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P:\1_Preťová\Verejné_obstarávanie\2019_verejné_obstarávanie\Strecha_CVČ_F\"/>
    </mc:Choice>
  </mc:AlternateContent>
  <bookViews>
    <workbookView xWindow="0" yWindow="0" windowWidth="24000" windowHeight="9735"/>
  </bookViews>
  <sheets>
    <sheet name="Rekapitulácia stavby" sheetId="1" r:id="rId1"/>
    <sheet name="CVCblokFlokalG - Rekonštr..." sheetId="2" r:id="rId2"/>
  </sheets>
  <definedNames>
    <definedName name="_xlnm._FilterDatabase" localSheetId="1" hidden="1">'CVCblokFlokalG - Rekonštr...'!$C$134:$K$206</definedName>
    <definedName name="_xlnm.Print_Titles" localSheetId="1">'CVCblokFlokalG - Rekonštr...'!$134:$134</definedName>
    <definedName name="_xlnm.Print_Titles" localSheetId="0">'Rekapitulácia stavby'!$92:$92</definedName>
    <definedName name="_xlnm.Print_Area" localSheetId="1">'CVCblokFlokalG - Rekonštr...'!$C$4:$J$76,'CVCblokFlokalG - Rekonštr...'!$C$82:$J$118,'CVCblokFlokalG - Rekonštr...'!$C$124:$K$206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J37" i="2" l="1"/>
  <c r="J36" i="2"/>
  <c r="AY95" i="1"/>
  <c r="J35" i="2"/>
  <c r="AX95" i="1"/>
  <c r="BI206" i="2"/>
  <c r="BH206" i="2"/>
  <c r="BG206" i="2"/>
  <c r="BE206" i="2"/>
  <c r="T206" i="2"/>
  <c r="T205" i="2"/>
  <c r="T204" i="2" s="1"/>
  <c r="R206" i="2"/>
  <c r="R205" i="2" s="1"/>
  <c r="R204" i="2" s="1"/>
  <c r="P206" i="2"/>
  <c r="P205" i="2"/>
  <c r="P204" i="2" s="1"/>
  <c r="BK206" i="2"/>
  <c r="BK205" i="2" s="1"/>
  <c r="J206" i="2"/>
  <c r="BF206" i="2"/>
  <c r="BI200" i="2"/>
  <c r="BH200" i="2"/>
  <c r="BG200" i="2"/>
  <c r="BE200" i="2"/>
  <c r="T200" i="2"/>
  <c r="T199" i="2"/>
  <c r="R200" i="2"/>
  <c r="R199" i="2"/>
  <c r="P200" i="2"/>
  <c r="P199" i="2"/>
  <c r="BK200" i="2"/>
  <c r="BK199" i="2"/>
  <c r="J199" i="2" s="1"/>
  <c r="J105" i="2" s="1"/>
  <c r="J200" i="2"/>
  <c r="BF200" i="2" s="1"/>
  <c r="BI198" i="2"/>
  <c r="BH198" i="2"/>
  <c r="BG198" i="2"/>
  <c r="BE198" i="2"/>
  <c r="T198" i="2"/>
  <c r="R198" i="2"/>
  <c r="P198" i="2"/>
  <c r="BK198" i="2"/>
  <c r="J198" i="2"/>
  <c r="BF198" i="2"/>
  <c r="BI196" i="2"/>
  <c r="BH196" i="2"/>
  <c r="BG196" i="2"/>
  <c r="BE196" i="2"/>
  <c r="T196" i="2"/>
  <c r="R196" i="2"/>
  <c r="P196" i="2"/>
  <c r="BK196" i="2"/>
  <c r="J196" i="2"/>
  <c r="BF196" i="2"/>
  <c r="BI194" i="2"/>
  <c r="BH194" i="2"/>
  <c r="BG194" i="2"/>
  <c r="BE194" i="2"/>
  <c r="T194" i="2"/>
  <c r="R194" i="2"/>
  <c r="P194" i="2"/>
  <c r="BK194" i="2"/>
  <c r="J194" i="2"/>
  <c r="BF194" i="2"/>
  <c r="BI192" i="2"/>
  <c r="BH192" i="2"/>
  <c r="BG192" i="2"/>
  <c r="BE192" i="2"/>
  <c r="T192" i="2"/>
  <c r="R192" i="2"/>
  <c r="P192" i="2"/>
  <c r="BK192" i="2"/>
  <c r="J192" i="2"/>
  <c r="BF192" i="2"/>
  <c r="BI191" i="2"/>
  <c r="BH191" i="2"/>
  <c r="BG191" i="2"/>
  <c r="BE191" i="2"/>
  <c r="T191" i="2"/>
  <c r="R191" i="2"/>
  <c r="P191" i="2"/>
  <c r="BK191" i="2"/>
  <c r="J191" i="2"/>
  <c r="BF191" i="2"/>
  <c r="BI189" i="2"/>
  <c r="BH189" i="2"/>
  <c r="BG189" i="2"/>
  <c r="BE189" i="2"/>
  <c r="T189" i="2"/>
  <c r="R189" i="2"/>
  <c r="P189" i="2"/>
  <c r="BK189" i="2"/>
  <c r="J189" i="2"/>
  <c r="BF189" i="2"/>
  <c r="BI187" i="2"/>
  <c r="BH187" i="2"/>
  <c r="BG187" i="2"/>
  <c r="BE187" i="2"/>
  <c r="T187" i="2"/>
  <c r="T186" i="2"/>
  <c r="R187" i="2"/>
  <c r="R186" i="2"/>
  <c r="P187" i="2"/>
  <c r="P186" i="2"/>
  <c r="BK187" i="2"/>
  <c r="BK186" i="2"/>
  <c r="J186" i="2" s="1"/>
  <c r="J104" i="2" s="1"/>
  <c r="J187" i="2"/>
  <c r="BF187" i="2" s="1"/>
  <c r="BI185" i="2"/>
  <c r="BH185" i="2"/>
  <c r="BG185" i="2"/>
  <c r="BE185" i="2"/>
  <c r="T185" i="2"/>
  <c r="R185" i="2"/>
  <c r="P185" i="2"/>
  <c r="BK185" i="2"/>
  <c r="J185" i="2"/>
  <c r="BF185" i="2"/>
  <c r="BI182" i="2"/>
  <c r="BH182" i="2"/>
  <c r="BG182" i="2"/>
  <c r="BE182" i="2"/>
  <c r="T182" i="2"/>
  <c r="R182" i="2"/>
  <c r="P182" i="2"/>
  <c r="BK182" i="2"/>
  <c r="J182" i="2"/>
  <c r="BF182" i="2"/>
  <c r="BI178" i="2"/>
  <c r="BH178" i="2"/>
  <c r="BG178" i="2"/>
  <c r="BE178" i="2"/>
  <c r="T178" i="2"/>
  <c r="R178" i="2"/>
  <c r="P178" i="2"/>
  <c r="BK178" i="2"/>
  <c r="J178" i="2"/>
  <c r="BF178" i="2"/>
  <c r="BI176" i="2"/>
  <c r="BH176" i="2"/>
  <c r="BG176" i="2"/>
  <c r="BE176" i="2"/>
  <c r="T176" i="2"/>
  <c r="R176" i="2"/>
  <c r="P176" i="2"/>
  <c r="BK176" i="2"/>
  <c r="J176" i="2"/>
  <c r="BF176" i="2"/>
  <c r="BI174" i="2"/>
  <c r="BH174" i="2"/>
  <c r="BG174" i="2"/>
  <c r="BE174" i="2"/>
  <c r="T174" i="2"/>
  <c r="R174" i="2"/>
  <c r="P174" i="2"/>
  <c r="BK174" i="2"/>
  <c r="J174" i="2"/>
  <c r="BF174" i="2"/>
  <c r="BI172" i="2"/>
  <c r="BH172" i="2"/>
  <c r="BG172" i="2"/>
  <c r="BE172" i="2"/>
  <c r="T172" i="2"/>
  <c r="T171" i="2"/>
  <c r="R172" i="2"/>
  <c r="R171" i="2"/>
  <c r="P172" i="2"/>
  <c r="P171" i="2"/>
  <c r="BK172" i="2"/>
  <c r="BK171" i="2"/>
  <c r="J171" i="2" s="1"/>
  <c r="J103" i="2" s="1"/>
  <c r="J172" i="2"/>
  <c r="BF172" i="2" s="1"/>
  <c r="BI170" i="2"/>
  <c r="BH170" i="2"/>
  <c r="BG170" i="2"/>
  <c r="BE170" i="2"/>
  <c r="T170" i="2"/>
  <c r="R170" i="2"/>
  <c r="P170" i="2"/>
  <c r="BK170" i="2"/>
  <c r="J170" i="2"/>
  <c r="BF170" i="2"/>
  <c r="BI169" i="2"/>
  <c r="BH169" i="2"/>
  <c r="BG169" i="2"/>
  <c r="BE169" i="2"/>
  <c r="T169" i="2"/>
  <c r="R169" i="2"/>
  <c r="P169" i="2"/>
  <c r="BK169" i="2"/>
  <c r="J169" i="2"/>
  <c r="BF169" i="2"/>
  <c r="BI168" i="2"/>
  <c r="BH168" i="2"/>
  <c r="BG168" i="2"/>
  <c r="BE168" i="2"/>
  <c r="T168" i="2"/>
  <c r="R168" i="2"/>
  <c r="P168" i="2"/>
  <c r="BK168" i="2"/>
  <c r="J168" i="2"/>
  <c r="BF168" i="2"/>
  <c r="BI167" i="2"/>
  <c r="BH167" i="2"/>
  <c r="BG167" i="2"/>
  <c r="BE167" i="2"/>
  <c r="T167" i="2"/>
  <c r="R167" i="2"/>
  <c r="P167" i="2"/>
  <c r="BK167" i="2"/>
  <c r="J167" i="2"/>
  <c r="BF167" i="2"/>
  <c r="BI165" i="2"/>
  <c r="BH165" i="2"/>
  <c r="BG165" i="2"/>
  <c r="BE165" i="2"/>
  <c r="T165" i="2"/>
  <c r="T164" i="2"/>
  <c r="R165" i="2"/>
  <c r="R164" i="2"/>
  <c r="P165" i="2"/>
  <c r="P164" i="2"/>
  <c r="BK165" i="2"/>
  <c r="BK164" i="2"/>
  <c r="J164" i="2" s="1"/>
  <c r="J102" i="2" s="1"/>
  <c r="J165" i="2"/>
  <c r="BF165" i="2" s="1"/>
  <c r="BI163" i="2"/>
  <c r="BH163" i="2"/>
  <c r="BG163" i="2"/>
  <c r="BE163" i="2"/>
  <c r="T163" i="2"/>
  <c r="R163" i="2"/>
  <c r="P163" i="2"/>
  <c r="BK163" i="2"/>
  <c r="J163" i="2"/>
  <c r="BF163" i="2"/>
  <c r="BI162" i="2"/>
  <c r="BH162" i="2"/>
  <c r="BG162" i="2"/>
  <c r="BE162" i="2"/>
  <c r="T162" i="2"/>
  <c r="R162" i="2"/>
  <c r="P162" i="2"/>
  <c r="BK162" i="2"/>
  <c r="J162" i="2"/>
  <c r="BF162" i="2"/>
  <c r="BI161" i="2"/>
  <c r="BH161" i="2"/>
  <c r="BG161" i="2"/>
  <c r="BE161" i="2"/>
  <c r="T161" i="2"/>
  <c r="R161" i="2"/>
  <c r="P161" i="2"/>
  <c r="BK161" i="2"/>
  <c r="J161" i="2"/>
  <c r="BF161" i="2"/>
  <c r="BI159" i="2"/>
  <c r="BH159" i="2"/>
  <c r="BG159" i="2"/>
  <c r="BE159" i="2"/>
  <c r="T159" i="2"/>
  <c r="R159" i="2"/>
  <c r="P159" i="2"/>
  <c r="BK159" i="2"/>
  <c r="J159" i="2"/>
  <c r="BF159" i="2"/>
  <c r="BI157" i="2"/>
  <c r="BH157" i="2"/>
  <c r="BG157" i="2"/>
  <c r="BE157" i="2"/>
  <c r="T157" i="2"/>
  <c r="R157" i="2"/>
  <c r="P157" i="2"/>
  <c r="BK157" i="2"/>
  <c r="J157" i="2"/>
  <c r="BF157" i="2"/>
  <c r="BI155" i="2"/>
  <c r="BH155" i="2"/>
  <c r="BG155" i="2"/>
  <c r="BE155" i="2"/>
  <c r="T155" i="2"/>
  <c r="T154" i="2"/>
  <c r="R155" i="2"/>
  <c r="R154" i="2"/>
  <c r="P155" i="2"/>
  <c r="P154" i="2"/>
  <c r="BK155" i="2"/>
  <c r="BK154" i="2"/>
  <c r="J154" i="2" s="1"/>
  <c r="J101" i="2" s="1"/>
  <c r="J155" i="2"/>
  <c r="BF155" i="2" s="1"/>
  <c r="BI153" i="2"/>
  <c r="BH153" i="2"/>
  <c r="BG153" i="2"/>
  <c r="BE153" i="2"/>
  <c r="T153" i="2"/>
  <c r="R153" i="2"/>
  <c r="P153" i="2"/>
  <c r="BK153" i="2"/>
  <c r="J153" i="2"/>
  <c r="BF153" i="2"/>
  <c r="BI151" i="2"/>
  <c r="BH151" i="2"/>
  <c r="BG151" i="2"/>
  <c r="BE151" i="2"/>
  <c r="T151" i="2"/>
  <c r="R151" i="2"/>
  <c r="P151" i="2"/>
  <c r="BK151" i="2"/>
  <c r="J151" i="2"/>
  <c r="BF151" i="2"/>
  <c r="BI149" i="2"/>
  <c r="BH149" i="2"/>
  <c r="BG149" i="2"/>
  <c r="BE149" i="2"/>
  <c r="T149" i="2"/>
  <c r="T148" i="2"/>
  <c r="T147" i="2" s="1"/>
  <c r="R149" i="2"/>
  <c r="R148" i="2" s="1"/>
  <c r="R147" i="2" s="1"/>
  <c r="P149" i="2"/>
  <c r="P148" i="2"/>
  <c r="P147" i="2" s="1"/>
  <c r="BK149" i="2"/>
  <c r="BK148" i="2" s="1"/>
  <c r="J149" i="2"/>
  <c r="BF149" i="2"/>
  <c r="BI146" i="2"/>
  <c r="BH146" i="2"/>
  <c r="BG146" i="2"/>
  <c r="BE146" i="2"/>
  <c r="T146" i="2"/>
  <c r="T145" i="2"/>
  <c r="R146" i="2"/>
  <c r="R145" i="2"/>
  <c r="P146" i="2"/>
  <c r="P145" i="2"/>
  <c r="BK146" i="2"/>
  <c r="BK145" i="2"/>
  <c r="J145" i="2" s="1"/>
  <c r="J98" i="2" s="1"/>
  <c r="J146" i="2"/>
  <c r="BF146" i="2" s="1"/>
  <c r="BI143" i="2"/>
  <c r="BH143" i="2"/>
  <c r="BG143" i="2"/>
  <c r="BE143" i="2"/>
  <c r="T143" i="2"/>
  <c r="T142" i="2"/>
  <c r="R143" i="2"/>
  <c r="R142" i="2"/>
  <c r="P143" i="2"/>
  <c r="P142" i="2"/>
  <c r="BK143" i="2"/>
  <c r="BK142" i="2"/>
  <c r="J142" i="2" s="1"/>
  <c r="J97" i="2" s="1"/>
  <c r="J143" i="2"/>
  <c r="BF143" i="2" s="1"/>
  <c r="BI140" i="2"/>
  <c r="BH140" i="2"/>
  <c r="BG140" i="2"/>
  <c r="BE140" i="2"/>
  <c r="T140" i="2"/>
  <c r="R140" i="2"/>
  <c r="P140" i="2"/>
  <c r="BK140" i="2"/>
  <c r="J140" i="2"/>
  <c r="BF140" i="2"/>
  <c r="BI138" i="2"/>
  <c r="BH138" i="2"/>
  <c r="BG138" i="2"/>
  <c r="BE138" i="2"/>
  <c r="T138" i="2"/>
  <c r="T137" i="2"/>
  <c r="T136" i="2" s="1"/>
  <c r="T135" i="2" s="1"/>
  <c r="R138" i="2"/>
  <c r="R137" i="2"/>
  <c r="R136" i="2" s="1"/>
  <c r="R135" i="2" s="1"/>
  <c r="P138" i="2"/>
  <c r="P137" i="2"/>
  <c r="P136" i="2" s="1"/>
  <c r="P135" i="2" s="1"/>
  <c r="AU95" i="1" s="1"/>
  <c r="AU94" i="1" s="1"/>
  <c r="BK138" i="2"/>
  <c r="BK137" i="2" s="1"/>
  <c r="J138" i="2"/>
  <c r="BF138" i="2" s="1"/>
  <c r="J132" i="2"/>
  <c r="F131" i="2"/>
  <c r="F129" i="2"/>
  <c r="E127" i="2"/>
  <c r="BI116" i="2"/>
  <c r="BH116" i="2"/>
  <c r="BG116" i="2"/>
  <c r="BE116" i="2"/>
  <c r="BI115" i="2"/>
  <c r="BH115" i="2"/>
  <c r="BG115" i="2"/>
  <c r="BF115" i="2"/>
  <c r="BE115" i="2"/>
  <c r="BI114" i="2"/>
  <c r="BH114" i="2"/>
  <c r="BG114" i="2"/>
  <c r="BF114" i="2"/>
  <c r="BE114" i="2"/>
  <c r="BI113" i="2"/>
  <c r="BH113" i="2"/>
  <c r="BG113" i="2"/>
  <c r="BF113" i="2"/>
  <c r="BE113" i="2"/>
  <c r="BI112" i="2"/>
  <c r="BH112" i="2"/>
  <c r="BG112" i="2"/>
  <c r="BF112" i="2"/>
  <c r="BE112" i="2"/>
  <c r="BI111" i="2"/>
  <c r="F37" i="2" s="1"/>
  <c r="BD95" i="1" s="1"/>
  <c r="BD94" i="1" s="1"/>
  <c r="BH111" i="2"/>
  <c r="F36" i="2"/>
  <c r="BC95" i="1" s="1"/>
  <c r="BC94" i="1" s="1"/>
  <c r="AY94" i="1" s="1"/>
  <c r="BG111" i="2"/>
  <c r="F35" i="2" s="1"/>
  <c r="BB95" i="1" s="1"/>
  <c r="BB94" i="1" s="1"/>
  <c r="BF111" i="2"/>
  <c r="BE111" i="2"/>
  <c r="J90" i="2"/>
  <c r="F89" i="2"/>
  <c r="F87" i="2"/>
  <c r="E85" i="2"/>
  <c r="J19" i="2"/>
  <c r="E19" i="2"/>
  <c r="J131" i="2"/>
  <c r="J89" i="2"/>
  <c r="J18" i="2"/>
  <c r="J16" i="2"/>
  <c r="E16" i="2"/>
  <c r="F132" i="2" s="1"/>
  <c r="J15" i="2"/>
  <c r="J10" i="2"/>
  <c r="J129" i="2" s="1"/>
  <c r="J87" i="2"/>
  <c r="W33" i="1"/>
  <c r="W32" i="1"/>
  <c r="AS94" i="1"/>
  <c r="L90" i="1"/>
  <c r="AM90" i="1"/>
  <c r="AM89" i="1"/>
  <c r="L89" i="1"/>
  <c r="AM87" i="1"/>
  <c r="L87" i="1"/>
  <c r="L85" i="1"/>
  <c r="L84" i="1"/>
  <c r="W31" i="1" l="1"/>
  <c r="AX94" i="1"/>
  <c r="BK147" i="2"/>
  <c r="J147" i="2" s="1"/>
  <c r="J99" i="2" s="1"/>
  <c r="J148" i="2"/>
  <c r="J100" i="2" s="1"/>
  <c r="F90" i="2"/>
  <c r="J33" i="2"/>
  <c r="AV95" i="1" s="1"/>
  <c r="F33" i="2"/>
  <c r="AZ95" i="1" s="1"/>
  <c r="AZ94" i="1" s="1"/>
  <c r="BK136" i="2"/>
  <c r="J137" i="2"/>
  <c r="J96" i="2" s="1"/>
  <c r="BK204" i="2"/>
  <c r="J204" i="2" s="1"/>
  <c r="J106" i="2" s="1"/>
  <c r="J205" i="2"/>
  <c r="J107" i="2" s="1"/>
  <c r="BK135" i="2" l="1"/>
  <c r="J135" i="2" s="1"/>
  <c r="J94" i="2" s="1"/>
  <c r="J136" i="2"/>
  <c r="J95" i="2" s="1"/>
  <c r="AV94" i="1"/>
  <c r="W29" i="1"/>
  <c r="AK29" i="1" l="1"/>
  <c r="J28" i="2"/>
  <c r="J116" i="2" l="1"/>
  <c r="J110" i="2" l="1"/>
  <c r="BF116" i="2"/>
  <c r="F34" i="2" l="1"/>
  <c r="BA95" i="1" s="1"/>
  <c r="BA94" i="1" s="1"/>
  <c r="J34" i="2"/>
  <c r="AW95" i="1" s="1"/>
  <c r="AT95" i="1" s="1"/>
  <c r="J29" i="2"/>
  <c r="J30" i="2" s="1"/>
  <c r="J118" i="2"/>
  <c r="AG95" i="1" l="1"/>
  <c r="J39" i="2"/>
  <c r="AW94" i="1"/>
  <c r="W30" i="1"/>
  <c r="AK30" i="1" l="1"/>
  <c r="AT94" i="1"/>
  <c r="AN95" i="1"/>
  <c r="AG94" i="1"/>
  <c r="AK26" i="1" l="1"/>
  <c r="AK35" i="1" s="1"/>
  <c r="AN94" i="1"/>
</calcChain>
</file>

<file path=xl/sharedStrings.xml><?xml version="1.0" encoding="utf-8"?>
<sst xmlns="http://schemas.openxmlformats.org/spreadsheetml/2006/main" count="1091" uniqueCount="307">
  <si>
    <t>Export Komplet</t>
  </si>
  <si>
    <t/>
  </si>
  <si>
    <t>2.0</t>
  </si>
  <si>
    <t>ZAMOK</t>
  </si>
  <si>
    <t>False</t>
  </si>
  <si>
    <t>{7c3e3fa6-a8ac-42fe-9393-85fa6ac4c01e}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</si>
  <si>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</si>
  <si>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</si>
  <si>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</si>
  <si>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</si>
  <si>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</si>
  <si>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</si>
  <si>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CVCblokFlokalG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</si>
  <si>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</si>
  <si>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</si>
  <si>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strechy CVČ - Blok F</t>
  </si>
  <si>
    <t>JKSO:</t>
  </si>
  <si>
    <t>KS:</t>
  </si>
  <si>
    <t>Miesto:</t>
  </si>
  <si>
    <t xml:space="preserve"> </t>
  </si>
  <si>
    <t>Dátum:</t>
  </si>
  <si>
    <t>16. 5. 2019</t>
  </si>
  <si>
    <t>Objednávateľ:</t>
  </si>
  <si>
    <t>IČO:</t>
  </si>
  <si>
    <t>00310905</t>
  </si>
  <si>
    <t xml:space="preserve">Mesto Partizánske 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</si>
  <si>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</si>
  <si>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</si>
  <si>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</si>
  <si>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</si>
  <si>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</si>
  <si>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</si>
  <si>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</si>
  <si>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Ing, Peter Ridzik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</si>
  <si>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</si>
  <si>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</si>
  <si>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</si>
  <si>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</si>
  <si>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</si>
  <si>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</si>
  <si>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</si>
  <si>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</si>
  <si>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</si>
  <si>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</si>
  <si>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</si>
  <si>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</si>
  <si>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</si>
  <si>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</si>
  <si>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</si>
  <si>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</si>
  <si>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</si>
  <si>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</si>
  <si>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</si>
  <si>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</si>
  <si>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</si>
  <si>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</si>
  <si>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</si>
  <si>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</si>
  <si>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</si>
  <si>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</si>
  <si>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</si>
  <si>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</si>
  <si>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</si>
  <si>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</si>
  <si>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</si>
  <si>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</si>
  <si>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</si>
  <si>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</si>
  <si>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</si>
  <si>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</si>
  <si>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</si>
  <si>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</si>
  <si>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</si>
  <si>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</si>
  <si>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</si>
  <si>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</si>
  <si>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</si>
  <si>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</si>
  <si>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</si>
  <si>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</si>
  <si>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</si>
  <si>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</si>
  <si>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</si>
  <si>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</si>
  <si>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</si>
  <si>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</si>
  <si>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</si>
  <si>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</si>
  <si>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</si>
  <si>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</si>
  <si>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</si>
  <si>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</si>
  <si>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</si>
  <si>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</si>
  <si>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</si>
  <si>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</si>
  <si>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</si>
  <si>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</si>
  <si>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762 - Konštrukcie tesárske</t>
  </si>
  <si>
    <t xml:space="preserve">    764 -   Konštrukcie klampiarske</t>
  </si>
  <si>
    <t xml:space="preserve">    783 - Nátery</t>
  </si>
  <si>
    <t>M - Práce a dodávky M</t>
  </si>
  <si>
    <t xml:space="preserve">    21-M - Elektromontáže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</si>
  <si>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</si>
  <si>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</si>
  <si>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</si>
  <si>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</si>
  <si>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</si>
  <si>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</si>
  <si>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</si>
  <si>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</si>
  <si>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</si>
  <si>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</si>
  <si>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</si>
  <si>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</si>
  <si>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</si>
  <si>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</si>
  <si>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</si>
  <si>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</si>
  <si>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</si>
  <si>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</si>
  <si>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</si>
  <si>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</si>
  <si>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</si>
  <si>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</si>
  <si>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</si>
  <si>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</si>
  <si>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</si>
  <si>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</si>
  <si>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</si>
  <si>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</si>
  <si>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</si>
  <si>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622464112</t>
  </si>
  <si>
    <t>Vonkajšia omietka stien tenkovrstvová Weber - Terranova, silikátová, weber.pas silikátová, roztieraná jemnozrnná</t>
  </si>
  <si>
    <t>m2</t>
  </si>
  <si>
    <t>CS CENEKON 2019 01</t>
  </si>
  <si>
    <t>4</t>
  </si>
  <si>
    <t>2002500633</t>
  </si>
  <si>
    <t>VV</t>
  </si>
  <si>
    <t>(15,20+13,10)*0,25*2"Blok F"</t>
  </si>
  <si>
    <t>625252001</t>
  </si>
  <si>
    <t>Kontaktný zatepľovací systém hr. 30 mm weber.therm terranova (biely EPS-F), skrutkovacie kotvy</t>
  </si>
  <si>
    <t>-1295377972</t>
  </si>
  <si>
    <t>(15,20+13,10)*0,2*2"Blok F"</t>
  </si>
  <si>
    <t>9</t>
  </si>
  <si>
    <t>Ostatné konštrukcie a práce-búranie</t>
  </si>
  <si>
    <t>3</t>
  </si>
  <si>
    <t>941955003</t>
  </si>
  <si>
    <t>Lešenie ľahké pracovné pomocné s výškou lešeňovej podlahy nad 1,90 do 2,50 m</t>
  </si>
  <si>
    <t>-806908730</t>
  </si>
  <si>
    <t>(13,10+15,20+13,10)*1,5"Blok F"</t>
  </si>
  <si>
    <t>99</t>
  </si>
  <si>
    <t>Presun hmôt HSV</t>
  </si>
  <si>
    <t>999281111</t>
  </si>
  <si>
    <t>Presun hmôt pre opravy a údržbu objektov vrátane vonkajších plášťov výšky do 25 m</t>
  </si>
  <si>
    <t>t</t>
  </si>
  <si>
    <t>-864142651</t>
  </si>
  <si>
    <t>PSV</t>
  </si>
  <si>
    <t>Práce a dodávky PSV</t>
  </si>
  <si>
    <t>711</t>
  </si>
  <si>
    <t>Izolácie proti vode a vlhkosti</t>
  </si>
  <si>
    <t>5</t>
  </si>
  <si>
    <t>711491171</t>
  </si>
  <si>
    <t>Zhotovenie podkladnej vrstvy izolácie z textílie na ploche vodorovnej, pre izolácie proti zemnej vlhkosti, podpovrchovej a tlakovej vode</t>
  </si>
  <si>
    <t>16</t>
  </si>
  <si>
    <t>1182792558</t>
  </si>
  <si>
    <t>13,10*15,20"Blok F"</t>
  </si>
  <si>
    <t>M</t>
  </si>
  <si>
    <t>693110001100</t>
  </si>
  <si>
    <t>Geotextília polypropylénová Tatratex GTX N PP 200, šírka 0,7-1,2 m, dĺžka 20-60-120 m, hrúbka 1,68 mm, netkaná, MIVA</t>
  </si>
  <si>
    <t>32</t>
  </si>
  <si>
    <t>228451234</t>
  </si>
  <si>
    <t>199,12*1,15 'Přepočítané koeficientom množstva</t>
  </si>
  <si>
    <t>7</t>
  </si>
  <si>
    <t>998711101</t>
  </si>
  <si>
    <t>Presun hmôt pre izoláciu proti vode v objektoch výšky do 6 m</t>
  </si>
  <si>
    <t>618848645</t>
  </si>
  <si>
    <t>712</t>
  </si>
  <si>
    <t>Izolácie striech, povlakové krytiny</t>
  </si>
  <si>
    <t>8</t>
  </si>
  <si>
    <t>CV1</t>
  </si>
  <si>
    <t>Lokálne vyspravky povlakovej krytiny</t>
  </si>
  <si>
    <t>-1676268221</t>
  </si>
  <si>
    <t>19,75*8,5"Blok G - 25%"</t>
  </si>
  <si>
    <t>628320000300</t>
  </si>
  <si>
    <t>Pás asfaltový HYDROBIT V 60 S 42 H sivý, pre vrchné vrstvy hydroizolačných systémov, ICOPAL</t>
  </si>
  <si>
    <t>104865097</t>
  </si>
  <si>
    <t>43,4782608695652*1,15 'Přepočítané koeficientom množstva</t>
  </si>
  <si>
    <t>10</t>
  </si>
  <si>
    <t>712370070</t>
  </si>
  <si>
    <t>Zhotovenie povlakovej krytiny striech plochých do 10° PVC-P fóliou upevnenou prikotvením so zvarením spoju</t>
  </si>
  <si>
    <t>-2137000590</t>
  </si>
  <si>
    <t>11</t>
  </si>
  <si>
    <t>283220002000</t>
  </si>
  <si>
    <t>Hydroizolačná fólia PVC-P FATRAFOL 810, hr. 1,5 mm, š. 1,3 m, izolácia plochých striech, farba sivá, FATRA IZOLFA</t>
  </si>
  <si>
    <t>-1140649810</t>
  </si>
  <si>
    <t>12</t>
  </si>
  <si>
    <t>311970001600</t>
  </si>
  <si>
    <t>Vrut FATRAFOL SK-RB Power do dĺžky 350 mm na upevnenie do dosiek POLSID a HERAKLID, FATRA IZOLFA</t>
  </si>
  <si>
    <t>ks</t>
  </si>
  <si>
    <t>-188995590</t>
  </si>
  <si>
    <t>13</t>
  </si>
  <si>
    <t>998712201</t>
  </si>
  <si>
    <t>Presun hmôt pre izoláciu povlakovej krytiny v objektoch výšky do 6 m</t>
  </si>
  <si>
    <t>%</t>
  </si>
  <si>
    <t>-218309260</t>
  </si>
  <si>
    <t>713</t>
  </si>
  <si>
    <t>Izolácie tepelné</t>
  </si>
  <si>
    <t>14</t>
  </si>
  <si>
    <t>713142250</t>
  </si>
  <si>
    <t>Montáž tepelnej izolácie striech plochých do 10° polystyrénom, dvojvrstvová kladenými voľne</t>
  </si>
  <si>
    <t>76015440</t>
  </si>
  <si>
    <t>15</t>
  </si>
  <si>
    <t>283720008000</t>
  </si>
  <si>
    <t>Doska EPS 100S hr. 100 mm, na zateplenie podláh a plochých striech, ISOVER</t>
  </si>
  <si>
    <t>585058915</t>
  </si>
  <si>
    <t>713191321</t>
  </si>
  <si>
    <t>Montáž izolácie tepelnej striech, osadenie odvetrávacích komínikov</t>
  </si>
  <si>
    <t>936838992</t>
  </si>
  <si>
    <t>17</t>
  </si>
  <si>
    <t>N2131</t>
  </si>
  <si>
    <t>Komínok Dutral H240/75</t>
  </si>
  <si>
    <t>2141800552</t>
  </si>
  <si>
    <t>18</t>
  </si>
  <si>
    <t>998713201</t>
  </si>
  <si>
    <t>Presun hmôt pre izolácie tepelné v objektoch výšky do 6 m</t>
  </si>
  <si>
    <t>1161466728</t>
  </si>
  <si>
    <t>762</t>
  </si>
  <si>
    <t>Konštrukcie tesárske</t>
  </si>
  <si>
    <t>19</t>
  </si>
  <si>
    <t>762332130</t>
  </si>
  <si>
    <t>Montáž viazaných konštrukcií krovov striech z reziva priemernej plochy 224-288 cm2</t>
  </si>
  <si>
    <t>m</t>
  </si>
  <si>
    <t>1505224497</t>
  </si>
  <si>
    <t>(15,20+13,10)*2"Blok F"</t>
  </si>
  <si>
    <t>605120003400</t>
  </si>
  <si>
    <t>Hranoly z borovice neopracované hranené akosť I hr. 140 mm, š. 140, 160, 200 mm</t>
  </si>
  <si>
    <t>m3</t>
  </si>
  <si>
    <t>700245826</t>
  </si>
  <si>
    <t>((15,20+13,10)*2)*0,16*0,14"Blok F"</t>
  </si>
  <si>
    <t>21</t>
  </si>
  <si>
    <t>605110014600</t>
  </si>
  <si>
    <t>Dosky a fošne z mäkkého reziva neopracované omietané hr. 38-100 mm</t>
  </si>
  <si>
    <t>-895063211</t>
  </si>
  <si>
    <t>((15,20+13,10)*2)*0,06*0,12/1,5*0,5"Blok F"</t>
  </si>
  <si>
    <t>22</t>
  </si>
  <si>
    <t>762395000</t>
  </si>
  <si>
    <t>Spojovacie prostriedky pre viazané konštrukcie krovov, debnenie a laťovanie, nadstrešné konštr., spádové kliny - svorky, dosky, klince, pásová oceľ, vruty</t>
  </si>
  <si>
    <t>240509585</t>
  </si>
  <si>
    <t>Súčet</t>
  </si>
  <si>
    <t>23</t>
  </si>
  <si>
    <t>762421303</t>
  </si>
  <si>
    <t>Obloženie stropov alebo strešných podhľadov z dosiek OSB skrutkovaných na zraz hr. dosky 15 mm</t>
  </si>
  <si>
    <t>2034368401</t>
  </si>
  <si>
    <t>"OSB dosky do vlhkého prostredia"</t>
  </si>
  <si>
    <t>24</t>
  </si>
  <si>
    <t>998762202</t>
  </si>
  <si>
    <t>Presun hmôt pre konštrukcie tesárske v objektoch výšky do 12 m</t>
  </si>
  <si>
    <t>-2083605080</t>
  </si>
  <si>
    <t>764</t>
  </si>
  <si>
    <t xml:space="preserve">  Konštrukcie klampiarske</t>
  </si>
  <si>
    <t>25</t>
  </si>
  <si>
    <t>764351203</t>
  </si>
  <si>
    <t>Žľaby z pozinkovaného PZ plechu, pododkvapové štvorhranné r.š. 330 mm</t>
  </si>
  <si>
    <t>CS Cenekon 2013 02</t>
  </si>
  <si>
    <t>-615199242</t>
  </si>
  <si>
    <t>26</t>
  </si>
  <si>
    <t>764351810</t>
  </si>
  <si>
    <t>Demontáž žľabov pododkvap. štvorhranných rovných, oblúkových, do 30° rš 250 a 330 mm,  -0,00347t</t>
  </si>
  <si>
    <t>24169705</t>
  </si>
  <si>
    <t>27</t>
  </si>
  <si>
    <t>764359231</t>
  </si>
  <si>
    <t>Kotlík štvorhranný z pozinkovaného PZ plechu, pre pododkvapové žľaby rozmerov 200x250x350 mm</t>
  </si>
  <si>
    <t>1297253026</t>
  </si>
  <si>
    <t>28</t>
  </si>
  <si>
    <t>764451202</t>
  </si>
  <si>
    <t>Zvodové rúry z pozinkovaného PZ plechu, štvorcové s dĺžkou strany 100 mm</t>
  </si>
  <si>
    <t>-1137294721</t>
  </si>
  <si>
    <t>1+4+4+1"blok F"</t>
  </si>
  <si>
    <t>29</t>
  </si>
  <si>
    <t>764451802</t>
  </si>
  <si>
    <t>Demontáž odpadových rúr štvorcových so stranou 100 mm,  -0,00338t</t>
  </si>
  <si>
    <t>-205298447</t>
  </si>
  <si>
    <t>30</t>
  </si>
  <si>
    <t>764721115a</t>
  </si>
  <si>
    <t>Oplechovanie okapov  rš 330 mm, Vyplanyl</t>
  </si>
  <si>
    <t>-1286407126</t>
  </si>
  <si>
    <t>31</t>
  </si>
  <si>
    <t>998764201</t>
  </si>
  <si>
    <t>Presun hmôt pre konštrukcie klampiarske v objektoch výšky do 6 m</t>
  </si>
  <si>
    <t>-1871833906</t>
  </si>
  <si>
    <t>783</t>
  </si>
  <si>
    <t>Nátery</t>
  </si>
  <si>
    <t>783782203</t>
  </si>
  <si>
    <t>Nátery tesárskych konštrukcií povrchová impregnácia Bochemitom QB</t>
  </si>
  <si>
    <t>-92348956</t>
  </si>
  <si>
    <t>((15,20+13,10)*2)*(0,16+0,14)*2"Blok F"</t>
  </si>
  <si>
    <t>((15,20+13,10)*2/1,5*0,5)*(0,06+0,12)*2"Blok F"</t>
  </si>
  <si>
    <t>Práce a dodávky M</t>
  </si>
  <si>
    <t>21-M</t>
  </si>
  <si>
    <t>Elektromontáže</t>
  </si>
  <si>
    <t>33</t>
  </si>
  <si>
    <t>210220001aa</t>
  </si>
  <si>
    <t>Oprava bleskozvodu FeZn (demontáž pôvodného, kompletná dodávka a montáž nového v zmysle platnej normy) + revizná správa</t>
  </si>
  <si>
    <t>kpl</t>
  </si>
  <si>
    <t>64</t>
  </si>
  <si>
    <t>199885760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</si>
</sst>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0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4" fontId="31" fillId="0" borderId="0" xfId="0" applyNumberFormat="1" applyFont="1" applyAlignment="1" applyProtection="1">
      <alignment vertical="center"/>
    </xf>
    <xf numFmtId="0" fontId="2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left" vertical="center"/>
    </xf>
    <xf numFmtId="4" fontId="7" fillId="2" borderId="0" xfId="0" applyNumberFormat="1" applyFont="1" applyFill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4" fillId="4" borderId="0" xfId="0" applyFont="1" applyFill="1" applyAlignment="1" applyProtection="1">
      <alignment horizontal="left" vertical="center"/>
    </xf>
    <xf numFmtId="4" fontId="24" fillId="4" borderId="0" xfId="0" applyNumberFormat="1" applyFont="1" applyFill="1" applyAlignment="1" applyProtection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4" fillId="0" borderId="0" xfId="0" applyNumberFormat="1" applyFont="1" applyAlignment="1" applyProtection="1"/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167" fontId="35" fillId="2" borderId="22" xfId="0" applyNumberFormat="1" applyFont="1" applyFill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  <xf numFmtId="0" fontId="7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6.950000000000003" customHeight="1">
      <c r="AR2" s="269"/>
      <c r="AS2" s="269"/>
      <c r="AT2" s="269"/>
      <c r="AU2" s="269"/>
      <c r="AV2" s="269"/>
      <c r="AW2" s="269"/>
      <c r="AX2" s="269"/>
      <c r="AY2" s="269"/>
      <c r="AZ2" s="269"/>
      <c r="BA2" s="269"/>
      <c r="BB2" s="269"/>
      <c r="BC2" s="269"/>
      <c r="BD2" s="269"/>
      <c r="BE2" s="269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20"/>
      <c r="C4" s="21"/>
      <c r="D4" s="22" t="s">
        <v>8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9</v>
      </c>
      <c r="BE4" s="24" t="s">
        <v>10</v>
      </c>
      <c r="BS4" s="16" t="s">
        <v>6</v>
      </c>
    </row>
    <row r="5" spans="1:74" ht="12" customHeight="1">
      <c r="B5" s="20"/>
      <c r="C5" s="21"/>
      <c r="D5" s="25" t="s">
        <v>11</v>
      </c>
      <c r="E5" s="21"/>
      <c r="F5" s="21"/>
      <c r="G5" s="21"/>
      <c r="H5" s="21"/>
      <c r="I5" s="21"/>
      <c r="J5" s="21"/>
      <c r="K5" s="291" t="s">
        <v>12</v>
      </c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1"/>
      <c r="AQ5" s="21"/>
      <c r="AR5" s="19"/>
      <c r="BE5" s="260" t="s">
        <v>13</v>
      </c>
      <c r="BS5" s="16" t="s">
        <v>6</v>
      </c>
    </row>
    <row r="6" spans="1:74" ht="36.950000000000003" customHeight="1">
      <c r="B6" s="20"/>
      <c r="C6" s="21"/>
      <c r="D6" s="27" t="s">
        <v>14</v>
      </c>
      <c r="E6" s="21"/>
      <c r="F6" s="21"/>
      <c r="G6" s="21"/>
      <c r="H6" s="21"/>
      <c r="I6" s="21"/>
      <c r="J6" s="21"/>
      <c r="K6" s="293" t="s">
        <v>15</v>
      </c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2"/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2"/>
      <c r="AO6" s="292"/>
      <c r="AP6" s="21"/>
      <c r="AQ6" s="21"/>
      <c r="AR6" s="19"/>
      <c r="BE6" s="261"/>
      <c r="BS6" s="16" t="s">
        <v>6</v>
      </c>
    </row>
    <row r="7" spans="1:74" ht="12" customHeight="1">
      <c r="B7" s="20"/>
      <c r="C7" s="21"/>
      <c r="D7" s="28" t="s">
        <v>16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17</v>
      </c>
      <c r="AL7" s="21"/>
      <c r="AM7" s="21"/>
      <c r="AN7" s="26" t="s">
        <v>1</v>
      </c>
      <c r="AO7" s="21"/>
      <c r="AP7" s="21"/>
      <c r="AQ7" s="21"/>
      <c r="AR7" s="19"/>
      <c r="BE7" s="261"/>
      <c r="BS7" s="16" t="s">
        <v>6</v>
      </c>
    </row>
    <row r="8" spans="1:74" ht="12" customHeight="1">
      <c r="B8" s="20"/>
      <c r="C8" s="21"/>
      <c r="D8" s="28" t="s">
        <v>18</v>
      </c>
      <c r="E8" s="21"/>
      <c r="F8" s="21"/>
      <c r="G8" s="21"/>
      <c r="H8" s="21"/>
      <c r="I8" s="21"/>
      <c r="J8" s="21"/>
      <c r="K8" s="26" t="s">
        <v>19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20</v>
      </c>
      <c r="AL8" s="21"/>
      <c r="AM8" s="21"/>
      <c r="AN8" s="29" t="s">
        <v>21</v>
      </c>
      <c r="AO8" s="21"/>
      <c r="AP8" s="21"/>
      <c r="AQ8" s="21"/>
      <c r="AR8" s="19"/>
      <c r="BE8" s="261"/>
      <c r="BS8" s="16" t="s">
        <v>6</v>
      </c>
    </row>
    <row r="9" spans="1:74" ht="14.45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261"/>
      <c r="BS9" s="16" t="s">
        <v>6</v>
      </c>
    </row>
    <row r="10" spans="1:74" ht="12" customHeight="1">
      <c r="B10" s="20"/>
      <c r="C10" s="21"/>
      <c r="D10" s="28" t="s">
        <v>22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23</v>
      </c>
      <c r="AL10" s="21"/>
      <c r="AM10" s="21"/>
      <c r="AN10" s="26" t="s">
        <v>24</v>
      </c>
      <c r="AO10" s="21"/>
      <c r="AP10" s="21"/>
      <c r="AQ10" s="21"/>
      <c r="AR10" s="19"/>
      <c r="BE10" s="261"/>
      <c r="BS10" s="16" t="s">
        <v>6</v>
      </c>
    </row>
    <row r="11" spans="1:74" ht="18.399999999999999" customHeight="1">
      <c r="B11" s="20"/>
      <c r="C11" s="21"/>
      <c r="D11" s="21"/>
      <c r="E11" s="26" t="s">
        <v>25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26</v>
      </c>
      <c r="AL11" s="21"/>
      <c r="AM11" s="21"/>
      <c r="AN11" s="26" t="s">
        <v>1</v>
      </c>
      <c r="AO11" s="21"/>
      <c r="AP11" s="21"/>
      <c r="AQ11" s="21"/>
      <c r="AR11" s="19"/>
      <c r="BE11" s="261"/>
      <c r="BS11" s="16" t="s">
        <v>6</v>
      </c>
    </row>
    <row r="12" spans="1:74" ht="6.9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261"/>
      <c r="BS12" s="16" t="s">
        <v>6</v>
      </c>
    </row>
    <row r="13" spans="1:74" ht="12" customHeight="1">
      <c r="B13" s="20"/>
      <c r="C13" s="21"/>
      <c r="D13" s="28" t="s">
        <v>27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23</v>
      </c>
      <c r="AL13" s="21"/>
      <c r="AM13" s="21"/>
      <c r="AN13" s="30" t="s">
        <v>28</v>
      </c>
      <c r="AO13" s="21"/>
      <c r="AP13" s="21"/>
      <c r="AQ13" s="21"/>
      <c r="AR13" s="19"/>
      <c r="BE13" s="261"/>
      <c r="BS13" s="16" t="s">
        <v>6</v>
      </c>
    </row>
    <row r="14" spans="1:74" ht="12.75">
      <c r="B14" s="20"/>
      <c r="C14" s="21"/>
      <c r="D14" s="21"/>
      <c r="E14" s="294" t="s">
        <v>28</v>
      </c>
      <c r="F14" s="295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  <c r="R14" s="295"/>
      <c r="S14" s="295"/>
      <c r="T14" s="295"/>
      <c r="U14" s="295"/>
      <c r="V14" s="295"/>
      <c r="W14" s="295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295"/>
      <c r="AK14" s="28" t="s">
        <v>26</v>
      </c>
      <c r="AL14" s="21"/>
      <c r="AM14" s="21"/>
      <c r="AN14" s="30" t="s">
        <v>28</v>
      </c>
      <c r="AO14" s="21"/>
      <c r="AP14" s="21"/>
      <c r="AQ14" s="21"/>
      <c r="AR14" s="19"/>
      <c r="BE14" s="261"/>
      <c r="BS14" s="16" t="s">
        <v>6</v>
      </c>
    </row>
    <row r="15" spans="1:74" ht="6.9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261"/>
      <c r="BS15" s="16" t="s">
        <v>4</v>
      </c>
    </row>
    <row r="16" spans="1:74" ht="12" customHeight="1">
      <c r="B16" s="20"/>
      <c r="C16" s="21"/>
      <c r="D16" s="28" t="s">
        <v>29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23</v>
      </c>
      <c r="AL16" s="21"/>
      <c r="AM16" s="21"/>
      <c r="AN16" s="26" t="s">
        <v>1</v>
      </c>
      <c r="AO16" s="21"/>
      <c r="AP16" s="21"/>
      <c r="AQ16" s="21"/>
      <c r="AR16" s="19"/>
      <c r="BE16" s="261"/>
      <c r="BS16" s="16" t="s">
        <v>4</v>
      </c>
    </row>
    <row r="17" spans="2:71" ht="18.399999999999999" customHeight="1">
      <c r="B17" s="20"/>
      <c r="C17" s="21"/>
      <c r="D17" s="21"/>
      <c r="E17" s="26" t="s">
        <v>19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26</v>
      </c>
      <c r="AL17" s="21"/>
      <c r="AM17" s="21"/>
      <c r="AN17" s="26" t="s">
        <v>1</v>
      </c>
      <c r="AO17" s="21"/>
      <c r="AP17" s="21"/>
      <c r="AQ17" s="21"/>
      <c r="AR17" s="19"/>
      <c r="BE17" s="261"/>
      <c r="BS17" s="16" t="s">
        <v>30</v>
      </c>
    </row>
    <row r="18" spans="2:71" ht="6.95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261"/>
      <c r="BS18" s="16" t="s">
        <v>31</v>
      </c>
    </row>
    <row r="19" spans="2:71" ht="12" customHeight="1">
      <c r="B19" s="20"/>
      <c r="C19" s="21"/>
      <c r="D19" s="28" t="s">
        <v>32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23</v>
      </c>
      <c r="AL19" s="21"/>
      <c r="AM19" s="21"/>
      <c r="AN19" s="26" t="s">
        <v>1</v>
      </c>
      <c r="AO19" s="21"/>
      <c r="AP19" s="21"/>
      <c r="AQ19" s="21"/>
      <c r="AR19" s="19"/>
      <c r="BE19" s="261"/>
      <c r="BS19" s="16" t="s">
        <v>31</v>
      </c>
    </row>
    <row r="20" spans="2:71" ht="18.399999999999999" customHeight="1">
      <c r="B20" s="20"/>
      <c r="C20" s="21"/>
      <c r="D20" s="21"/>
      <c r="E20" s="26" t="s">
        <v>33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26</v>
      </c>
      <c r="AL20" s="21"/>
      <c r="AM20" s="21"/>
      <c r="AN20" s="26" t="s">
        <v>1</v>
      </c>
      <c r="AO20" s="21"/>
      <c r="AP20" s="21"/>
      <c r="AQ20" s="21"/>
      <c r="AR20" s="19"/>
      <c r="BE20" s="261"/>
      <c r="BS20" s="16" t="s">
        <v>30</v>
      </c>
    </row>
    <row r="21" spans="2:71" ht="6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261"/>
    </row>
    <row r="22" spans="2:71" ht="12" customHeight="1">
      <c r="B22" s="20"/>
      <c r="C22" s="21"/>
      <c r="D22" s="28" t="s">
        <v>34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261"/>
    </row>
    <row r="23" spans="2:71" ht="16.5" customHeight="1">
      <c r="B23" s="20"/>
      <c r="C23" s="21"/>
      <c r="D23" s="21"/>
      <c r="E23" s="296" t="s">
        <v>1</v>
      </c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1"/>
      <c r="AP23" s="21"/>
      <c r="AQ23" s="21"/>
      <c r="AR23" s="19"/>
      <c r="BE23" s="261"/>
    </row>
    <row r="24" spans="2:71" ht="6.95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261"/>
    </row>
    <row r="25" spans="2:71" ht="6.95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261"/>
    </row>
    <row r="26" spans="2:71" s="1" customFormat="1" ht="25.9" customHeight="1">
      <c r="B26" s="33"/>
      <c r="C26" s="34"/>
      <c r="D26" s="35" t="s">
        <v>35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263">
        <f>ROUND(AG94,2)</f>
        <v>0</v>
      </c>
      <c r="AL26" s="264"/>
      <c r="AM26" s="264"/>
      <c r="AN26" s="264"/>
      <c r="AO26" s="264"/>
      <c r="AP26" s="34"/>
      <c r="AQ26" s="34"/>
      <c r="AR26" s="37"/>
      <c r="BE26" s="261"/>
    </row>
    <row r="27" spans="2:71" s="1" customFormat="1" ht="6.95" customHeight="1"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7"/>
      <c r="BE27" s="261"/>
    </row>
    <row r="28" spans="2:71" s="1" customFormat="1" ht="12.75"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297" t="s">
        <v>36</v>
      </c>
      <c r="M28" s="297"/>
      <c r="N28" s="297"/>
      <c r="O28" s="297"/>
      <c r="P28" s="297"/>
      <c r="Q28" s="34"/>
      <c r="R28" s="34"/>
      <c r="S28" s="34"/>
      <c r="T28" s="34"/>
      <c r="U28" s="34"/>
      <c r="V28" s="34"/>
      <c r="W28" s="297" t="s">
        <v>37</v>
      </c>
      <c r="X28" s="297"/>
      <c r="Y28" s="297"/>
      <c r="Z28" s="297"/>
      <c r="AA28" s="297"/>
      <c r="AB28" s="297"/>
      <c r="AC28" s="297"/>
      <c r="AD28" s="297"/>
      <c r="AE28" s="297"/>
      <c r="AF28" s="34"/>
      <c r="AG28" s="34"/>
      <c r="AH28" s="34"/>
      <c r="AI28" s="34"/>
      <c r="AJ28" s="34"/>
      <c r="AK28" s="297" t="s">
        <v>38</v>
      </c>
      <c r="AL28" s="297"/>
      <c r="AM28" s="297"/>
      <c r="AN28" s="297"/>
      <c r="AO28" s="297"/>
      <c r="AP28" s="34"/>
      <c r="AQ28" s="34"/>
      <c r="AR28" s="37"/>
      <c r="BE28" s="261"/>
    </row>
    <row r="29" spans="2:71" s="2" customFormat="1" ht="14.45" customHeight="1">
      <c r="B29" s="38"/>
      <c r="C29" s="39"/>
      <c r="D29" s="28" t="s">
        <v>39</v>
      </c>
      <c r="E29" s="39"/>
      <c r="F29" s="28" t="s">
        <v>40</v>
      </c>
      <c r="G29" s="39"/>
      <c r="H29" s="39"/>
      <c r="I29" s="39"/>
      <c r="J29" s="39"/>
      <c r="K29" s="39"/>
      <c r="L29" s="298">
        <v>0.2</v>
      </c>
      <c r="M29" s="259"/>
      <c r="N29" s="259"/>
      <c r="O29" s="259"/>
      <c r="P29" s="259"/>
      <c r="Q29" s="39"/>
      <c r="R29" s="39"/>
      <c r="S29" s="39"/>
      <c r="T29" s="39"/>
      <c r="U29" s="39"/>
      <c r="V29" s="39"/>
      <c r="W29" s="258">
        <f>ROUND(AZ94, 2)</f>
        <v>0</v>
      </c>
      <c r="X29" s="259"/>
      <c r="Y29" s="259"/>
      <c r="Z29" s="259"/>
      <c r="AA29" s="259"/>
      <c r="AB29" s="259"/>
      <c r="AC29" s="259"/>
      <c r="AD29" s="259"/>
      <c r="AE29" s="259"/>
      <c r="AF29" s="39"/>
      <c r="AG29" s="39"/>
      <c r="AH29" s="39"/>
      <c r="AI29" s="39"/>
      <c r="AJ29" s="39"/>
      <c r="AK29" s="258">
        <f>ROUND(AV94, 2)</f>
        <v>0</v>
      </c>
      <c r="AL29" s="259"/>
      <c r="AM29" s="259"/>
      <c r="AN29" s="259"/>
      <c r="AO29" s="259"/>
      <c r="AP29" s="39"/>
      <c r="AQ29" s="39"/>
      <c r="AR29" s="40"/>
      <c r="BE29" s="262"/>
    </row>
    <row r="30" spans="2:71" s="2" customFormat="1" ht="14.45" customHeight="1">
      <c r="B30" s="38"/>
      <c r="C30" s="39"/>
      <c r="D30" s="39"/>
      <c r="E30" s="39"/>
      <c r="F30" s="28" t="s">
        <v>41</v>
      </c>
      <c r="G30" s="39"/>
      <c r="H30" s="39"/>
      <c r="I30" s="39"/>
      <c r="J30" s="39"/>
      <c r="K30" s="39"/>
      <c r="L30" s="298">
        <v>0.2</v>
      </c>
      <c r="M30" s="259"/>
      <c r="N30" s="259"/>
      <c r="O30" s="259"/>
      <c r="P30" s="259"/>
      <c r="Q30" s="39"/>
      <c r="R30" s="39"/>
      <c r="S30" s="39"/>
      <c r="T30" s="39"/>
      <c r="U30" s="39"/>
      <c r="V30" s="39"/>
      <c r="W30" s="258">
        <f>ROUND(BA94, 2)</f>
        <v>0</v>
      </c>
      <c r="X30" s="259"/>
      <c r="Y30" s="259"/>
      <c r="Z30" s="259"/>
      <c r="AA30" s="259"/>
      <c r="AB30" s="259"/>
      <c r="AC30" s="259"/>
      <c r="AD30" s="259"/>
      <c r="AE30" s="259"/>
      <c r="AF30" s="39"/>
      <c r="AG30" s="39"/>
      <c r="AH30" s="39"/>
      <c r="AI30" s="39"/>
      <c r="AJ30" s="39"/>
      <c r="AK30" s="258">
        <f>ROUND(AW94, 2)</f>
        <v>0</v>
      </c>
      <c r="AL30" s="259"/>
      <c r="AM30" s="259"/>
      <c r="AN30" s="259"/>
      <c r="AO30" s="259"/>
      <c r="AP30" s="39"/>
      <c r="AQ30" s="39"/>
      <c r="AR30" s="40"/>
      <c r="BE30" s="262"/>
    </row>
    <row r="31" spans="2:71" s="2" customFormat="1" ht="14.45" hidden="1" customHeight="1">
      <c r="B31" s="38"/>
      <c r="C31" s="39"/>
      <c r="D31" s="39"/>
      <c r="E31" s="39"/>
      <c r="F31" s="28" t="s">
        <v>42</v>
      </c>
      <c r="G31" s="39"/>
      <c r="H31" s="39"/>
      <c r="I31" s="39"/>
      <c r="J31" s="39"/>
      <c r="K31" s="39"/>
      <c r="L31" s="298">
        <v>0.2</v>
      </c>
      <c r="M31" s="259"/>
      <c r="N31" s="259"/>
      <c r="O31" s="259"/>
      <c r="P31" s="259"/>
      <c r="Q31" s="39"/>
      <c r="R31" s="39"/>
      <c r="S31" s="39"/>
      <c r="T31" s="39"/>
      <c r="U31" s="39"/>
      <c r="V31" s="39"/>
      <c r="W31" s="258">
        <f>ROUND(BB94, 2)</f>
        <v>0</v>
      </c>
      <c r="X31" s="259"/>
      <c r="Y31" s="259"/>
      <c r="Z31" s="259"/>
      <c r="AA31" s="259"/>
      <c r="AB31" s="259"/>
      <c r="AC31" s="259"/>
      <c r="AD31" s="259"/>
      <c r="AE31" s="259"/>
      <c r="AF31" s="39"/>
      <c r="AG31" s="39"/>
      <c r="AH31" s="39"/>
      <c r="AI31" s="39"/>
      <c r="AJ31" s="39"/>
      <c r="AK31" s="258">
        <v>0</v>
      </c>
      <c r="AL31" s="259"/>
      <c r="AM31" s="259"/>
      <c r="AN31" s="259"/>
      <c r="AO31" s="259"/>
      <c r="AP31" s="39"/>
      <c r="AQ31" s="39"/>
      <c r="AR31" s="40"/>
      <c r="BE31" s="262"/>
    </row>
    <row r="32" spans="2:71" s="2" customFormat="1" ht="14.45" hidden="1" customHeight="1">
      <c r="B32" s="38"/>
      <c r="C32" s="39"/>
      <c r="D32" s="39"/>
      <c r="E32" s="39"/>
      <c r="F32" s="28" t="s">
        <v>43</v>
      </c>
      <c r="G32" s="39"/>
      <c r="H32" s="39"/>
      <c r="I32" s="39"/>
      <c r="J32" s="39"/>
      <c r="K32" s="39"/>
      <c r="L32" s="298">
        <v>0.2</v>
      </c>
      <c r="M32" s="259"/>
      <c r="N32" s="259"/>
      <c r="O32" s="259"/>
      <c r="P32" s="259"/>
      <c r="Q32" s="39"/>
      <c r="R32" s="39"/>
      <c r="S32" s="39"/>
      <c r="T32" s="39"/>
      <c r="U32" s="39"/>
      <c r="V32" s="39"/>
      <c r="W32" s="258">
        <f>ROUND(BC94, 2)</f>
        <v>0</v>
      </c>
      <c r="X32" s="259"/>
      <c r="Y32" s="259"/>
      <c r="Z32" s="259"/>
      <c r="AA32" s="259"/>
      <c r="AB32" s="259"/>
      <c r="AC32" s="259"/>
      <c r="AD32" s="259"/>
      <c r="AE32" s="259"/>
      <c r="AF32" s="39"/>
      <c r="AG32" s="39"/>
      <c r="AH32" s="39"/>
      <c r="AI32" s="39"/>
      <c r="AJ32" s="39"/>
      <c r="AK32" s="258">
        <v>0</v>
      </c>
      <c r="AL32" s="259"/>
      <c r="AM32" s="259"/>
      <c r="AN32" s="259"/>
      <c r="AO32" s="259"/>
      <c r="AP32" s="39"/>
      <c r="AQ32" s="39"/>
      <c r="AR32" s="40"/>
      <c r="BE32" s="262"/>
    </row>
    <row r="33" spans="2:57" s="2" customFormat="1" ht="14.45" hidden="1" customHeight="1">
      <c r="B33" s="38"/>
      <c r="C33" s="39"/>
      <c r="D33" s="39"/>
      <c r="E33" s="39"/>
      <c r="F33" s="28" t="s">
        <v>44</v>
      </c>
      <c r="G33" s="39"/>
      <c r="H33" s="39"/>
      <c r="I33" s="39"/>
      <c r="J33" s="39"/>
      <c r="K33" s="39"/>
      <c r="L33" s="298">
        <v>0</v>
      </c>
      <c r="M33" s="259"/>
      <c r="N33" s="259"/>
      <c r="O33" s="259"/>
      <c r="P33" s="259"/>
      <c r="Q33" s="39"/>
      <c r="R33" s="39"/>
      <c r="S33" s="39"/>
      <c r="T33" s="39"/>
      <c r="U33" s="39"/>
      <c r="V33" s="39"/>
      <c r="W33" s="258">
        <f>ROUND(BD94, 2)</f>
        <v>0</v>
      </c>
      <c r="X33" s="259"/>
      <c r="Y33" s="259"/>
      <c r="Z33" s="259"/>
      <c r="AA33" s="259"/>
      <c r="AB33" s="259"/>
      <c r="AC33" s="259"/>
      <c r="AD33" s="259"/>
      <c r="AE33" s="259"/>
      <c r="AF33" s="39"/>
      <c r="AG33" s="39"/>
      <c r="AH33" s="39"/>
      <c r="AI33" s="39"/>
      <c r="AJ33" s="39"/>
      <c r="AK33" s="258">
        <v>0</v>
      </c>
      <c r="AL33" s="259"/>
      <c r="AM33" s="259"/>
      <c r="AN33" s="259"/>
      <c r="AO33" s="259"/>
      <c r="AP33" s="39"/>
      <c r="AQ33" s="39"/>
      <c r="AR33" s="40"/>
      <c r="BE33" s="262"/>
    </row>
    <row r="34" spans="2:57" s="1" customFormat="1" ht="6.95" customHeight="1"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7"/>
      <c r="BE34" s="261"/>
    </row>
    <row r="35" spans="2:57" s="1" customFormat="1" ht="25.9" customHeight="1">
      <c r="B35" s="33"/>
      <c r="C35" s="41"/>
      <c r="D35" s="42" t="s">
        <v>45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4" t="s">
        <v>46</v>
      </c>
      <c r="U35" s="43"/>
      <c r="V35" s="43"/>
      <c r="W35" s="43"/>
      <c r="X35" s="265" t="s">
        <v>47</v>
      </c>
      <c r="Y35" s="266"/>
      <c r="Z35" s="266"/>
      <c r="AA35" s="266"/>
      <c r="AB35" s="266"/>
      <c r="AC35" s="43"/>
      <c r="AD35" s="43"/>
      <c r="AE35" s="43"/>
      <c r="AF35" s="43"/>
      <c r="AG35" s="43"/>
      <c r="AH35" s="43"/>
      <c r="AI35" s="43"/>
      <c r="AJ35" s="43"/>
      <c r="AK35" s="267">
        <f>SUM(AK26:AK33)</f>
        <v>0</v>
      </c>
      <c r="AL35" s="266"/>
      <c r="AM35" s="266"/>
      <c r="AN35" s="266"/>
      <c r="AO35" s="268"/>
      <c r="AP35" s="41"/>
      <c r="AQ35" s="41"/>
      <c r="AR35" s="37"/>
    </row>
    <row r="36" spans="2:57" s="1" customFormat="1" ht="6.95" customHeight="1"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7"/>
    </row>
    <row r="37" spans="2:57" s="1" customFormat="1" ht="14.45" customHeight="1"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7"/>
    </row>
    <row r="38" spans="2:57" ht="14.45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pans="2:57" ht="14.45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pans="2:57" ht="14.45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pans="2:57" ht="14.45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pans="2:57" ht="14.45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pans="2:57" ht="14.45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pans="2:57" ht="14.45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pans="2:57" ht="14.45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pans="2:57" ht="14.45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pans="2:57" ht="14.45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pans="2:57" ht="14.45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pans="2:44" s="1" customFormat="1" ht="14.45" customHeight="1">
      <c r="B49" s="33"/>
      <c r="C49" s="34"/>
      <c r="D49" s="45" t="s">
        <v>48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49</v>
      </c>
      <c r="AI49" s="46"/>
      <c r="AJ49" s="46"/>
      <c r="AK49" s="46"/>
      <c r="AL49" s="46"/>
      <c r="AM49" s="46"/>
      <c r="AN49" s="46"/>
      <c r="AO49" s="46"/>
      <c r="AP49" s="34"/>
      <c r="AQ49" s="34"/>
      <c r="AR49" s="37"/>
    </row>
    <row r="50" spans="2:44" ht="11.25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 spans="2:44" ht="11.25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 spans="2:44" ht="11.25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 spans="2:44" ht="11.25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 spans="2:44" ht="11.25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 spans="2:44" ht="11.2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 spans="2:44" ht="11.25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 spans="2:44" ht="11.25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 spans="2:44" ht="11.25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 spans="2:44" ht="11.25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pans="2:44" s="1" customFormat="1" ht="12.75">
      <c r="B60" s="33"/>
      <c r="C60" s="34"/>
      <c r="D60" s="47" t="s">
        <v>50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47" t="s">
        <v>51</v>
      </c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47" t="s">
        <v>50</v>
      </c>
      <c r="AI60" s="36"/>
      <c r="AJ60" s="36"/>
      <c r="AK60" s="36"/>
      <c r="AL60" s="36"/>
      <c r="AM60" s="47" t="s">
        <v>51</v>
      </c>
      <c r="AN60" s="36"/>
      <c r="AO60" s="36"/>
      <c r="AP60" s="34"/>
      <c r="AQ60" s="34"/>
      <c r="AR60" s="37"/>
    </row>
    <row r="61" spans="2:44" ht="11.25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 spans="2:44" ht="11.25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 spans="2:44" ht="11.25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pans="2:44" s="1" customFormat="1" ht="12.75">
      <c r="B64" s="33"/>
      <c r="C64" s="34"/>
      <c r="D64" s="45" t="s">
        <v>52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5" t="s">
        <v>53</v>
      </c>
      <c r="AI64" s="46"/>
      <c r="AJ64" s="46"/>
      <c r="AK64" s="46"/>
      <c r="AL64" s="46"/>
      <c r="AM64" s="46"/>
      <c r="AN64" s="46"/>
      <c r="AO64" s="46"/>
      <c r="AP64" s="34"/>
      <c r="AQ64" s="34"/>
      <c r="AR64" s="37"/>
    </row>
    <row r="65" spans="2:44" ht="11.2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 spans="2:44" ht="11.25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 spans="2:44" ht="11.25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 spans="2:44" ht="11.25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 spans="2:44" ht="11.25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 spans="2:44" ht="11.25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 spans="2:44" ht="11.25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 spans="2:44" ht="11.25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 spans="2:44" ht="11.25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 spans="2:44" ht="11.25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pans="2:44" s="1" customFormat="1" ht="12.75">
      <c r="B75" s="33"/>
      <c r="C75" s="34"/>
      <c r="D75" s="47" t="s">
        <v>50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47" t="s">
        <v>51</v>
      </c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47" t="s">
        <v>50</v>
      </c>
      <c r="AI75" s="36"/>
      <c r="AJ75" s="36"/>
      <c r="AK75" s="36"/>
      <c r="AL75" s="36"/>
      <c r="AM75" s="47" t="s">
        <v>51</v>
      </c>
      <c r="AN75" s="36"/>
      <c r="AO75" s="36"/>
      <c r="AP75" s="34"/>
      <c r="AQ75" s="34"/>
      <c r="AR75" s="37"/>
    </row>
    <row r="76" spans="2:44" s="1" customFormat="1" ht="11.25"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7"/>
    </row>
    <row r="77" spans="2:44" s="1" customFormat="1" ht="6.95" customHeight="1"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37"/>
    </row>
    <row r="81" spans="1:90" s="1" customFormat="1" ht="6.95" customHeight="1"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37"/>
    </row>
    <row r="82" spans="1:90" s="1" customFormat="1" ht="24.95" customHeight="1">
      <c r="B82" s="33"/>
      <c r="C82" s="22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7"/>
    </row>
    <row r="83" spans="1:90" s="1" customFormat="1" ht="6.95" customHeight="1"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7"/>
    </row>
    <row r="84" spans="1:90" s="3" customFormat="1" ht="12" customHeight="1">
      <c r="B84" s="52"/>
      <c r="C84" s="28" t="s">
        <v>11</v>
      </c>
      <c r="D84" s="53"/>
      <c r="E84" s="53"/>
      <c r="F84" s="53"/>
      <c r="G84" s="53"/>
      <c r="H84" s="53"/>
      <c r="I84" s="53"/>
      <c r="J84" s="53"/>
      <c r="K84" s="53"/>
      <c r="L84" s="53" t="str">
        <f>K5</f>
        <v>CVCblokFlokalG</v>
      </c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4"/>
    </row>
    <row r="85" spans="1:90" s="4" customFormat="1" ht="36.950000000000003" customHeight="1">
      <c r="B85" s="55"/>
      <c r="C85" s="56" t="s">
        <v>14</v>
      </c>
      <c r="D85" s="57"/>
      <c r="E85" s="57"/>
      <c r="F85" s="57"/>
      <c r="G85" s="57"/>
      <c r="H85" s="57"/>
      <c r="I85" s="57"/>
      <c r="J85" s="57"/>
      <c r="K85" s="57"/>
      <c r="L85" s="272" t="str">
        <f>K6</f>
        <v>Rekonštrukcia strechy CVČ - Blok F</v>
      </c>
      <c r="M85" s="273"/>
      <c r="N85" s="273"/>
      <c r="O85" s="273"/>
      <c r="P85" s="273"/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  <c r="AN85" s="273"/>
      <c r="AO85" s="273"/>
      <c r="AP85" s="57"/>
      <c r="AQ85" s="57"/>
      <c r="AR85" s="58"/>
    </row>
    <row r="86" spans="1:90" s="1" customFormat="1" ht="6.95" customHeight="1">
      <c r="B86" s="33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7"/>
    </row>
    <row r="87" spans="1:90" s="1" customFormat="1" ht="12" customHeight="1">
      <c r="B87" s="33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59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274" t="str">
        <f>IF(AN8= "","",AN8)</f>
        <v>16. 5. 2019</v>
      </c>
      <c r="AN87" s="274"/>
      <c r="AO87" s="34"/>
      <c r="AP87" s="34"/>
      <c r="AQ87" s="34"/>
      <c r="AR87" s="37"/>
    </row>
    <row r="88" spans="1:90" s="1" customFormat="1" ht="6.95" customHeight="1"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7"/>
    </row>
    <row r="89" spans="1:90" s="1" customFormat="1" ht="15.2" customHeight="1">
      <c r="B89" s="33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53" t="str">
        <f>IF(E11= "","",E11)</f>
        <v xml:space="preserve">Mesto Partizánske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29</v>
      </c>
      <c r="AJ89" s="34"/>
      <c r="AK89" s="34"/>
      <c r="AL89" s="34"/>
      <c r="AM89" s="270" t="str">
        <f>IF(E17="","",E17)</f>
        <v xml:space="preserve"> </v>
      </c>
      <c r="AN89" s="271"/>
      <c r="AO89" s="271"/>
      <c r="AP89" s="271"/>
      <c r="AQ89" s="34"/>
      <c r="AR89" s="37"/>
      <c r="AS89" s="275" t="s">
        <v>55</v>
      </c>
      <c r="AT89" s="276"/>
      <c r="AU89" s="61"/>
      <c r="AV89" s="61"/>
      <c r="AW89" s="61"/>
      <c r="AX89" s="61"/>
      <c r="AY89" s="61"/>
      <c r="AZ89" s="61"/>
      <c r="BA89" s="61"/>
      <c r="BB89" s="61"/>
      <c r="BC89" s="61"/>
      <c r="BD89" s="62"/>
    </row>
    <row r="90" spans="1:90" s="1" customFormat="1" ht="15.2" customHeight="1">
      <c r="B90" s="33"/>
      <c r="C90" s="28" t="s">
        <v>27</v>
      </c>
      <c r="D90" s="34"/>
      <c r="E90" s="34"/>
      <c r="F90" s="34"/>
      <c r="G90" s="34"/>
      <c r="H90" s="34"/>
      <c r="I90" s="34"/>
      <c r="J90" s="34"/>
      <c r="K90" s="34"/>
      <c r="L90" s="53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270" t="str">
        <f>IF(E20="","",E20)</f>
        <v>Ing, Peter Ridzik</v>
      </c>
      <c r="AN90" s="271"/>
      <c r="AO90" s="271"/>
      <c r="AP90" s="271"/>
      <c r="AQ90" s="34"/>
      <c r="AR90" s="37"/>
      <c r="AS90" s="277"/>
      <c r="AT90" s="278"/>
      <c r="AU90" s="63"/>
      <c r="AV90" s="63"/>
      <c r="AW90" s="63"/>
      <c r="AX90" s="63"/>
      <c r="AY90" s="63"/>
      <c r="AZ90" s="63"/>
      <c r="BA90" s="63"/>
      <c r="BB90" s="63"/>
      <c r="BC90" s="63"/>
      <c r="BD90" s="64"/>
    </row>
    <row r="91" spans="1:90" s="1" customFormat="1" ht="10.9" customHeight="1">
      <c r="B91" s="33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7"/>
      <c r="AS91" s="279"/>
      <c r="AT91" s="280"/>
      <c r="AU91" s="65"/>
      <c r="AV91" s="65"/>
      <c r="AW91" s="65"/>
      <c r="AX91" s="65"/>
      <c r="AY91" s="65"/>
      <c r="AZ91" s="65"/>
      <c r="BA91" s="65"/>
      <c r="BB91" s="65"/>
      <c r="BC91" s="65"/>
      <c r="BD91" s="66"/>
    </row>
    <row r="92" spans="1:90" s="1" customFormat="1" ht="29.25" customHeight="1">
      <c r="B92" s="33"/>
      <c r="C92" s="281" t="s">
        <v>56</v>
      </c>
      <c r="D92" s="282"/>
      <c r="E92" s="282"/>
      <c r="F92" s="282"/>
      <c r="G92" s="282"/>
      <c r="H92" s="67"/>
      <c r="I92" s="283" t="s">
        <v>57</v>
      </c>
      <c r="J92" s="282"/>
      <c r="K92" s="282"/>
      <c r="L92" s="282"/>
      <c r="M92" s="282"/>
      <c r="N92" s="282"/>
      <c r="O92" s="282"/>
      <c r="P92" s="282"/>
      <c r="Q92" s="282"/>
      <c r="R92" s="282"/>
      <c r="S92" s="282"/>
      <c r="T92" s="282"/>
      <c r="U92" s="282"/>
      <c r="V92" s="282"/>
      <c r="W92" s="282"/>
      <c r="X92" s="282"/>
      <c r="Y92" s="282"/>
      <c r="Z92" s="282"/>
      <c r="AA92" s="282"/>
      <c r="AB92" s="282"/>
      <c r="AC92" s="282"/>
      <c r="AD92" s="282"/>
      <c r="AE92" s="282"/>
      <c r="AF92" s="282"/>
      <c r="AG92" s="284" t="s">
        <v>58</v>
      </c>
      <c r="AH92" s="282"/>
      <c r="AI92" s="282"/>
      <c r="AJ92" s="282"/>
      <c r="AK92" s="282"/>
      <c r="AL92" s="282"/>
      <c r="AM92" s="282"/>
      <c r="AN92" s="283" t="s">
        <v>59</v>
      </c>
      <c r="AO92" s="282"/>
      <c r="AP92" s="285"/>
      <c r="AQ92" s="68" t="s">
        <v>60</v>
      </c>
      <c r="AR92" s="37"/>
      <c r="AS92" s="69" t="s">
        <v>61</v>
      </c>
      <c r="AT92" s="70" t="s">
        <v>62</v>
      </c>
      <c r="AU92" s="70" t="s">
        <v>63</v>
      </c>
      <c r="AV92" s="70" t="s">
        <v>64</v>
      </c>
      <c r="AW92" s="70" t="s">
        <v>65</v>
      </c>
      <c r="AX92" s="70" t="s">
        <v>66</v>
      </c>
      <c r="AY92" s="70" t="s">
        <v>67</v>
      </c>
      <c r="AZ92" s="70" t="s">
        <v>68</v>
      </c>
      <c r="BA92" s="70" t="s">
        <v>69</v>
      </c>
      <c r="BB92" s="70" t="s">
        <v>70</v>
      </c>
      <c r="BC92" s="70" t="s">
        <v>71</v>
      </c>
      <c r="BD92" s="71" t="s">
        <v>72</v>
      </c>
    </row>
    <row r="93" spans="1:90" s="1" customFormat="1" ht="10.9" customHeight="1"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7"/>
      <c r="AS93" s="72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4"/>
    </row>
    <row r="94" spans="1:90" s="5" customFormat="1" ht="32.450000000000003" customHeight="1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289">
        <f>ROUND(AG95,2)</f>
        <v>0</v>
      </c>
      <c r="AH94" s="289"/>
      <c r="AI94" s="289"/>
      <c r="AJ94" s="289"/>
      <c r="AK94" s="289"/>
      <c r="AL94" s="289"/>
      <c r="AM94" s="289"/>
      <c r="AN94" s="290">
        <f>SUM(AG94,AT94)</f>
        <v>0</v>
      </c>
      <c r="AO94" s="290"/>
      <c r="AP94" s="290"/>
      <c r="AQ94" s="79" t="s">
        <v>1</v>
      </c>
      <c r="AR94" s="80"/>
      <c r="AS94" s="81">
        <f>ROUND(AS95,2)</f>
        <v>0</v>
      </c>
      <c r="AT94" s="82">
        <f>ROUND(SUM(AV94:AW94),2)</f>
        <v>0</v>
      </c>
      <c r="AU94" s="83">
        <f>ROUND(AU95,5)</f>
        <v>0</v>
      </c>
      <c r="AV94" s="82">
        <f>ROUND(AZ94*L29,2)</f>
        <v>0</v>
      </c>
      <c r="AW94" s="82">
        <f>ROUND(BA94*L30,2)</f>
        <v>0</v>
      </c>
      <c r="AX94" s="82">
        <f>ROUND(BB94*L29,2)</f>
        <v>0</v>
      </c>
      <c r="AY94" s="82">
        <f>ROUND(BC94*L30,2)</f>
        <v>0</v>
      </c>
      <c r="AZ94" s="82">
        <f>ROUND(AZ95,2)</f>
        <v>0</v>
      </c>
      <c r="BA94" s="82">
        <f>ROUND(BA95,2)</f>
        <v>0</v>
      </c>
      <c r="BB94" s="82">
        <f>ROUND(BB95,2)</f>
        <v>0</v>
      </c>
      <c r="BC94" s="82">
        <f>ROUND(BC95,2)</f>
        <v>0</v>
      </c>
      <c r="BD94" s="84">
        <f>ROUND(BD95,2)</f>
        <v>0</v>
      </c>
      <c r="BS94" s="85" t="s">
        <v>74</v>
      </c>
      <c r="BT94" s="85" t="s">
        <v>75</v>
      </c>
      <c r="BV94" s="85" t="s">
        <v>76</v>
      </c>
      <c r="BW94" s="85" t="s">
        <v>5</v>
      </c>
      <c r="BX94" s="85" t="s">
        <v>77</v>
      </c>
      <c r="CL94" s="85" t="s">
        <v>1</v>
      </c>
    </row>
    <row r="95" spans="1:90" s="6" customFormat="1" ht="27" customHeight="1">
      <c r="A95" s="86" t="s">
        <v>78</v>
      </c>
      <c r="B95" s="87"/>
      <c r="C95" s="88"/>
      <c r="D95" s="288" t="s">
        <v>12</v>
      </c>
      <c r="E95" s="288"/>
      <c r="F95" s="288"/>
      <c r="G95" s="288"/>
      <c r="H95" s="288"/>
      <c r="I95" s="89"/>
      <c r="J95" s="288" t="s">
        <v>15</v>
      </c>
      <c r="K95" s="288"/>
      <c r="L95" s="288"/>
      <c r="M95" s="288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288"/>
      <c r="AE95" s="288"/>
      <c r="AF95" s="288"/>
      <c r="AG95" s="286">
        <f>'CVCblokFlokalG - Rekonštr...'!J30</f>
        <v>0</v>
      </c>
      <c r="AH95" s="287"/>
      <c r="AI95" s="287"/>
      <c r="AJ95" s="287"/>
      <c r="AK95" s="287"/>
      <c r="AL95" s="287"/>
      <c r="AM95" s="287"/>
      <c r="AN95" s="286">
        <f>SUM(AG95,AT95)</f>
        <v>0</v>
      </c>
      <c r="AO95" s="287"/>
      <c r="AP95" s="287"/>
      <c r="AQ95" s="90" t="s">
        <v>79</v>
      </c>
      <c r="AR95" s="91"/>
      <c r="AS95" s="92">
        <v>0</v>
      </c>
      <c r="AT95" s="93">
        <f>ROUND(SUM(AV95:AW95),2)</f>
        <v>0</v>
      </c>
      <c r="AU95" s="94">
        <f>'CVCblokFlokalG - Rekonštr...'!P135</f>
        <v>0</v>
      </c>
      <c r="AV95" s="93">
        <f>'CVCblokFlokalG - Rekonštr...'!J33</f>
        <v>0</v>
      </c>
      <c r="AW95" s="93">
        <f>'CVCblokFlokalG - Rekonštr...'!J34</f>
        <v>0</v>
      </c>
      <c r="AX95" s="93">
        <f>'CVCblokFlokalG - Rekonštr...'!J35</f>
        <v>0</v>
      </c>
      <c r="AY95" s="93">
        <f>'CVCblokFlokalG - Rekonštr...'!J36</f>
        <v>0</v>
      </c>
      <c r="AZ95" s="93">
        <f>'CVCblokFlokalG - Rekonštr...'!F33</f>
        <v>0</v>
      </c>
      <c r="BA95" s="93">
        <f>'CVCblokFlokalG - Rekonštr...'!F34</f>
        <v>0</v>
      </c>
      <c r="BB95" s="93">
        <f>'CVCblokFlokalG - Rekonštr...'!F35</f>
        <v>0</v>
      </c>
      <c r="BC95" s="93">
        <f>'CVCblokFlokalG - Rekonštr...'!F36</f>
        <v>0</v>
      </c>
      <c r="BD95" s="95">
        <f>'CVCblokFlokalG - Rekonštr...'!F37</f>
        <v>0</v>
      </c>
      <c r="BT95" s="96" t="s">
        <v>80</v>
      </c>
      <c r="BU95" s="96" t="s">
        <v>81</v>
      </c>
      <c r="BV95" s="96" t="s">
        <v>76</v>
      </c>
      <c r="BW95" s="96" t="s">
        <v>5</v>
      </c>
      <c r="BX95" s="96" t="s">
        <v>77</v>
      </c>
      <c r="CL95" s="96" t="s">
        <v>1</v>
      </c>
    </row>
    <row r="96" spans="1:90" s="1" customFormat="1" ht="30" customHeight="1">
      <c r="B96" s="33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7"/>
    </row>
    <row r="97" spans="2:44" s="1" customFormat="1" ht="6.95" customHeight="1">
      <c r="B97" s="48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37"/>
    </row>
  </sheetData>
  <sheetProtection algorithmName="SHA-512" hashValue="x9oTSFm08M9fbIenACZLiAVcXAAfItKkUB0OiCxbaVaZr0xz2cHPRvD/5sDO64WRZW6iRlDaXEumHAs0Jwmd4A==" saltValue="zNY2+jzvR113fLg1rTCV5RO7CpJT0cxxUjGHQQPzvqlyKE0BSvUryp5RvrwE7e4rcW0gSJ7xgpogmplwqqITCw==" spinCount="100000" sheet="1" objects="1" scenarios="1" formatColumns="0" formatRows="0"/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CVCblokFlokalG - Rekonštr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207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7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AT2" s="16" t="s">
        <v>5</v>
      </c>
    </row>
    <row r="3" spans="2:46" ht="6.95" customHeight="1">
      <c r="B3" s="98"/>
      <c r="C3" s="99"/>
      <c r="D3" s="99"/>
      <c r="E3" s="99"/>
      <c r="F3" s="99"/>
      <c r="G3" s="99"/>
      <c r="H3" s="99"/>
      <c r="I3" s="100"/>
      <c r="J3" s="99"/>
      <c r="K3" s="99"/>
      <c r="L3" s="19"/>
      <c r="AT3" s="16" t="s">
        <v>75</v>
      </c>
    </row>
    <row r="4" spans="2:46" ht="24.95" customHeight="1">
      <c r="B4" s="19"/>
      <c r="D4" s="101" t="s">
        <v>82</v>
      </c>
      <c r="L4" s="19"/>
      <c r="M4" s="102" t="s">
        <v>9</v>
      </c>
      <c r="AT4" s="16" t="s">
        <v>4</v>
      </c>
    </row>
    <row r="5" spans="2:46" ht="6.95" customHeight="1">
      <c r="B5" s="19"/>
      <c r="L5" s="19"/>
    </row>
    <row r="6" spans="2:46" s="1" customFormat="1" ht="12" customHeight="1">
      <c r="B6" s="37"/>
      <c r="D6" s="103" t="s">
        <v>14</v>
      </c>
      <c r="I6" s="104"/>
      <c r="L6" s="37"/>
    </row>
    <row r="7" spans="2:46" s="1" customFormat="1" ht="36.950000000000003" customHeight="1">
      <c r="B7" s="37"/>
      <c r="E7" s="299" t="s">
        <v>15</v>
      </c>
      <c r="F7" s="300"/>
      <c r="G7" s="300"/>
      <c r="H7" s="300"/>
      <c r="I7" s="104"/>
      <c r="L7" s="37"/>
    </row>
    <row r="8" spans="2:46" s="1" customFormat="1" ht="11.25">
      <c r="B8" s="37"/>
      <c r="I8" s="104"/>
      <c r="L8" s="37"/>
    </row>
    <row r="9" spans="2:46" s="1" customFormat="1" ht="12" customHeight="1">
      <c r="B9" s="37"/>
      <c r="D9" s="103" t="s">
        <v>16</v>
      </c>
      <c r="F9" s="105" t="s">
        <v>1</v>
      </c>
      <c r="I9" s="106" t="s">
        <v>17</v>
      </c>
      <c r="J9" s="105" t="s">
        <v>1</v>
      </c>
      <c r="L9" s="37"/>
    </row>
    <row r="10" spans="2:46" s="1" customFormat="1" ht="12" customHeight="1">
      <c r="B10" s="37"/>
      <c r="D10" s="103" t="s">
        <v>18</v>
      </c>
      <c r="F10" s="105" t="s">
        <v>19</v>
      </c>
      <c r="I10" s="106" t="s">
        <v>20</v>
      </c>
      <c r="J10" s="107" t="str">
        <f>'Rekapitulácia stavby'!AN8</f>
        <v>16. 5. 2019</v>
      </c>
      <c r="L10" s="37"/>
    </row>
    <row r="11" spans="2:46" s="1" customFormat="1" ht="10.9" customHeight="1">
      <c r="B11" s="37"/>
      <c r="I11" s="104"/>
      <c r="L11" s="37"/>
    </row>
    <row r="12" spans="2:46" s="1" customFormat="1" ht="12" customHeight="1">
      <c r="B12" s="37"/>
      <c r="D12" s="103" t="s">
        <v>22</v>
      </c>
      <c r="I12" s="106" t="s">
        <v>23</v>
      </c>
      <c r="J12" s="105" t="s">
        <v>24</v>
      </c>
      <c r="L12" s="37"/>
    </row>
    <row r="13" spans="2:46" s="1" customFormat="1" ht="18" customHeight="1">
      <c r="B13" s="37"/>
      <c r="E13" s="105" t="s">
        <v>25</v>
      </c>
      <c r="I13" s="106" t="s">
        <v>26</v>
      </c>
      <c r="J13" s="105" t="s">
        <v>1</v>
      </c>
      <c r="L13" s="37"/>
    </row>
    <row r="14" spans="2:46" s="1" customFormat="1" ht="6.95" customHeight="1">
      <c r="B14" s="37"/>
      <c r="I14" s="104"/>
      <c r="L14" s="37"/>
    </row>
    <row r="15" spans="2:46" s="1" customFormat="1" ht="12" customHeight="1">
      <c r="B15" s="37"/>
      <c r="D15" s="103" t="s">
        <v>27</v>
      </c>
      <c r="I15" s="106" t="s">
        <v>23</v>
      </c>
      <c r="J15" s="29" t="str">
        <f>'Rekapitulácia stavby'!AN13</f>
        <v>Vyplň údaj</v>
      </c>
      <c r="L15" s="37"/>
    </row>
    <row r="16" spans="2:46" s="1" customFormat="1" ht="18" customHeight="1">
      <c r="B16" s="37"/>
      <c r="E16" s="301" t="str">
        <f>'Rekapitulácia stavby'!E14</f>
        <v>Vyplň údaj</v>
      </c>
      <c r="F16" s="302"/>
      <c r="G16" s="302"/>
      <c r="H16" s="302"/>
      <c r="I16" s="106" t="s">
        <v>26</v>
      </c>
      <c r="J16" s="29" t="str">
        <f>'Rekapitulácia stavby'!AN14</f>
        <v>Vyplň údaj</v>
      </c>
      <c r="L16" s="37"/>
    </row>
    <row r="17" spans="2:12" s="1" customFormat="1" ht="6.95" customHeight="1">
      <c r="B17" s="37"/>
      <c r="I17" s="104"/>
      <c r="L17" s="37"/>
    </row>
    <row r="18" spans="2:12" s="1" customFormat="1" ht="12" customHeight="1">
      <c r="B18" s="37"/>
      <c r="D18" s="103" t="s">
        <v>29</v>
      </c>
      <c r="I18" s="106" t="s">
        <v>23</v>
      </c>
      <c r="J18" s="105" t="str">
        <f>IF('Rekapitulácia stavby'!AN16="","",'Rekapitulácia stavby'!AN16)</f>
        <v/>
      </c>
      <c r="L18" s="37"/>
    </row>
    <row r="19" spans="2:12" s="1" customFormat="1" ht="18" customHeight="1">
      <c r="B19" s="37"/>
      <c r="E19" s="105" t="str">
        <f>IF('Rekapitulácia stavby'!E17="","",'Rekapitulácia stavby'!E17)</f>
        <v xml:space="preserve"> </v>
      </c>
      <c r="I19" s="106" t="s">
        <v>26</v>
      </c>
      <c r="J19" s="105" t="str">
        <f>IF('Rekapitulácia stavby'!AN17="","",'Rekapitulácia stavby'!AN17)</f>
        <v/>
      </c>
      <c r="L19" s="37"/>
    </row>
    <row r="20" spans="2:12" s="1" customFormat="1" ht="6.95" customHeight="1">
      <c r="B20" s="37"/>
      <c r="I20" s="104"/>
      <c r="L20" s="37"/>
    </row>
    <row r="21" spans="2:12" s="1" customFormat="1" ht="12" customHeight="1">
      <c r="B21" s="37"/>
      <c r="D21" s="103" t="s">
        <v>32</v>
      </c>
      <c r="I21" s="106" t="s">
        <v>23</v>
      </c>
      <c r="J21" s="105" t="s">
        <v>1</v>
      </c>
      <c r="L21" s="37"/>
    </row>
    <row r="22" spans="2:12" s="1" customFormat="1" ht="18" customHeight="1">
      <c r="B22" s="37"/>
      <c r="E22" s="105" t="s">
        <v>33</v>
      </c>
      <c r="I22" s="106" t="s">
        <v>26</v>
      </c>
      <c r="J22" s="105" t="s">
        <v>1</v>
      </c>
      <c r="L22" s="37"/>
    </row>
    <row r="23" spans="2:12" s="1" customFormat="1" ht="6.95" customHeight="1">
      <c r="B23" s="37"/>
      <c r="I23" s="104"/>
      <c r="L23" s="37"/>
    </row>
    <row r="24" spans="2:12" s="1" customFormat="1" ht="12" customHeight="1">
      <c r="B24" s="37"/>
      <c r="D24" s="103" t="s">
        <v>34</v>
      </c>
      <c r="I24" s="104"/>
      <c r="L24" s="37"/>
    </row>
    <row r="25" spans="2:12" s="7" customFormat="1" ht="16.5" customHeight="1">
      <c r="B25" s="108"/>
      <c r="E25" s="303" t="s">
        <v>1</v>
      </c>
      <c r="F25" s="303"/>
      <c r="G25" s="303"/>
      <c r="H25" s="303"/>
      <c r="I25" s="109"/>
      <c r="L25" s="108"/>
    </row>
    <row r="26" spans="2:12" s="1" customFormat="1" ht="6.95" customHeight="1">
      <c r="B26" s="37"/>
      <c r="I26" s="104"/>
      <c r="L26" s="37"/>
    </row>
    <row r="27" spans="2:12" s="1" customFormat="1" ht="6.95" customHeight="1">
      <c r="B27" s="37"/>
      <c r="D27" s="61"/>
      <c r="E27" s="61"/>
      <c r="F27" s="61"/>
      <c r="G27" s="61"/>
      <c r="H27" s="61"/>
      <c r="I27" s="110"/>
      <c r="J27" s="61"/>
      <c r="K27" s="61"/>
      <c r="L27" s="37"/>
    </row>
    <row r="28" spans="2:12" s="1" customFormat="1" ht="14.45" customHeight="1">
      <c r="B28" s="37"/>
      <c r="D28" s="105" t="s">
        <v>83</v>
      </c>
      <c r="I28" s="104"/>
      <c r="J28" s="111">
        <f>J94</f>
        <v>0</v>
      </c>
      <c r="L28" s="37"/>
    </row>
    <row r="29" spans="2:12" s="1" customFormat="1" ht="14.45" customHeight="1">
      <c r="B29" s="37"/>
      <c r="D29" s="112" t="s">
        <v>84</v>
      </c>
      <c r="I29" s="104"/>
      <c r="J29" s="111">
        <f>J110</f>
        <v>0</v>
      </c>
      <c r="L29" s="37"/>
    </row>
    <row r="30" spans="2:12" s="1" customFormat="1" ht="25.35" customHeight="1">
      <c r="B30" s="37"/>
      <c r="D30" s="113" t="s">
        <v>35</v>
      </c>
      <c r="I30" s="104"/>
      <c r="J30" s="114">
        <f>ROUND(J28 + J29, 2)</f>
        <v>0</v>
      </c>
      <c r="L30" s="37"/>
    </row>
    <row r="31" spans="2:12" s="1" customFormat="1" ht="6.95" customHeight="1">
      <c r="B31" s="37"/>
      <c r="D31" s="61"/>
      <c r="E31" s="61"/>
      <c r="F31" s="61"/>
      <c r="G31" s="61"/>
      <c r="H31" s="61"/>
      <c r="I31" s="110"/>
      <c r="J31" s="61"/>
      <c r="K31" s="61"/>
      <c r="L31" s="37"/>
    </row>
    <row r="32" spans="2:12" s="1" customFormat="1" ht="14.45" customHeight="1">
      <c r="B32" s="37"/>
      <c r="F32" s="115" t="s">
        <v>37</v>
      </c>
      <c r="I32" s="116" t="s">
        <v>36</v>
      </c>
      <c r="J32" s="115" t="s">
        <v>38</v>
      </c>
      <c r="L32" s="37"/>
    </row>
    <row r="33" spans="2:12" s="1" customFormat="1" ht="14.45" customHeight="1">
      <c r="B33" s="37"/>
      <c r="D33" s="117" t="s">
        <v>39</v>
      </c>
      <c r="E33" s="103" t="s">
        <v>40</v>
      </c>
      <c r="F33" s="118">
        <f>ROUND((SUM(BE110:BE117) + SUM(BE135:BE206)),  2)</f>
        <v>0</v>
      </c>
      <c r="I33" s="119">
        <v>0.2</v>
      </c>
      <c r="J33" s="118">
        <f>ROUND(((SUM(BE110:BE117) + SUM(BE135:BE206))*I33),  2)</f>
        <v>0</v>
      </c>
      <c r="L33" s="37"/>
    </row>
    <row r="34" spans="2:12" s="1" customFormat="1" ht="14.45" customHeight="1">
      <c r="B34" s="37"/>
      <c r="E34" s="103" t="s">
        <v>41</v>
      </c>
      <c r="F34" s="118">
        <f>ROUND((SUM(BF110:BF117) + SUM(BF135:BF206)),  2)</f>
        <v>0</v>
      </c>
      <c r="I34" s="119">
        <v>0.2</v>
      </c>
      <c r="J34" s="118">
        <f>ROUND(((SUM(BF110:BF117) + SUM(BF135:BF206))*I34),  2)</f>
        <v>0</v>
      </c>
      <c r="L34" s="37"/>
    </row>
    <row r="35" spans="2:12" s="1" customFormat="1" ht="14.45" hidden="1" customHeight="1">
      <c r="B35" s="37"/>
      <c r="E35" s="103" t="s">
        <v>42</v>
      </c>
      <c r="F35" s="118">
        <f>ROUND((SUM(BG110:BG117) + SUM(BG135:BG206)),  2)</f>
        <v>0</v>
      </c>
      <c r="I35" s="119">
        <v>0.2</v>
      </c>
      <c r="J35" s="118">
        <f>0</f>
        <v>0</v>
      </c>
      <c r="L35" s="37"/>
    </row>
    <row r="36" spans="2:12" s="1" customFormat="1" ht="14.45" hidden="1" customHeight="1">
      <c r="B36" s="37"/>
      <c r="E36" s="103" t="s">
        <v>43</v>
      </c>
      <c r="F36" s="118">
        <f>ROUND((SUM(BH110:BH117) + SUM(BH135:BH206)),  2)</f>
        <v>0</v>
      </c>
      <c r="I36" s="119">
        <v>0.2</v>
      </c>
      <c r="J36" s="118">
        <f>0</f>
        <v>0</v>
      </c>
      <c r="L36" s="37"/>
    </row>
    <row r="37" spans="2:12" s="1" customFormat="1" ht="14.45" hidden="1" customHeight="1">
      <c r="B37" s="37"/>
      <c r="E37" s="103" t="s">
        <v>44</v>
      </c>
      <c r="F37" s="118">
        <f>ROUND((SUM(BI110:BI117) + SUM(BI135:BI206)),  2)</f>
        <v>0</v>
      </c>
      <c r="I37" s="119">
        <v>0</v>
      </c>
      <c r="J37" s="118">
        <f>0</f>
        <v>0</v>
      </c>
      <c r="L37" s="37"/>
    </row>
    <row r="38" spans="2:12" s="1" customFormat="1" ht="6.95" customHeight="1">
      <c r="B38" s="37"/>
      <c r="I38" s="104"/>
      <c r="L38" s="37"/>
    </row>
    <row r="39" spans="2:12" s="1" customFormat="1" ht="25.35" customHeight="1">
      <c r="B39" s="37"/>
      <c r="C39" s="120"/>
      <c r="D39" s="121" t="s">
        <v>45</v>
      </c>
      <c r="E39" s="122"/>
      <c r="F39" s="122"/>
      <c r="G39" s="123" t="s">
        <v>46</v>
      </c>
      <c r="H39" s="124" t="s">
        <v>47</v>
      </c>
      <c r="I39" s="125"/>
      <c r="J39" s="126">
        <f>SUM(J30:J37)</f>
        <v>0</v>
      </c>
      <c r="K39" s="127"/>
      <c r="L39" s="37"/>
    </row>
    <row r="40" spans="2:12" s="1" customFormat="1" ht="14.45" customHeight="1">
      <c r="B40" s="37"/>
      <c r="I40" s="104"/>
      <c r="L40" s="37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7"/>
      <c r="D50" s="128" t="s">
        <v>48</v>
      </c>
      <c r="E50" s="129"/>
      <c r="F50" s="129"/>
      <c r="G50" s="128" t="s">
        <v>49</v>
      </c>
      <c r="H50" s="129"/>
      <c r="I50" s="130"/>
      <c r="J50" s="129"/>
      <c r="K50" s="129"/>
      <c r="L50" s="37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7"/>
      <c r="D61" s="131" t="s">
        <v>50</v>
      </c>
      <c r="E61" s="132"/>
      <c r="F61" s="133" t="s">
        <v>51</v>
      </c>
      <c r="G61" s="131" t="s">
        <v>50</v>
      </c>
      <c r="H61" s="132"/>
      <c r="I61" s="134"/>
      <c r="J61" s="135" t="s">
        <v>51</v>
      </c>
      <c r="K61" s="132"/>
      <c r="L61" s="37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7"/>
      <c r="D65" s="128" t="s">
        <v>52</v>
      </c>
      <c r="E65" s="129"/>
      <c r="F65" s="129"/>
      <c r="G65" s="128" t="s">
        <v>53</v>
      </c>
      <c r="H65" s="129"/>
      <c r="I65" s="130"/>
      <c r="J65" s="129"/>
      <c r="K65" s="129"/>
      <c r="L65" s="37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7"/>
      <c r="D76" s="131" t="s">
        <v>50</v>
      </c>
      <c r="E76" s="132"/>
      <c r="F76" s="133" t="s">
        <v>51</v>
      </c>
      <c r="G76" s="131" t="s">
        <v>50</v>
      </c>
      <c r="H76" s="132"/>
      <c r="I76" s="134"/>
      <c r="J76" s="135" t="s">
        <v>51</v>
      </c>
      <c r="K76" s="132"/>
      <c r="L76" s="37"/>
    </row>
    <row r="77" spans="2:12" s="1" customFormat="1" ht="14.45" customHeight="1">
      <c r="B77" s="136"/>
      <c r="C77" s="137"/>
      <c r="D77" s="137"/>
      <c r="E77" s="137"/>
      <c r="F77" s="137"/>
      <c r="G77" s="137"/>
      <c r="H77" s="137"/>
      <c r="I77" s="138"/>
      <c r="J77" s="137"/>
      <c r="K77" s="137"/>
      <c r="L77" s="37"/>
    </row>
    <row r="81" spans="2:47" s="1" customFormat="1" ht="6.95" customHeight="1">
      <c r="B81" s="139"/>
      <c r="C81" s="140"/>
      <c r="D81" s="140"/>
      <c r="E81" s="140"/>
      <c r="F81" s="140"/>
      <c r="G81" s="140"/>
      <c r="H81" s="140"/>
      <c r="I81" s="141"/>
      <c r="J81" s="140"/>
      <c r="K81" s="140"/>
      <c r="L81" s="37"/>
    </row>
    <row r="82" spans="2:47" s="1" customFormat="1" ht="24.95" customHeight="1">
      <c r="B82" s="33"/>
      <c r="C82" s="22" t="s">
        <v>85</v>
      </c>
      <c r="D82" s="34"/>
      <c r="E82" s="34"/>
      <c r="F82" s="34"/>
      <c r="G82" s="34"/>
      <c r="H82" s="34"/>
      <c r="I82" s="104"/>
      <c r="J82" s="34"/>
      <c r="K82" s="34"/>
      <c r="L82" s="37"/>
    </row>
    <row r="83" spans="2:47" s="1" customFormat="1" ht="6.95" customHeight="1">
      <c r="B83" s="33"/>
      <c r="C83" s="34"/>
      <c r="D83" s="34"/>
      <c r="E83" s="34"/>
      <c r="F83" s="34"/>
      <c r="G83" s="34"/>
      <c r="H83" s="34"/>
      <c r="I83" s="104"/>
      <c r="J83" s="34"/>
      <c r="K83" s="34"/>
      <c r="L83" s="37"/>
    </row>
    <row r="84" spans="2:47" s="1" customFormat="1" ht="12" customHeight="1">
      <c r="B84" s="33"/>
      <c r="C84" s="28" t="s">
        <v>14</v>
      </c>
      <c r="D84" s="34"/>
      <c r="E84" s="34"/>
      <c r="F84" s="34"/>
      <c r="G84" s="34"/>
      <c r="H84" s="34"/>
      <c r="I84" s="104"/>
      <c r="J84" s="34"/>
      <c r="K84" s="34"/>
      <c r="L84" s="37"/>
    </row>
    <row r="85" spans="2:47" s="1" customFormat="1" ht="16.5" customHeight="1">
      <c r="B85" s="33"/>
      <c r="C85" s="34"/>
      <c r="D85" s="34"/>
      <c r="E85" s="272" t="str">
        <f>E7</f>
        <v>Rekonštrukcia strechy CVČ - Blok F</v>
      </c>
      <c r="F85" s="304"/>
      <c r="G85" s="304"/>
      <c r="H85" s="304"/>
      <c r="I85" s="104"/>
      <c r="J85" s="34"/>
      <c r="K85" s="34"/>
      <c r="L85" s="37"/>
    </row>
    <row r="86" spans="2:47" s="1" customFormat="1" ht="6.95" customHeight="1">
      <c r="B86" s="33"/>
      <c r="C86" s="34"/>
      <c r="D86" s="34"/>
      <c r="E86" s="34"/>
      <c r="F86" s="34"/>
      <c r="G86" s="34"/>
      <c r="H86" s="34"/>
      <c r="I86" s="104"/>
      <c r="J86" s="34"/>
      <c r="K86" s="34"/>
      <c r="L86" s="37"/>
    </row>
    <row r="87" spans="2:47" s="1" customFormat="1" ht="12" customHeight="1">
      <c r="B87" s="33"/>
      <c r="C87" s="28" t="s">
        <v>18</v>
      </c>
      <c r="D87" s="34"/>
      <c r="E87" s="34"/>
      <c r="F87" s="26" t="str">
        <f>F10</f>
        <v xml:space="preserve"> </v>
      </c>
      <c r="G87" s="34"/>
      <c r="H87" s="34"/>
      <c r="I87" s="106" t="s">
        <v>20</v>
      </c>
      <c r="J87" s="60" t="str">
        <f>IF(J10="","",J10)</f>
        <v>16. 5. 2019</v>
      </c>
      <c r="K87" s="34"/>
      <c r="L87" s="37"/>
    </row>
    <row r="88" spans="2:47" s="1" customFormat="1" ht="6.95" customHeight="1">
      <c r="B88" s="33"/>
      <c r="C88" s="34"/>
      <c r="D88" s="34"/>
      <c r="E88" s="34"/>
      <c r="F88" s="34"/>
      <c r="G88" s="34"/>
      <c r="H88" s="34"/>
      <c r="I88" s="104"/>
      <c r="J88" s="34"/>
      <c r="K88" s="34"/>
      <c r="L88" s="37"/>
    </row>
    <row r="89" spans="2:47" s="1" customFormat="1" ht="15.2" customHeight="1">
      <c r="B89" s="33"/>
      <c r="C89" s="28" t="s">
        <v>22</v>
      </c>
      <c r="D89" s="34"/>
      <c r="E89" s="34"/>
      <c r="F89" s="26" t="str">
        <f>E13</f>
        <v xml:space="preserve">Mesto Partizánske </v>
      </c>
      <c r="G89" s="34"/>
      <c r="H89" s="34"/>
      <c r="I89" s="106" t="s">
        <v>29</v>
      </c>
      <c r="J89" s="31" t="str">
        <f>E19</f>
        <v xml:space="preserve"> </v>
      </c>
      <c r="K89" s="34"/>
      <c r="L89" s="37"/>
    </row>
    <row r="90" spans="2:47" s="1" customFormat="1" ht="15.2" customHeight="1">
      <c r="B90" s="33"/>
      <c r="C90" s="28" t="s">
        <v>27</v>
      </c>
      <c r="D90" s="34"/>
      <c r="E90" s="34"/>
      <c r="F90" s="26" t="str">
        <f>IF(E16="","",E16)</f>
        <v>Vyplň údaj</v>
      </c>
      <c r="G90" s="34"/>
      <c r="H90" s="34"/>
      <c r="I90" s="106" t="s">
        <v>32</v>
      </c>
      <c r="J90" s="31" t="str">
        <f>E22</f>
        <v>Ing, Peter Ridzik</v>
      </c>
      <c r="K90" s="34"/>
      <c r="L90" s="37"/>
    </row>
    <row r="91" spans="2:47" s="1" customFormat="1" ht="10.35" customHeight="1">
      <c r="B91" s="33"/>
      <c r="C91" s="34"/>
      <c r="D91" s="34"/>
      <c r="E91" s="34"/>
      <c r="F91" s="34"/>
      <c r="G91" s="34"/>
      <c r="H91" s="34"/>
      <c r="I91" s="104"/>
      <c r="J91" s="34"/>
      <c r="K91" s="34"/>
      <c r="L91" s="37"/>
    </row>
    <row r="92" spans="2:47" s="1" customFormat="1" ht="29.25" customHeight="1">
      <c r="B92" s="33"/>
      <c r="C92" s="142" t="s">
        <v>86</v>
      </c>
      <c r="D92" s="143"/>
      <c r="E92" s="143"/>
      <c r="F92" s="143"/>
      <c r="G92" s="143"/>
      <c r="H92" s="143"/>
      <c r="I92" s="144"/>
      <c r="J92" s="145" t="s">
        <v>87</v>
      </c>
      <c r="K92" s="143"/>
      <c r="L92" s="37"/>
    </row>
    <row r="93" spans="2:47" s="1" customFormat="1" ht="10.35" customHeight="1">
      <c r="B93" s="33"/>
      <c r="C93" s="34"/>
      <c r="D93" s="34"/>
      <c r="E93" s="34"/>
      <c r="F93" s="34"/>
      <c r="G93" s="34"/>
      <c r="H93" s="34"/>
      <c r="I93" s="104"/>
      <c r="J93" s="34"/>
      <c r="K93" s="34"/>
      <c r="L93" s="37"/>
    </row>
    <row r="94" spans="2:47" s="1" customFormat="1" ht="22.9" customHeight="1">
      <c r="B94" s="33"/>
      <c r="C94" s="146" t="s">
        <v>88</v>
      </c>
      <c r="D94" s="34"/>
      <c r="E94" s="34"/>
      <c r="F94" s="34"/>
      <c r="G94" s="34"/>
      <c r="H94" s="34"/>
      <c r="I94" s="104"/>
      <c r="J94" s="78">
        <f>J135</f>
        <v>0</v>
      </c>
      <c r="K94" s="34"/>
      <c r="L94" s="37"/>
      <c r="AU94" s="16" t="s">
        <v>89</v>
      </c>
    </row>
    <row r="95" spans="2:47" s="8" customFormat="1" ht="24.95" customHeight="1">
      <c r="B95" s="147"/>
      <c r="C95" s="148"/>
      <c r="D95" s="149" t="s">
        <v>90</v>
      </c>
      <c r="E95" s="150"/>
      <c r="F95" s="150"/>
      <c r="G95" s="150"/>
      <c r="H95" s="150"/>
      <c r="I95" s="151"/>
      <c r="J95" s="152">
        <f>J136</f>
        <v>0</v>
      </c>
      <c r="K95" s="148"/>
      <c r="L95" s="153"/>
    </row>
    <row r="96" spans="2:47" s="9" customFormat="1" ht="19.899999999999999" customHeight="1">
      <c r="B96" s="154"/>
      <c r="C96" s="155"/>
      <c r="D96" s="156" t="s">
        <v>91</v>
      </c>
      <c r="E96" s="157"/>
      <c r="F96" s="157"/>
      <c r="G96" s="157"/>
      <c r="H96" s="157"/>
      <c r="I96" s="158"/>
      <c r="J96" s="159">
        <f>J137</f>
        <v>0</v>
      </c>
      <c r="K96" s="155"/>
      <c r="L96" s="160"/>
    </row>
    <row r="97" spans="2:65" s="9" customFormat="1" ht="19.899999999999999" customHeight="1">
      <c r="B97" s="154"/>
      <c r="C97" s="155"/>
      <c r="D97" s="156" t="s">
        <v>92</v>
      </c>
      <c r="E97" s="157"/>
      <c r="F97" s="157"/>
      <c r="G97" s="157"/>
      <c r="H97" s="157"/>
      <c r="I97" s="158"/>
      <c r="J97" s="159">
        <f>J142</f>
        <v>0</v>
      </c>
      <c r="K97" s="155"/>
      <c r="L97" s="160"/>
    </row>
    <row r="98" spans="2:65" s="9" customFormat="1" ht="19.899999999999999" customHeight="1">
      <c r="B98" s="154"/>
      <c r="C98" s="155"/>
      <c r="D98" s="156" t="s">
        <v>93</v>
      </c>
      <c r="E98" s="157"/>
      <c r="F98" s="157"/>
      <c r="G98" s="157"/>
      <c r="H98" s="157"/>
      <c r="I98" s="158"/>
      <c r="J98" s="159">
        <f>J145</f>
        <v>0</v>
      </c>
      <c r="K98" s="155"/>
      <c r="L98" s="160"/>
    </row>
    <row r="99" spans="2:65" s="8" customFormat="1" ht="24.95" customHeight="1">
      <c r="B99" s="147"/>
      <c r="C99" s="148"/>
      <c r="D99" s="149" t="s">
        <v>94</v>
      </c>
      <c r="E99" s="150"/>
      <c r="F99" s="150"/>
      <c r="G99" s="150"/>
      <c r="H99" s="150"/>
      <c r="I99" s="151"/>
      <c r="J99" s="152">
        <f>J147</f>
        <v>0</v>
      </c>
      <c r="K99" s="148"/>
      <c r="L99" s="153"/>
    </row>
    <row r="100" spans="2:65" s="9" customFormat="1" ht="19.899999999999999" customHeight="1">
      <c r="B100" s="154"/>
      <c r="C100" s="155"/>
      <c r="D100" s="156" t="s">
        <v>95</v>
      </c>
      <c r="E100" s="157"/>
      <c r="F100" s="157"/>
      <c r="G100" s="157"/>
      <c r="H100" s="157"/>
      <c r="I100" s="158"/>
      <c r="J100" s="159">
        <f>J148</f>
        <v>0</v>
      </c>
      <c r="K100" s="155"/>
      <c r="L100" s="160"/>
    </row>
    <row r="101" spans="2:65" s="9" customFormat="1" ht="19.899999999999999" customHeight="1">
      <c r="B101" s="154"/>
      <c r="C101" s="155"/>
      <c r="D101" s="156" t="s">
        <v>96</v>
      </c>
      <c r="E101" s="157"/>
      <c r="F101" s="157"/>
      <c r="G101" s="157"/>
      <c r="H101" s="157"/>
      <c r="I101" s="158"/>
      <c r="J101" s="159">
        <f>J154</f>
        <v>0</v>
      </c>
      <c r="K101" s="155"/>
      <c r="L101" s="160"/>
    </row>
    <row r="102" spans="2:65" s="9" customFormat="1" ht="19.899999999999999" customHeight="1">
      <c r="B102" s="154"/>
      <c r="C102" s="155"/>
      <c r="D102" s="156" t="s">
        <v>97</v>
      </c>
      <c r="E102" s="157"/>
      <c r="F102" s="157"/>
      <c r="G102" s="157"/>
      <c r="H102" s="157"/>
      <c r="I102" s="158"/>
      <c r="J102" s="159">
        <f>J164</f>
        <v>0</v>
      </c>
      <c r="K102" s="155"/>
      <c r="L102" s="160"/>
    </row>
    <row r="103" spans="2:65" s="9" customFormat="1" ht="19.899999999999999" customHeight="1">
      <c r="B103" s="154"/>
      <c r="C103" s="155"/>
      <c r="D103" s="156" t="s">
        <v>98</v>
      </c>
      <c r="E103" s="157"/>
      <c r="F103" s="157"/>
      <c r="G103" s="157"/>
      <c r="H103" s="157"/>
      <c r="I103" s="158"/>
      <c r="J103" s="159">
        <f>J171</f>
        <v>0</v>
      </c>
      <c r="K103" s="155"/>
      <c r="L103" s="160"/>
    </row>
    <row r="104" spans="2:65" s="9" customFormat="1" ht="19.899999999999999" customHeight="1">
      <c r="B104" s="154"/>
      <c r="C104" s="155"/>
      <c r="D104" s="156" t="s">
        <v>99</v>
      </c>
      <c r="E104" s="157"/>
      <c r="F104" s="157"/>
      <c r="G104" s="157"/>
      <c r="H104" s="157"/>
      <c r="I104" s="158"/>
      <c r="J104" s="159">
        <f>J186</f>
        <v>0</v>
      </c>
      <c r="K104" s="155"/>
      <c r="L104" s="160"/>
    </row>
    <row r="105" spans="2:65" s="9" customFormat="1" ht="19.899999999999999" customHeight="1">
      <c r="B105" s="154"/>
      <c r="C105" s="155"/>
      <c r="D105" s="156" t="s">
        <v>100</v>
      </c>
      <c r="E105" s="157"/>
      <c r="F105" s="157"/>
      <c r="G105" s="157"/>
      <c r="H105" s="157"/>
      <c r="I105" s="158"/>
      <c r="J105" s="159">
        <f>J199</f>
        <v>0</v>
      </c>
      <c r="K105" s="155"/>
      <c r="L105" s="160"/>
    </row>
    <row r="106" spans="2:65" s="8" customFormat="1" ht="24.95" customHeight="1">
      <c r="B106" s="147"/>
      <c r="C106" s="148"/>
      <c r="D106" s="149" t="s">
        <v>101</v>
      </c>
      <c r="E106" s="150"/>
      <c r="F106" s="150"/>
      <c r="G106" s="150"/>
      <c r="H106" s="150"/>
      <c r="I106" s="151"/>
      <c r="J106" s="152">
        <f>J204</f>
        <v>0</v>
      </c>
      <c r="K106" s="148"/>
      <c r="L106" s="153"/>
    </row>
    <row r="107" spans="2:65" s="9" customFormat="1" ht="19.899999999999999" customHeight="1">
      <c r="B107" s="154"/>
      <c r="C107" s="155"/>
      <c r="D107" s="156" t="s">
        <v>102</v>
      </c>
      <c r="E107" s="157"/>
      <c r="F107" s="157"/>
      <c r="G107" s="157"/>
      <c r="H107" s="157"/>
      <c r="I107" s="158"/>
      <c r="J107" s="159">
        <f>J205</f>
        <v>0</v>
      </c>
      <c r="K107" s="155"/>
      <c r="L107" s="160"/>
    </row>
    <row r="108" spans="2:65" s="1" customFormat="1" ht="21.75" customHeight="1">
      <c r="B108" s="33"/>
      <c r="C108" s="34"/>
      <c r="D108" s="34"/>
      <c r="E108" s="34"/>
      <c r="F108" s="34"/>
      <c r="G108" s="34"/>
      <c r="H108" s="34"/>
      <c r="I108" s="104"/>
      <c r="J108" s="34"/>
      <c r="K108" s="34"/>
      <c r="L108" s="37"/>
    </row>
    <row r="109" spans="2:65" s="1" customFormat="1" ht="6.95" customHeight="1">
      <c r="B109" s="33"/>
      <c r="C109" s="34"/>
      <c r="D109" s="34"/>
      <c r="E109" s="34"/>
      <c r="F109" s="34"/>
      <c r="G109" s="34"/>
      <c r="H109" s="34"/>
      <c r="I109" s="104"/>
      <c r="J109" s="34"/>
      <c r="K109" s="34"/>
      <c r="L109" s="37"/>
    </row>
    <row r="110" spans="2:65" s="1" customFormat="1" ht="29.25" customHeight="1">
      <c r="B110" s="33"/>
      <c r="C110" s="146" t="s">
        <v>103</v>
      </c>
      <c r="D110" s="34"/>
      <c r="E110" s="34"/>
      <c r="F110" s="34"/>
      <c r="G110" s="34"/>
      <c r="H110" s="34"/>
      <c r="I110" s="104"/>
      <c r="J110" s="161">
        <f>ROUND(J111 + J112 + J113 + J114 + J115 + J116,2)</f>
        <v>0</v>
      </c>
      <c r="K110" s="34"/>
      <c r="L110" s="37"/>
      <c r="N110" s="162" t="s">
        <v>39</v>
      </c>
    </row>
    <row r="111" spans="2:65" s="1" customFormat="1" ht="18" customHeight="1">
      <c r="B111" s="33"/>
      <c r="C111" s="34"/>
      <c r="D111" s="305" t="s">
        <v>104</v>
      </c>
      <c r="E111" s="306"/>
      <c r="F111" s="306"/>
      <c r="G111" s="34"/>
      <c r="H111" s="34"/>
      <c r="I111" s="104"/>
      <c r="J111" s="164">
        <v>0</v>
      </c>
      <c r="K111" s="34"/>
      <c r="L111" s="165"/>
      <c r="M111" s="104"/>
      <c r="N111" s="166" t="s">
        <v>41</v>
      </c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67" t="s">
        <v>105</v>
      </c>
      <c r="AZ111" s="104"/>
      <c r="BA111" s="104"/>
      <c r="BB111" s="104"/>
      <c r="BC111" s="104"/>
      <c r="BD111" s="104"/>
      <c r="BE111" s="168">
        <f t="shared" ref="BE111:BE116" si="0">IF(N111="základná",J111,0)</f>
        <v>0</v>
      </c>
      <c r="BF111" s="168">
        <f t="shared" ref="BF111:BF116" si="1">IF(N111="znížená",J111,0)</f>
        <v>0</v>
      </c>
      <c r="BG111" s="168">
        <f t="shared" ref="BG111:BG116" si="2">IF(N111="zákl. prenesená",J111,0)</f>
        <v>0</v>
      </c>
      <c r="BH111" s="168">
        <f t="shared" ref="BH111:BH116" si="3">IF(N111="zníž. prenesená",J111,0)</f>
        <v>0</v>
      </c>
      <c r="BI111" s="168">
        <f t="shared" ref="BI111:BI116" si="4">IF(N111="nulová",J111,0)</f>
        <v>0</v>
      </c>
      <c r="BJ111" s="167" t="s">
        <v>106</v>
      </c>
      <c r="BK111" s="104"/>
      <c r="BL111" s="104"/>
      <c r="BM111" s="104"/>
    </row>
    <row r="112" spans="2:65" s="1" customFormat="1" ht="18" customHeight="1">
      <c r="B112" s="33"/>
      <c r="C112" s="34"/>
      <c r="D112" s="305" t="s">
        <v>107</v>
      </c>
      <c r="E112" s="306"/>
      <c r="F112" s="306"/>
      <c r="G112" s="34"/>
      <c r="H112" s="34"/>
      <c r="I112" s="104"/>
      <c r="J112" s="164">
        <v>0</v>
      </c>
      <c r="K112" s="34"/>
      <c r="L112" s="165"/>
      <c r="M112" s="104"/>
      <c r="N112" s="166" t="s">
        <v>41</v>
      </c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67" t="s">
        <v>105</v>
      </c>
      <c r="AZ112" s="104"/>
      <c r="BA112" s="104"/>
      <c r="BB112" s="104"/>
      <c r="BC112" s="104"/>
      <c r="BD112" s="104"/>
      <c r="BE112" s="168">
        <f t="shared" si="0"/>
        <v>0</v>
      </c>
      <c r="BF112" s="168">
        <f t="shared" si="1"/>
        <v>0</v>
      </c>
      <c r="BG112" s="168">
        <f t="shared" si="2"/>
        <v>0</v>
      </c>
      <c r="BH112" s="168">
        <f t="shared" si="3"/>
        <v>0</v>
      </c>
      <c r="BI112" s="168">
        <f t="shared" si="4"/>
        <v>0</v>
      </c>
      <c r="BJ112" s="167" t="s">
        <v>106</v>
      </c>
      <c r="BK112" s="104"/>
      <c r="BL112" s="104"/>
      <c r="BM112" s="104"/>
    </row>
    <row r="113" spans="2:65" s="1" customFormat="1" ht="18" customHeight="1">
      <c r="B113" s="33"/>
      <c r="C113" s="34"/>
      <c r="D113" s="305" t="s">
        <v>108</v>
      </c>
      <c r="E113" s="306"/>
      <c r="F113" s="306"/>
      <c r="G113" s="34"/>
      <c r="H113" s="34"/>
      <c r="I113" s="104"/>
      <c r="J113" s="164">
        <v>0</v>
      </c>
      <c r="K113" s="34"/>
      <c r="L113" s="165"/>
      <c r="M113" s="104"/>
      <c r="N113" s="166" t="s">
        <v>41</v>
      </c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67" t="s">
        <v>105</v>
      </c>
      <c r="AZ113" s="104"/>
      <c r="BA113" s="104"/>
      <c r="BB113" s="104"/>
      <c r="BC113" s="104"/>
      <c r="BD113" s="104"/>
      <c r="BE113" s="168">
        <f t="shared" si="0"/>
        <v>0</v>
      </c>
      <c r="BF113" s="168">
        <f t="shared" si="1"/>
        <v>0</v>
      </c>
      <c r="BG113" s="168">
        <f t="shared" si="2"/>
        <v>0</v>
      </c>
      <c r="BH113" s="168">
        <f t="shared" si="3"/>
        <v>0</v>
      </c>
      <c r="BI113" s="168">
        <f t="shared" si="4"/>
        <v>0</v>
      </c>
      <c r="BJ113" s="167" t="s">
        <v>106</v>
      </c>
      <c r="BK113" s="104"/>
      <c r="BL113" s="104"/>
      <c r="BM113" s="104"/>
    </row>
    <row r="114" spans="2:65" s="1" customFormat="1" ht="18" customHeight="1">
      <c r="B114" s="33"/>
      <c r="C114" s="34"/>
      <c r="D114" s="305" t="s">
        <v>109</v>
      </c>
      <c r="E114" s="306"/>
      <c r="F114" s="306"/>
      <c r="G114" s="34"/>
      <c r="H114" s="34"/>
      <c r="I114" s="104"/>
      <c r="J114" s="164">
        <v>0</v>
      </c>
      <c r="K114" s="34"/>
      <c r="L114" s="165"/>
      <c r="M114" s="104"/>
      <c r="N114" s="166" t="s">
        <v>41</v>
      </c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67" t="s">
        <v>105</v>
      </c>
      <c r="AZ114" s="104"/>
      <c r="BA114" s="104"/>
      <c r="BB114" s="104"/>
      <c r="BC114" s="104"/>
      <c r="BD114" s="104"/>
      <c r="BE114" s="168">
        <f t="shared" si="0"/>
        <v>0</v>
      </c>
      <c r="BF114" s="168">
        <f t="shared" si="1"/>
        <v>0</v>
      </c>
      <c r="BG114" s="168">
        <f t="shared" si="2"/>
        <v>0</v>
      </c>
      <c r="BH114" s="168">
        <f t="shared" si="3"/>
        <v>0</v>
      </c>
      <c r="BI114" s="168">
        <f t="shared" si="4"/>
        <v>0</v>
      </c>
      <c r="BJ114" s="167" t="s">
        <v>106</v>
      </c>
      <c r="BK114" s="104"/>
      <c r="BL114" s="104"/>
      <c r="BM114" s="104"/>
    </row>
    <row r="115" spans="2:65" s="1" customFormat="1" ht="18" customHeight="1">
      <c r="B115" s="33"/>
      <c r="C115" s="34"/>
      <c r="D115" s="305" t="s">
        <v>110</v>
      </c>
      <c r="E115" s="306"/>
      <c r="F115" s="306"/>
      <c r="G115" s="34"/>
      <c r="H115" s="34"/>
      <c r="I115" s="104"/>
      <c r="J115" s="164">
        <v>0</v>
      </c>
      <c r="K115" s="34"/>
      <c r="L115" s="165"/>
      <c r="M115" s="104"/>
      <c r="N115" s="166" t="s">
        <v>41</v>
      </c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67" t="s">
        <v>105</v>
      </c>
      <c r="AZ115" s="104"/>
      <c r="BA115" s="104"/>
      <c r="BB115" s="104"/>
      <c r="BC115" s="104"/>
      <c r="BD115" s="104"/>
      <c r="BE115" s="168">
        <f t="shared" si="0"/>
        <v>0</v>
      </c>
      <c r="BF115" s="168">
        <f t="shared" si="1"/>
        <v>0</v>
      </c>
      <c r="BG115" s="168">
        <f t="shared" si="2"/>
        <v>0</v>
      </c>
      <c r="BH115" s="168">
        <f t="shared" si="3"/>
        <v>0</v>
      </c>
      <c r="BI115" s="168">
        <f t="shared" si="4"/>
        <v>0</v>
      </c>
      <c r="BJ115" s="167" t="s">
        <v>106</v>
      </c>
      <c r="BK115" s="104"/>
      <c r="BL115" s="104"/>
      <c r="BM115" s="104"/>
    </row>
    <row r="116" spans="2:65" s="1" customFormat="1" ht="18" customHeight="1">
      <c r="B116" s="33"/>
      <c r="C116" s="34"/>
      <c r="D116" s="163" t="s">
        <v>111</v>
      </c>
      <c r="E116" s="34"/>
      <c r="F116" s="34"/>
      <c r="G116" s="34"/>
      <c r="H116" s="34"/>
      <c r="I116" s="104"/>
      <c r="J116" s="164">
        <f>ROUND(J28*T116,2)</f>
        <v>0</v>
      </c>
      <c r="K116" s="34"/>
      <c r="L116" s="165"/>
      <c r="M116" s="104"/>
      <c r="N116" s="166" t="s">
        <v>41</v>
      </c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67" t="s">
        <v>112</v>
      </c>
      <c r="AZ116" s="104"/>
      <c r="BA116" s="104"/>
      <c r="BB116" s="104"/>
      <c r="BC116" s="104"/>
      <c r="BD116" s="104"/>
      <c r="BE116" s="168">
        <f t="shared" si="0"/>
        <v>0</v>
      </c>
      <c r="BF116" s="168">
        <f t="shared" si="1"/>
        <v>0</v>
      </c>
      <c r="BG116" s="168">
        <f t="shared" si="2"/>
        <v>0</v>
      </c>
      <c r="BH116" s="168">
        <f t="shared" si="3"/>
        <v>0</v>
      </c>
      <c r="BI116" s="168">
        <f t="shared" si="4"/>
        <v>0</v>
      </c>
      <c r="BJ116" s="167" t="s">
        <v>106</v>
      </c>
      <c r="BK116" s="104"/>
      <c r="BL116" s="104"/>
      <c r="BM116" s="104"/>
    </row>
    <row r="117" spans="2:65" s="1" customFormat="1" ht="11.25">
      <c r="B117" s="33"/>
      <c r="C117" s="34"/>
      <c r="D117" s="34"/>
      <c r="E117" s="34"/>
      <c r="F117" s="34"/>
      <c r="G117" s="34"/>
      <c r="H117" s="34"/>
      <c r="I117" s="104"/>
      <c r="J117" s="34"/>
      <c r="K117" s="34"/>
      <c r="L117" s="37"/>
    </row>
    <row r="118" spans="2:65" s="1" customFormat="1" ht="29.25" customHeight="1">
      <c r="B118" s="33"/>
      <c r="C118" s="169" t="s">
        <v>113</v>
      </c>
      <c r="D118" s="143"/>
      <c r="E118" s="143"/>
      <c r="F118" s="143"/>
      <c r="G118" s="143"/>
      <c r="H118" s="143"/>
      <c r="I118" s="144"/>
      <c r="J118" s="170">
        <f>ROUND(J94+J110,2)</f>
        <v>0</v>
      </c>
      <c r="K118" s="143"/>
      <c r="L118" s="37"/>
    </row>
    <row r="119" spans="2:65" s="1" customFormat="1" ht="6.95" customHeight="1">
      <c r="B119" s="48"/>
      <c r="C119" s="49"/>
      <c r="D119" s="49"/>
      <c r="E119" s="49"/>
      <c r="F119" s="49"/>
      <c r="G119" s="49"/>
      <c r="H119" s="49"/>
      <c r="I119" s="138"/>
      <c r="J119" s="49"/>
      <c r="K119" s="49"/>
      <c r="L119" s="37"/>
    </row>
    <row r="123" spans="2:65" s="1" customFormat="1" ht="6.95" customHeight="1">
      <c r="B123" s="50"/>
      <c r="C123" s="51"/>
      <c r="D123" s="51"/>
      <c r="E123" s="51"/>
      <c r="F123" s="51"/>
      <c r="G123" s="51"/>
      <c r="H123" s="51"/>
      <c r="I123" s="141"/>
      <c r="J123" s="51"/>
      <c r="K123" s="51"/>
      <c r="L123" s="37"/>
    </row>
    <row r="124" spans="2:65" s="1" customFormat="1" ht="24.95" customHeight="1">
      <c r="B124" s="33"/>
      <c r="C124" s="22" t="s">
        <v>114</v>
      </c>
      <c r="D124" s="34"/>
      <c r="E124" s="34"/>
      <c r="F124" s="34"/>
      <c r="G124" s="34"/>
      <c r="H124" s="34"/>
      <c r="I124" s="104"/>
      <c r="J124" s="34"/>
      <c r="K124" s="34"/>
      <c r="L124" s="37"/>
    </row>
    <row r="125" spans="2:65" s="1" customFormat="1" ht="6.95" customHeight="1">
      <c r="B125" s="33"/>
      <c r="C125" s="34"/>
      <c r="D125" s="34"/>
      <c r="E125" s="34"/>
      <c r="F125" s="34"/>
      <c r="G125" s="34"/>
      <c r="H125" s="34"/>
      <c r="I125" s="104"/>
      <c r="J125" s="34"/>
      <c r="K125" s="34"/>
      <c r="L125" s="37"/>
    </row>
    <row r="126" spans="2:65" s="1" customFormat="1" ht="12" customHeight="1">
      <c r="B126" s="33"/>
      <c r="C126" s="28" t="s">
        <v>14</v>
      </c>
      <c r="D126" s="34"/>
      <c r="E126" s="34"/>
      <c r="F126" s="34"/>
      <c r="G126" s="34"/>
      <c r="H126" s="34"/>
      <c r="I126" s="104"/>
      <c r="J126" s="34"/>
      <c r="K126" s="34"/>
      <c r="L126" s="37"/>
    </row>
    <row r="127" spans="2:65" s="1" customFormat="1" ht="16.5" customHeight="1">
      <c r="B127" s="33"/>
      <c r="C127" s="34"/>
      <c r="D127" s="34"/>
      <c r="E127" s="272" t="str">
        <f>E7</f>
        <v>Rekonštrukcia strechy CVČ - Blok F</v>
      </c>
      <c r="F127" s="304"/>
      <c r="G127" s="304"/>
      <c r="H127" s="304"/>
      <c r="I127" s="104"/>
      <c r="J127" s="34"/>
      <c r="K127" s="34"/>
      <c r="L127" s="37"/>
    </row>
    <row r="128" spans="2:65" s="1" customFormat="1" ht="6.95" customHeight="1">
      <c r="B128" s="33"/>
      <c r="C128" s="34"/>
      <c r="D128" s="34"/>
      <c r="E128" s="34"/>
      <c r="F128" s="34"/>
      <c r="G128" s="34"/>
      <c r="H128" s="34"/>
      <c r="I128" s="104"/>
      <c r="J128" s="34"/>
      <c r="K128" s="34"/>
      <c r="L128" s="37"/>
    </row>
    <row r="129" spans="2:65" s="1" customFormat="1" ht="12" customHeight="1">
      <c r="B129" s="33"/>
      <c r="C129" s="28" t="s">
        <v>18</v>
      </c>
      <c r="D129" s="34"/>
      <c r="E129" s="34"/>
      <c r="F129" s="26" t="str">
        <f>F10</f>
        <v xml:space="preserve"> </v>
      </c>
      <c r="G129" s="34"/>
      <c r="H129" s="34"/>
      <c r="I129" s="106" t="s">
        <v>20</v>
      </c>
      <c r="J129" s="60" t="str">
        <f>IF(J10="","",J10)</f>
        <v>16. 5. 2019</v>
      </c>
      <c r="K129" s="34"/>
      <c r="L129" s="37"/>
    </row>
    <row r="130" spans="2:65" s="1" customFormat="1" ht="6.95" customHeight="1">
      <c r="B130" s="33"/>
      <c r="C130" s="34"/>
      <c r="D130" s="34"/>
      <c r="E130" s="34"/>
      <c r="F130" s="34"/>
      <c r="G130" s="34"/>
      <c r="H130" s="34"/>
      <c r="I130" s="104"/>
      <c r="J130" s="34"/>
      <c r="K130" s="34"/>
      <c r="L130" s="37"/>
    </row>
    <row r="131" spans="2:65" s="1" customFormat="1" ht="15.2" customHeight="1">
      <c r="B131" s="33"/>
      <c r="C131" s="28" t="s">
        <v>22</v>
      </c>
      <c r="D131" s="34"/>
      <c r="E131" s="34"/>
      <c r="F131" s="26" t="str">
        <f>E13</f>
        <v xml:space="preserve">Mesto Partizánske </v>
      </c>
      <c r="G131" s="34"/>
      <c r="H131" s="34"/>
      <c r="I131" s="106" t="s">
        <v>29</v>
      </c>
      <c r="J131" s="31" t="str">
        <f>E19</f>
        <v xml:space="preserve"> </v>
      </c>
      <c r="K131" s="34"/>
      <c r="L131" s="37"/>
    </row>
    <row r="132" spans="2:65" s="1" customFormat="1" ht="15.2" customHeight="1">
      <c r="B132" s="33"/>
      <c r="C132" s="28" t="s">
        <v>27</v>
      </c>
      <c r="D132" s="34"/>
      <c r="E132" s="34"/>
      <c r="F132" s="26" t="str">
        <f>IF(E16="","",E16)</f>
        <v>Vyplň údaj</v>
      </c>
      <c r="G132" s="34"/>
      <c r="H132" s="34"/>
      <c r="I132" s="106" t="s">
        <v>32</v>
      </c>
      <c r="J132" s="31" t="str">
        <f>E22</f>
        <v>Ing, Peter Ridzik</v>
      </c>
      <c r="K132" s="34"/>
      <c r="L132" s="37"/>
    </row>
    <row r="133" spans="2:65" s="1" customFormat="1" ht="10.35" customHeight="1">
      <c r="B133" s="33"/>
      <c r="C133" s="34"/>
      <c r="D133" s="34"/>
      <c r="E133" s="34"/>
      <c r="F133" s="34"/>
      <c r="G133" s="34"/>
      <c r="H133" s="34"/>
      <c r="I133" s="104"/>
      <c r="J133" s="34"/>
      <c r="K133" s="34"/>
      <c r="L133" s="37"/>
    </row>
    <row r="134" spans="2:65" s="10" customFormat="1" ht="29.25" customHeight="1">
      <c r="B134" s="171"/>
      <c r="C134" s="172" t="s">
        <v>115</v>
      </c>
      <c r="D134" s="173" t="s">
        <v>60</v>
      </c>
      <c r="E134" s="173" t="s">
        <v>56</v>
      </c>
      <c r="F134" s="173" t="s">
        <v>57</v>
      </c>
      <c r="G134" s="173" t="s">
        <v>116</v>
      </c>
      <c r="H134" s="173" t="s">
        <v>117</v>
      </c>
      <c r="I134" s="174" t="s">
        <v>118</v>
      </c>
      <c r="J134" s="175" t="s">
        <v>87</v>
      </c>
      <c r="K134" s="176" t="s">
        <v>119</v>
      </c>
      <c r="L134" s="177"/>
      <c r="M134" s="69" t="s">
        <v>1</v>
      </c>
      <c r="N134" s="70" t="s">
        <v>39</v>
      </c>
      <c r="O134" s="70" t="s">
        <v>120</v>
      </c>
      <c r="P134" s="70" t="s">
        <v>121</v>
      </c>
      <c r="Q134" s="70" t="s">
        <v>122</v>
      </c>
      <c r="R134" s="70" t="s">
        <v>123</v>
      </c>
      <c r="S134" s="70" t="s">
        <v>124</v>
      </c>
      <c r="T134" s="71" t="s">
        <v>125</v>
      </c>
    </row>
    <row r="135" spans="2:65" s="1" customFormat="1" ht="22.9" customHeight="1">
      <c r="B135" s="33"/>
      <c r="C135" s="76" t="s">
        <v>83</v>
      </c>
      <c r="D135" s="34"/>
      <c r="E135" s="34"/>
      <c r="F135" s="34"/>
      <c r="G135" s="34"/>
      <c r="H135" s="34"/>
      <c r="I135" s="104"/>
      <c r="J135" s="178">
        <f>BK135</f>
        <v>0</v>
      </c>
      <c r="K135" s="34"/>
      <c r="L135" s="37"/>
      <c r="M135" s="72"/>
      <c r="N135" s="73"/>
      <c r="O135" s="73"/>
      <c r="P135" s="179">
        <f>P136+P147+P204</f>
        <v>0</v>
      </c>
      <c r="Q135" s="73"/>
      <c r="R135" s="179">
        <f>R136+R147+R204</f>
        <v>3.3053233899999999</v>
      </c>
      <c r="S135" s="73"/>
      <c r="T135" s="180">
        <f>T136+T147+T204</f>
        <v>0.23020199999999999</v>
      </c>
      <c r="AT135" s="16" t="s">
        <v>74</v>
      </c>
      <c r="AU135" s="16" t="s">
        <v>89</v>
      </c>
      <c r="BK135" s="181">
        <f>BK136+BK147+BK204</f>
        <v>0</v>
      </c>
    </row>
    <row r="136" spans="2:65" s="11" customFormat="1" ht="25.9" customHeight="1">
      <c r="B136" s="182"/>
      <c r="C136" s="183"/>
      <c r="D136" s="184" t="s">
        <v>74</v>
      </c>
      <c r="E136" s="185" t="s">
        <v>126</v>
      </c>
      <c r="F136" s="185" t="s">
        <v>127</v>
      </c>
      <c r="G136" s="183"/>
      <c r="H136" s="183"/>
      <c r="I136" s="186"/>
      <c r="J136" s="187">
        <f>BK136</f>
        <v>0</v>
      </c>
      <c r="K136" s="183"/>
      <c r="L136" s="188"/>
      <c r="M136" s="189"/>
      <c r="N136" s="190"/>
      <c r="O136" s="190"/>
      <c r="P136" s="191">
        <f>P137+P142+P145</f>
        <v>0</v>
      </c>
      <c r="Q136" s="190"/>
      <c r="R136" s="191">
        <f>R137+R142+R145</f>
        <v>0.52822119999999995</v>
      </c>
      <c r="S136" s="190"/>
      <c r="T136" s="192">
        <f>T137+T142+T145</f>
        <v>0</v>
      </c>
      <c r="AR136" s="193" t="s">
        <v>80</v>
      </c>
      <c r="AT136" s="194" t="s">
        <v>74</v>
      </c>
      <c r="AU136" s="194" t="s">
        <v>75</v>
      </c>
      <c r="AY136" s="193" t="s">
        <v>128</v>
      </c>
      <c r="BK136" s="195">
        <f>BK137+BK142+BK145</f>
        <v>0</v>
      </c>
    </row>
    <row r="137" spans="2:65" s="11" customFormat="1" ht="22.9" customHeight="1">
      <c r="B137" s="182"/>
      <c r="C137" s="183"/>
      <c r="D137" s="184" t="s">
        <v>74</v>
      </c>
      <c r="E137" s="196" t="s">
        <v>129</v>
      </c>
      <c r="F137" s="196" t="s">
        <v>130</v>
      </c>
      <c r="G137" s="183"/>
      <c r="H137" s="183"/>
      <c r="I137" s="186"/>
      <c r="J137" s="197">
        <f>BK137</f>
        <v>0</v>
      </c>
      <c r="K137" s="183"/>
      <c r="L137" s="188"/>
      <c r="M137" s="189"/>
      <c r="N137" s="190"/>
      <c r="O137" s="190"/>
      <c r="P137" s="191">
        <f>SUM(P138:P141)</f>
        <v>0</v>
      </c>
      <c r="Q137" s="190"/>
      <c r="R137" s="191">
        <f>SUM(R138:R141)</f>
        <v>0.14444319999999999</v>
      </c>
      <c r="S137" s="190"/>
      <c r="T137" s="192">
        <f>SUM(T138:T141)</f>
        <v>0</v>
      </c>
      <c r="AR137" s="193" t="s">
        <v>80</v>
      </c>
      <c r="AT137" s="194" t="s">
        <v>74</v>
      </c>
      <c r="AU137" s="194" t="s">
        <v>80</v>
      </c>
      <c r="AY137" s="193" t="s">
        <v>128</v>
      </c>
      <c r="BK137" s="195">
        <f>SUM(BK138:BK141)</f>
        <v>0</v>
      </c>
    </row>
    <row r="138" spans="2:65" s="1" customFormat="1" ht="36" customHeight="1">
      <c r="B138" s="33"/>
      <c r="C138" s="198" t="s">
        <v>80</v>
      </c>
      <c r="D138" s="198" t="s">
        <v>131</v>
      </c>
      <c r="E138" s="199" t="s">
        <v>132</v>
      </c>
      <c r="F138" s="200" t="s">
        <v>133</v>
      </c>
      <c r="G138" s="201" t="s">
        <v>134</v>
      </c>
      <c r="H138" s="202">
        <v>14.15</v>
      </c>
      <c r="I138" s="203"/>
      <c r="J138" s="202">
        <f>ROUND(I138*H138,3)</f>
        <v>0</v>
      </c>
      <c r="K138" s="200" t="s">
        <v>135</v>
      </c>
      <c r="L138" s="37"/>
      <c r="M138" s="204" t="s">
        <v>1</v>
      </c>
      <c r="N138" s="205" t="s">
        <v>41</v>
      </c>
      <c r="O138" s="65"/>
      <c r="P138" s="206">
        <f>O138*H138</f>
        <v>0</v>
      </c>
      <c r="Q138" s="206">
        <v>2.6800000000000001E-3</v>
      </c>
      <c r="R138" s="206">
        <f>Q138*H138</f>
        <v>3.7922000000000004E-2</v>
      </c>
      <c r="S138" s="206">
        <v>0</v>
      </c>
      <c r="T138" s="207">
        <f>S138*H138</f>
        <v>0</v>
      </c>
      <c r="AR138" s="208" t="s">
        <v>136</v>
      </c>
      <c r="AT138" s="208" t="s">
        <v>131</v>
      </c>
      <c r="AU138" s="208" t="s">
        <v>106</v>
      </c>
      <c r="AY138" s="16" t="s">
        <v>128</v>
      </c>
      <c r="BE138" s="209">
        <f>IF(N138="základná",J138,0)</f>
        <v>0</v>
      </c>
      <c r="BF138" s="209">
        <f>IF(N138="znížená",J138,0)</f>
        <v>0</v>
      </c>
      <c r="BG138" s="209">
        <f>IF(N138="zákl. prenesená",J138,0)</f>
        <v>0</v>
      </c>
      <c r="BH138" s="209">
        <f>IF(N138="zníž. prenesená",J138,0)</f>
        <v>0</v>
      </c>
      <c r="BI138" s="209">
        <f>IF(N138="nulová",J138,0)</f>
        <v>0</v>
      </c>
      <c r="BJ138" s="16" t="s">
        <v>106</v>
      </c>
      <c r="BK138" s="210">
        <f>ROUND(I138*H138,3)</f>
        <v>0</v>
      </c>
      <c r="BL138" s="16" t="s">
        <v>136</v>
      </c>
      <c r="BM138" s="208" t="s">
        <v>137</v>
      </c>
    </row>
    <row r="139" spans="2:65" s="12" customFormat="1" ht="11.25">
      <c r="B139" s="211"/>
      <c r="C139" s="212"/>
      <c r="D139" s="213" t="s">
        <v>138</v>
      </c>
      <c r="E139" s="214" t="s">
        <v>1</v>
      </c>
      <c r="F139" s="215" t="s">
        <v>139</v>
      </c>
      <c r="G139" s="212"/>
      <c r="H139" s="216">
        <v>14.15</v>
      </c>
      <c r="I139" s="217"/>
      <c r="J139" s="212"/>
      <c r="K139" s="212"/>
      <c r="L139" s="218"/>
      <c r="M139" s="219"/>
      <c r="N139" s="220"/>
      <c r="O139" s="220"/>
      <c r="P139" s="220"/>
      <c r="Q139" s="220"/>
      <c r="R139" s="220"/>
      <c r="S139" s="220"/>
      <c r="T139" s="221"/>
      <c r="AT139" s="222" t="s">
        <v>138</v>
      </c>
      <c r="AU139" s="222" t="s">
        <v>106</v>
      </c>
      <c r="AV139" s="12" t="s">
        <v>106</v>
      </c>
      <c r="AW139" s="12" t="s">
        <v>30</v>
      </c>
      <c r="AX139" s="12" t="s">
        <v>80</v>
      </c>
      <c r="AY139" s="222" t="s">
        <v>128</v>
      </c>
    </row>
    <row r="140" spans="2:65" s="1" customFormat="1" ht="24" customHeight="1">
      <c r="B140" s="33"/>
      <c r="C140" s="198" t="s">
        <v>106</v>
      </c>
      <c r="D140" s="198" t="s">
        <v>131</v>
      </c>
      <c r="E140" s="199" t="s">
        <v>140</v>
      </c>
      <c r="F140" s="200" t="s">
        <v>141</v>
      </c>
      <c r="G140" s="201" t="s">
        <v>134</v>
      </c>
      <c r="H140" s="202">
        <v>11.32</v>
      </c>
      <c r="I140" s="203"/>
      <c r="J140" s="202">
        <f>ROUND(I140*H140,3)</f>
        <v>0</v>
      </c>
      <c r="K140" s="200" t="s">
        <v>135</v>
      </c>
      <c r="L140" s="37"/>
      <c r="M140" s="204" t="s">
        <v>1</v>
      </c>
      <c r="N140" s="205" t="s">
        <v>41</v>
      </c>
      <c r="O140" s="65"/>
      <c r="P140" s="206">
        <f>O140*H140</f>
        <v>0</v>
      </c>
      <c r="Q140" s="206">
        <v>9.41E-3</v>
      </c>
      <c r="R140" s="206">
        <f>Q140*H140</f>
        <v>0.1065212</v>
      </c>
      <c r="S140" s="206">
        <v>0</v>
      </c>
      <c r="T140" s="207">
        <f>S140*H140</f>
        <v>0</v>
      </c>
      <c r="AR140" s="208" t="s">
        <v>136</v>
      </c>
      <c r="AT140" s="208" t="s">
        <v>131</v>
      </c>
      <c r="AU140" s="208" t="s">
        <v>106</v>
      </c>
      <c r="AY140" s="16" t="s">
        <v>128</v>
      </c>
      <c r="BE140" s="209">
        <f>IF(N140="základná",J140,0)</f>
        <v>0</v>
      </c>
      <c r="BF140" s="209">
        <f>IF(N140="znížená",J140,0)</f>
        <v>0</v>
      </c>
      <c r="BG140" s="209">
        <f>IF(N140="zákl. prenesená",J140,0)</f>
        <v>0</v>
      </c>
      <c r="BH140" s="209">
        <f>IF(N140="zníž. prenesená",J140,0)</f>
        <v>0</v>
      </c>
      <c r="BI140" s="209">
        <f>IF(N140="nulová",J140,0)</f>
        <v>0</v>
      </c>
      <c r="BJ140" s="16" t="s">
        <v>106</v>
      </c>
      <c r="BK140" s="210">
        <f>ROUND(I140*H140,3)</f>
        <v>0</v>
      </c>
      <c r="BL140" s="16" t="s">
        <v>136</v>
      </c>
      <c r="BM140" s="208" t="s">
        <v>142</v>
      </c>
    </row>
    <row r="141" spans="2:65" s="12" customFormat="1" ht="11.25">
      <c r="B141" s="211"/>
      <c r="C141" s="212"/>
      <c r="D141" s="213" t="s">
        <v>138</v>
      </c>
      <c r="E141" s="214" t="s">
        <v>1</v>
      </c>
      <c r="F141" s="215" t="s">
        <v>143</v>
      </c>
      <c r="G141" s="212"/>
      <c r="H141" s="216">
        <v>11.32</v>
      </c>
      <c r="I141" s="217"/>
      <c r="J141" s="212"/>
      <c r="K141" s="212"/>
      <c r="L141" s="218"/>
      <c r="M141" s="219"/>
      <c r="N141" s="220"/>
      <c r="O141" s="220"/>
      <c r="P141" s="220"/>
      <c r="Q141" s="220"/>
      <c r="R141" s="220"/>
      <c r="S141" s="220"/>
      <c r="T141" s="221"/>
      <c r="AT141" s="222" t="s">
        <v>138</v>
      </c>
      <c r="AU141" s="222" t="s">
        <v>106</v>
      </c>
      <c r="AV141" s="12" t="s">
        <v>106</v>
      </c>
      <c r="AW141" s="12" t="s">
        <v>30</v>
      </c>
      <c r="AX141" s="12" t="s">
        <v>80</v>
      </c>
      <c r="AY141" s="222" t="s">
        <v>128</v>
      </c>
    </row>
    <row r="142" spans="2:65" s="11" customFormat="1" ht="22.9" customHeight="1">
      <c r="B142" s="182"/>
      <c r="C142" s="183"/>
      <c r="D142" s="184" t="s">
        <v>74</v>
      </c>
      <c r="E142" s="196" t="s">
        <v>144</v>
      </c>
      <c r="F142" s="196" t="s">
        <v>145</v>
      </c>
      <c r="G142" s="183"/>
      <c r="H142" s="183"/>
      <c r="I142" s="186"/>
      <c r="J142" s="197">
        <f>BK142</f>
        <v>0</v>
      </c>
      <c r="K142" s="183"/>
      <c r="L142" s="188"/>
      <c r="M142" s="189"/>
      <c r="N142" s="190"/>
      <c r="O142" s="190"/>
      <c r="P142" s="191">
        <f>SUM(P143:P144)</f>
        <v>0</v>
      </c>
      <c r="Q142" s="190"/>
      <c r="R142" s="191">
        <f>SUM(R143:R144)</f>
        <v>0.38377800000000001</v>
      </c>
      <c r="S142" s="190"/>
      <c r="T142" s="192">
        <f>SUM(T143:T144)</f>
        <v>0</v>
      </c>
      <c r="AR142" s="193" t="s">
        <v>80</v>
      </c>
      <c r="AT142" s="194" t="s">
        <v>74</v>
      </c>
      <c r="AU142" s="194" t="s">
        <v>80</v>
      </c>
      <c r="AY142" s="193" t="s">
        <v>128</v>
      </c>
      <c r="BK142" s="195">
        <f>SUM(BK143:BK144)</f>
        <v>0</v>
      </c>
    </row>
    <row r="143" spans="2:65" s="1" customFormat="1" ht="24" customHeight="1">
      <c r="B143" s="33"/>
      <c r="C143" s="198" t="s">
        <v>146</v>
      </c>
      <c r="D143" s="198" t="s">
        <v>131</v>
      </c>
      <c r="E143" s="199" t="s">
        <v>147</v>
      </c>
      <c r="F143" s="200" t="s">
        <v>148</v>
      </c>
      <c r="G143" s="201" t="s">
        <v>134</v>
      </c>
      <c r="H143" s="202">
        <v>62.1</v>
      </c>
      <c r="I143" s="203"/>
      <c r="J143" s="202">
        <f>ROUND(I143*H143,3)</f>
        <v>0</v>
      </c>
      <c r="K143" s="200" t="s">
        <v>135</v>
      </c>
      <c r="L143" s="37"/>
      <c r="M143" s="204" t="s">
        <v>1</v>
      </c>
      <c r="N143" s="205" t="s">
        <v>41</v>
      </c>
      <c r="O143" s="65"/>
      <c r="P143" s="206">
        <f>O143*H143</f>
        <v>0</v>
      </c>
      <c r="Q143" s="206">
        <v>6.1799999999999997E-3</v>
      </c>
      <c r="R143" s="206">
        <f>Q143*H143</f>
        <v>0.38377800000000001</v>
      </c>
      <c r="S143" s="206">
        <v>0</v>
      </c>
      <c r="T143" s="207">
        <f>S143*H143</f>
        <v>0</v>
      </c>
      <c r="AR143" s="208" t="s">
        <v>136</v>
      </c>
      <c r="AT143" s="208" t="s">
        <v>131</v>
      </c>
      <c r="AU143" s="208" t="s">
        <v>106</v>
      </c>
      <c r="AY143" s="16" t="s">
        <v>128</v>
      </c>
      <c r="BE143" s="209">
        <f>IF(N143="základná",J143,0)</f>
        <v>0</v>
      </c>
      <c r="BF143" s="209">
        <f>IF(N143="znížená",J143,0)</f>
        <v>0</v>
      </c>
      <c r="BG143" s="209">
        <f>IF(N143="zákl. prenesená",J143,0)</f>
        <v>0</v>
      </c>
      <c r="BH143" s="209">
        <f>IF(N143="zníž. prenesená",J143,0)</f>
        <v>0</v>
      </c>
      <c r="BI143" s="209">
        <f>IF(N143="nulová",J143,0)</f>
        <v>0</v>
      </c>
      <c r="BJ143" s="16" t="s">
        <v>106</v>
      </c>
      <c r="BK143" s="210">
        <f>ROUND(I143*H143,3)</f>
        <v>0</v>
      </c>
      <c r="BL143" s="16" t="s">
        <v>136</v>
      </c>
      <c r="BM143" s="208" t="s">
        <v>149</v>
      </c>
    </row>
    <row r="144" spans="2:65" s="12" customFormat="1" ht="11.25">
      <c r="B144" s="211"/>
      <c r="C144" s="212"/>
      <c r="D144" s="213" t="s">
        <v>138</v>
      </c>
      <c r="E144" s="214" t="s">
        <v>1</v>
      </c>
      <c r="F144" s="215" t="s">
        <v>150</v>
      </c>
      <c r="G144" s="212"/>
      <c r="H144" s="216">
        <v>62.1</v>
      </c>
      <c r="I144" s="217"/>
      <c r="J144" s="212"/>
      <c r="K144" s="212"/>
      <c r="L144" s="218"/>
      <c r="M144" s="219"/>
      <c r="N144" s="220"/>
      <c r="O144" s="220"/>
      <c r="P144" s="220"/>
      <c r="Q144" s="220"/>
      <c r="R144" s="220"/>
      <c r="S144" s="220"/>
      <c r="T144" s="221"/>
      <c r="AT144" s="222" t="s">
        <v>138</v>
      </c>
      <c r="AU144" s="222" t="s">
        <v>106</v>
      </c>
      <c r="AV144" s="12" t="s">
        <v>106</v>
      </c>
      <c r="AW144" s="12" t="s">
        <v>30</v>
      </c>
      <c r="AX144" s="12" t="s">
        <v>80</v>
      </c>
      <c r="AY144" s="222" t="s">
        <v>128</v>
      </c>
    </row>
    <row r="145" spans="2:65" s="11" customFormat="1" ht="22.9" customHeight="1">
      <c r="B145" s="182"/>
      <c r="C145" s="183"/>
      <c r="D145" s="184" t="s">
        <v>74</v>
      </c>
      <c r="E145" s="196" t="s">
        <v>151</v>
      </c>
      <c r="F145" s="196" t="s">
        <v>152</v>
      </c>
      <c r="G145" s="183"/>
      <c r="H145" s="183"/>
      <c r="I145" s="186"/>
      <c r="J145" s="197">
        <f>BK145</f>
        <v>0</v>
      </c>
      <c r="K145" s="183"/>
      <c r="L145" s="188"/>
      <c r="M145" s="189"/>
      <c r="N145" s="190"/>
      <c r="O145" s="190"/>
      <c r="P145" s="191">
        <f>P146</f>
        <v>0</v>
      </c>
      <c r="Q145" s="190"/>
      <c r="R145" s="191">
        <f>R146</f>
        <v>0</v>
      </c>
      <c r="S145" s="190"/>
      <c r="T145" s="192">
        <f>T146</f>
        <v>0</v>
      </c>
      <c r="AR145" s="193" t="s">
        <v>80</v>
      </c>
      <c r="AT145" s="194" t="s">
        <v>74</v>
      </c>
      <c r="AU145" s="194" t="s">
        <v>80</v>
      </c>
      <c r="AY145" s="193" t="s">
        <v>128</v>
      </c>
      <c r="BK145" s="195">
        <f>BK146</f>
        <v>0</v>
      </c>
    </row>
    <row r="146" spans="2:65" s="1" customFormat="1" ht="24" customHeight="1">
      <c r="B146" s="33"/>
      <c r="C146" s="198" t="s">
        <v>136</v>
      </c>
      <c r="D146" s="198" t="s">
        <v>131</v>
      </c>
      <c r="E146" s="199" t="s">
        <v>153</v>
      </c>
      <c r="F146" s="200" t="s">
        <v>154</v>
      </c>
      <c r="G146" s="201" t="s">
        <v>155</v>
      </c>
      <c r="H146" s="202">
        <v>0.52800000000000002</v>
      </c>
      <c r="I146" s="203"/>
      <c r="J146" s="202">
        <f>ROUND(I146*H146,3)</f>
        <v>0</v>
      </c>
      <c r="K146" s="200" t="s">
        <v>135</v>
      </c>
      <c r="L146" s="37"/>
      <c r="M146" s="204" t="s">
        <v>1</v>
      </c>
      <c r="N146" s="205" t="s">
        <v>41</v>
      </c>
      <c r="O146" s="65"/>
      <c r="P146" s="206">
        <f>O146*H146</f>
        <v>0</v>
      </c>
      <c r="Q146" s="206">
        <v>0</v>
      </c>
      <c r="R146" s="206">
        <f>Q146*H146</f>
        <v>0</v>
      </c>
      <c r="S146" s="206">
        <v>0</v>
      </c>
      <c r="T146" s="207">
        <f>S146*H146</f>
        <v>0</v>
      </c>
      <c r="AR146" s="208" t="s">
        <v>136</v>
      </c>
      <c r="AT146" s="208" t="s">
        <v>131</v>
      </c>
      <c r="AU146" s="208" t="s">
        <v>106</v>
      </c>
      <c r="AY146" s="16" t="s">
        <v>128</v>
      </c>
      <c r="BE146" s="209">
        <f>IF(N146="základná",J146,0)</f>
        <v>0</v>
      </c>
      <c r="BF146" s="209">
        <f>IF(N146="znížená",J146,0)</f>
        <v>0</v>
      </c>
      <c r="BG146" s="209">
        <f>IF(N146="zákl. prenesená",J146,0)</f>
        <v>0</v>
      </c>
      <c r="BH146" s="209">
        <f>IF(N146="zníž. prenesená",J146,0)</f>
        <v>0</v>
      </c>
      <c r="BI146" s="209">
        <f>IF(N146="nulová",J146,0)</f>
        <v>0</v>
      </c>
      <c r="BJ146" s="16" t="s">
        <v>106</v>
      </c>
      <c r="BK146" s="210">
        <f>ROUND(I146*H146,3)</f>
        <v>0</v>
      </c>
      <c r="BL146" s="16" t="s">
        <v>136</v>
      </c>
      <c r="BM146" s="208" t="s">
        <v>156</v>
      </c>
    </row>
    <row r="147" spans="2:65" s="11" customFormat="1" ht="25.9" customHeight="1">
      <c r="B147" s="182"/>
      <c r="C147" s="183"/>
      <c r="D147" s="184" t="s">
        <v>74</v>
      </c>
      <c r="E147" s="185" t="s">
        <v>157</v>
      </c>
      <c r="F147" s="185" t="s">
        <v>158</v>
      </c>
      <c r="G147" s="183"/>
      <c r="H147" s="183"/>
      <c r="I147" s="186"/>
      <c r="J147" s="187">
        <f>BK147</f>
        <v>0</v>
      </c>
      <c r="K147" s="183"/>
      <c r="L147" s="188"/>
      <c r="M147" s="189"/>
      <c r="N147" s="190"/>
      <c r="O147" s="190"/>
      <c r="P147" s="191">
        <f>P148+P154+P164+P171+P186+P199</f>
        <v>0</v>
      </c>
      <c r="Q147" s="190"/>
      <c r="R147" s="191">
        <f>R148+R154+R164+R171+R186+R199</f>
        <v>2.7771021899999999</v>
      </c>
      <c r="S147" s="190"/>
      <c r="T147" s="192">
        <f>T148+T154+T164+T171+T186+T199</f>
        <v>0.23020199999999999</v>
      </c>
      <c r="AR147" s="193" t="s">
        <v>106</v>
      </c>
      <c r="AT147" s="194" t="s">
        <v>74</v>
      </c>
      <c r="AU147" s="194" t="s">
        <v>75</v>
      </c>
      <c r="AY147" s="193" t="s">
        <v>128</v>
      </c>
      <c r="BK147" s="195">
        <f>BK148+BK154+BK164+BK171+BK186+BK199</f>
        <v>0</v>
      </c>
    </row>
    <row r="148" spans="2:65" s="11" customFormat="1" ht="22.9" customHeight="1">
      <c r="B148" s="182"/>
      <c r="C148" s="183"/>
      <c r="D148" s="184" t="s">
        <v>74</v>
      </c>
      <c r="E148" s="196" t="s">
        <v>159</v>
      </c>
      <c r="F148" s="196" t="s">
        <v>160</v>
      </c>
      <c r="G148" s="183"/>
      <c r="H148" s="183"/>
      <c r="I148" s="186"/>
      <c r="J148" s="197">
        <f>BK148</f>
        <v>0</v>
      </c>
      <c r="K148" s="183"/>
      <c r="L148" s="188"/>
      <c r="M148" s="189"/>
      <c r="N148" s="190"/>
      <c r="O148" s="190"/>
      <c r="P148" s="191">
        <f>SUM(P149:P153)</f>
        <v>0</v>
      </c>
      <c r="Q148" s="190"/>
      <c r="R148" s="191">
        <f>SUM(R149:R153)</f>
        <v>4.5797600000000001E-2</v>
      </c>
      <c r="S148" s="190"/>
      <c r="T148" s="192">
        <f>SUM(T149:T153)</f>
        <v>0</v>
      </c>
      <c r="AR148" s="193" t="s">
        <v>106</v>
      </c>
      <c r="AT148" s="194" t="s">
        <v>74</v>
      </c>
      <c r="AU148" s="194" t="s">
        <v>80</v>
      </c>
      <c r="AY148" s="193" t="s">
        <v>128</v>
      </c>
      <c r="BK148" s="195">
        <f>SUM(BK149:BK153)</f>
        <v>0</v>
      </c>
    </row>
    <row r="149" spans="2:65" s="1" customFormat="1" ht="36" customHeight="1">
      <c r="B149" s="33"/>
      <c r="C149" s="198" t="s">
        <v>161</v>
      </c>
      <c r="D149" s="198" t="s">
        <v>131</v>
      </c>
      <c r="E149" s="199" t="s">
        <v>162</v>
      </c>
      <c r="F149" s="200" t="s">
        <v>163</v>
      </c>
      <c r="G149" s="201" t="s">
        <v>134</v>
      </c>
      <c r="H149" s="202">
        <v>199.12</v>
      </c>
      <c r="I149" s="203"/>
      <c r="J149" s="202">
        <f>ROUND(I149*H149,3)</f>
        <v>0</v>
      </c>
      <c r="K149" s="200" t="s">
        <v>135</v>
      </c>
      <c r="L149" s="37"/>
      <c r="M149" s="204" t="s">
        <v>1</v>
      </c>
      <c r="N149" s="205" t="s">
        <v>41</v>
      </c>
      <c r="O149" s="65"/>
      <c r="P149" s="206">
        <f>O149*H149</f>
        <v>0</v>
      </c>
      <c r="Q149" s="206">
        <v>0</v>
      </c>
      <c r="R149" s="206">
        <f>Q149*H149</f>
        <v>0</v>
      </c>
      <c r="S149" s="206">
        <v>0</v>
      </c>
      <c r="T149" s="207">
        <f>S149*H149</f>
        <v>0</v>
      </c>
      <c r="AR149" s="208" t="s">
        <v>164</v>
      </c>
      <c r="AT149" s="208" t="s">
        <v>131</v>
      </c>
      <c r="AU149" s="208" t="s">
        <v>106</v>
      </c>
      <c r="AY149" s="16" t="s">
        <v>128</v>
      </c>
      <c r="BE149" s="209">
        <f>IF(N149="základná",J149,0)</f>
        <v>0</v>
      </c>
      <c r="BF149" s="209">
        <f>IF(N149="znížená",J149,0)</f>
        <v>0</v>
      </c>
      <c r="BG149" s="209">
        <f>IF(N149="zákl. prenesená",J149,0)</f>
        <v>0</v>
      </c>
      <c r="BH149" s="209">
        <f>IF(N149="zníž. prenesená",J149,0)</f>
        <v>0</v>
      </c>
      <c r="BI149" s="209">
        <f>IF(N149="nulová",J149,0)</f>
        <v>0</v>
      </c>
      <c r="BJ149" s="16" t="s">
        <v>106</v>
      </c>
      <c r="BK149" s="210">
        <f>ROUND(I149*H149,3)</f>
        <v>0</v>
      </c>
      <c r="BL149" s="16" t="s">
        <v>164</v>
      </c>
      <c r="BM149" s="208" t="s">
        <v>165</v>
      </c>
    </row>
    <row r="150" spans="2:65" s="12" customFormat="1" ht="11.25">
      <c r="B150" s="211"/>
      <c r="C150" s="212"/>
      <c r="D150" s="213" t="s">
        <v>138</v>
      </c>
      <c r="E150" s="214" t="s">
        <v>1</v>
      </c>
      <c r="F150" s="215" t="s">
        <v>166</v>
      </c>
      <c r="G150" s="212"/>
      <c r="H150" s="216">
        <v>199.12</v>
      </c>
      <c r="I150" s="217"/>
      <c r="J150" s="212"/>
      <c r="K150" s="212"/>
      <c r="L150" s="218"/>
      <c r="M150" s="219"/>
      <c r="N150" s="220"/>
      <c r="O150" s="220"/>
      <c r="P150" s="220"/>
      <c r="Q150" s="220"/>
      <c r="R150" s="220"/>
      <c r="S150" s="220"/>
      <c r="T150" s="221"/>
      <c r="AT150" s="222" t="s">
        <v>138</v>
      </c>
      <c r="AU150" s="222" t="s">
        <v>106</v>
      </c>
      <c r="AV150" s="12" t="s">
        <v>106</v>
      </c>
      <c r="AW150" s="12" t="s">
        <v>30</v>
      </c>
      <c r="AX150" s="12" t="s">
        <v>80</v>
      </c>
      <c r="AY150" s="222" t="s">
        <v>128</v>
      </c>
    </row>
    <row r="151" spans="2:65" s="1" customFormat="1" ht="36" customHeight="1">
      <c r="B151" s="33"/>
      <c r="C151" s="223" t="s">
        <v>129</v>
      </c>
      <c r="D151" s="223" t="s">
        <v>167</v>
      </c>
      <c r="E151" s="224" t="s">
        <v>168</v>
      </c>
      <c r="F151" s="225" t="s">
        <v>169</v>
      </c>
      <c r="G151" s="226" t="s">
        <v>134</v>
      </c>
      <c r="H151" s="227">
        <v>228.988</v>
      </c>
      <c r="I151" s="228"/>
      <c r="J151" s="227">
        <f>ROUND(I151*H151,3)</f>
        <v>0</v>
      </c>
      <c r="K151" s="225" t="s">
        <v>135</v>
      </c>
      <c r="L151" s="229"/>
      <c r="M151" s="230" t="s">
        <v>1</v>
      </c>
      <c r="N151" s="231" t="s">
        <v>41</v>
      </c>
      <c r="O151" s="65"/>
      <c r="P151" s="206">
        <f>O151*H151</f>
        <v>0</v>
      </c>
      <c r="Q151" s="206">
        <v>2.0000000000000001E-4</v>
      </c>
      <c r="R151" s="206">
        <f>Q151*H151</f>
        <v>4.5797600000000001E-2</v>
      </c>
      <c r="S151" s="206">
        <v>0</v>
      </c>
      <c r="T151" s="207">
        <f>S151*H151</f>
        <v>0</v>
      </c>
      <c r="AR151" s="208" t="s">
        <v>170</v>
      </c>
      <c r="AT151" s="208" t="s">
        <v>167</v>
      </c>
      <c r="AU151" s="208" t="s">
        <v>106</v>
      </c>
      <c r="AY151" s="16" t="s">
        <v>128</v>
      </c>
      <c r="BE151" s="209">
        <f>IF(N151="základná",J151,0)</f>
        <v>0</v>
      </c>
      <c r="BF151" s="209">
        <f>IF(N151="znížená",J151,0)</f>
        <v>0</v>
      </c>
      <c r="BG151" s="209">
        <f>IF(N151="zákl. prenesená",J151,0)</f>
        <v>0</v>
      </c>
      <c r="BH151" s="209">
        <f>IF(N151="zníž. prenesená",J151,0)</f>
        <v>0</v>
      </c>
      <c r="BI151" s="209">
        <f>IF(N151="nulová",J151,0)</f>
        <v>0</v>
      </c>
      <c r="BJ151" s="16" t="s">
        <v>106</v>
      </c>
      <c r="BK151" s="210">
        <f>ROUND(I151*H151,3)</f>
        <v>0</v>
      </c>
      <c r="BL151" s="16" t="s">
        <v>164</v>
      </c>
      <c r="BM151" s="208" t="s">
        <v>171</v>
      </c>
    </row>
    <row r="152" spans="2:65" s="12" customFormat="1" ht="11.25">
      <c r="B152" s="211"/>
      <c r="C152" s="212"/>
      <c r="D152" s="213" t="s">
        <v>138</v>
      </c>
      <c r="E152" s="212"/>
      <c r="F152" s="215" t="s">
        <v>172</v>
      </c>
      <c r="G152" s="212"/>
      <c r="H152" s="216">
        <v>228.988</v>
      </c>
      <c r="I152" s="217"/>
      <c r="J152" s="212"/>
      <c r="K152" s="212"/>
      <c r="L152" s="218"/>
      <c r="M152" s="219"/>
      <c r="N152" s="220"/>
      <c r="O152" s="220"/>
      <c r="P152" s="220"/>
      <c r="Q152" s="220"/>
      <c r="R152" s="220"/>
      <c r="S152" s="220"/>
      <c r="T152" s="221"/>
      <c r="AT152" s="222" t="s">
        <v>138</v>
      </c>
      <c r="AU152" s="222" t="s">
        <v>106</v>
      </c>
      <c r="AV152" s="12" t="s">
        <v>106</v>
      </c>
      <c r="AW152" s="12" t="s">
        <v>4</v>
      </c>
      <c r="AX152" s="12" t="s">
        <v>80</v>
      </c>
      <c r="AY152" s="222" t="s">
        <v>128</v>
      </c>
    </row>
    <row r="153" spans="2:65" s="1" customFormat="1" ht="24" customHeight="1">
      <c r="B153" s="33"/>
      <c r="C153" s="198" t="s">
        <v>173</v>
      </c>
      <c r="D153" s="198" t="s">
        <v>131</v>
      </c>
      <c r="E153" s="199" t="s">
        <v>174</v>
      </c>
      <c r="F153" s="200" t="s">
        <v>175</v>
      </c>
      <c r="G153" s="201" t="s">
        <v>155</v>
      </c>
      <c r="H153" s="202">
        <v>4.5999999999999999E-2</v>
      </c>
      <c r="I153" s="203"/>
      <c r="J153" s="202">
        <f>ROUND(I153*H153,3)</f>
        <v>0</v>
      </c>
      <c r="K153" s="200" t="s">
        <v>135</v>
      </c>
      <c r="L153" s="37"/>
      <c r="M153" s="204" t="s">
        <v>1</v>
      </c>
      <c r="N153" s="205" t="s">
        <v>41</v>
      </c>
      <c r="O153" s="65"/>
      <c r="P153" s="206">
        <f>O153*H153</f>
        <v>0</v>
      </c>
      <c r="Q153" s="206">
        <v>0</v>
      </c>
      <c r="R153" s="206">
        <f>Q153*H153</f>
        <v>0</v>
      </c>
      <c r="S153" s="206">
        <v>0</v>
      </c>
      <c r="T153" s="207">
        <f>S153*H153</f>
        <v>0</v>
      </c>
      <c r="AR153" s="208" t="s">
        <v>164</v>
      </c>
      <c r="AT153" s="208" t="s">
        <v>131</v>
      </c>
      <c r="AU153" s="208" t="s">
        <v>106</v>
      </c>
      <c r="AY153" s="16" t="s">
        <v>128</v>
      </c>
      <c r="BE153" s="209">
        <f>IF(N153="základná",J153,0)</f>
        <v>0</v>
      </c>
      <c r="BF153" s="209">
        <f>IF(N153="znížená",J153,0)</f>
        <v>0</v>
      </c>
      <c r="BG153" s="209">
        <f>IF(N153="zákl. prenesená",J153,0)</f>
        <v>0</v>
      </c>
      <c r="BH153" s="209">
        <f>IF(N153="zníž. prenesená",J153,0)</f>
        <v>0</v>
      </c>
      <c r="BI153" s="209">
        <f>IF(N153="nulová",J153,0)</f>
        <v>0</v>
      </c>
      <c r="BJ153" s="16" t="s">
        <v>106</v>
      </c>
      <c r="BK153" s="210">
        <f>ROUND(I153*H153,3)</f>
        <v>0</v>
      </c>
      <c r="BL153" s="16" t="s">
        <v>164</v>
      </c>
      <c r="BM153" s="208" t="s">
        <v>176</v>
      </c>
    </row>
    <row r="154" spans="2:65" s="11" customFormat="1" ht="22.9" customHeight="1">
      <c r="B154" s="182"/>
      <c r="C154" s="183"/>
      <c r="D154" s="184" t="s">
        <v>74</v>
      </c>
      <c r="E154" s="196" t="s">
        <v>177</v>
      </c>
      <c r="F154" s="196" t="s">
        <v>178</v>
      </c>
      <c r="G154" s="183"/>
      <c r="H154" s="183"/>
      <c r="I154" s="186"/>
      <c r="J154" s="197">
        <f>BK154</f>
        <v>0</v>
      </c>
      <c r="K154" s="183"/>
      <c r="L154" s="188"/>
      <c r="M154" s="189"/>
      <c r="N154" s="190"/>
      <c r="O154" s="190"/>
      <c r="P154" s="191">
        <f>SUM(P155:P163)</f>
        <v>0</v>
      </c>
      <c r="Q154" s="190"/>
      <c r="R154" s="191">
        <f>SUM(R155:R163)</f>
        <v>0.79886275000000007</v>
      </c>
      <c r="S154" s="190"/>
      <c r="T154" s="192">
        <f>SUM(T155:T163)</f>
        <v>0</v>
      </c>
      <c r="AR154" s="193" t="s">
        <v>106</v>
      </c>
      <c r="AT154" s="194" t="s">
        <v>74</v>
      </c>
      <c r="AU154" s="194" t="s">
        <v>80</v>
      </c>
      <c r="AY154" s="193" t="s">
        <v>128</v>
      </c>
      <c r="BK154" s="195">
        <f>SUM(BK155:BK163)</f>
        <v>0</v>
      </c>
    </row>
    <row r="155" spans="2:65" s="1" customFormat="1" ht="16.5" customHeight="1">
      <c r="B155" s="33"/>
      <c r="C155" s="198" t="s">
        <v>179</v>
      </c>
      <c r="D155" s="198" t="s">
        <v>131</v>
      </c>
      <c r="E155" s="199" t="s">
        <v>180</v>
      </c>
      <c r="F155" s="200" t="s">
        <v>181</v>
      </c>
      <c r="G155" s="201" t="s">
        <v>1</v>
      </c>
      <c r="H155" s="202">
        <v>167.875</v>
      </c>
      <c r="I155" s="203"/>
      <c r="J155" s="202">
        <f>ROUND(I155*H155,3)</f>
        <v>0</v>
      </c>
      <c r="K155" s="200" t="s">
        <v>1</v>
      </c>
      <c r="L155" s="37"/>
      <c r="M155" s="204" t="s">
        <v>1</v>
      </c>
      <c r="N155" s="205" t="s">
        <v>41</v>
      </c>
      <c r="O155" s="65"/>
      <c r="P155" s="206">
        <f>O155*H155</f>
        <v>0</v>
      </c>
      <c r="Q155" s="206">
        <v>0</v>
      </c>
      <c r="R155" s="206">
        <f>Q155*H155</f>
        <v>0</v>
      </c>
      <c r="S155" s="206">
        <v>0</v>
      </c>
      <c r="T155" s="207">
        <f>S155*H155</f>
        <v>0</v>
      </c>
      <c r="AR155" s="208" t="s">
        <v>164</v>
      </c>
      <c r="AT155" s="208" t="s">
        <v>131</v>
      </c>
      <c r="AU155" s="208" t="s">
        <v>106</v>
      </c>
      <c r="AY155" s="16" t="s">
        <v>128</v>
      </c>
      <c r="BE155" s="209">
        <f>IF(N155="základná",J155,0)</f>
        <v>0</v>
      </c>
      <c r="BF155" s="209">
        <f>IF(N155="znížená",J155,0)</f>
        <v>0</v>
      </c>
      <c r="BG155" s="209">
        <f>IF(N155="zákl. prenesená",J155,0)</f>
        <v>0</v>
      </c>
      <c r="BH155" s="209">
        <f>IF(N155="zníž. prenesená",J155,0)</f>
        <v>0</v>
      </c>
      <c r="BI155" s="209">
        <f>IF(N155="nulová",J155,0)</f>
        <v>0</v>
      </c>
      <c r="BJ155" s="16" t="s">
        <v>106</v>
      </c>
      <c r="BK155" s="210">
        <f>ROUND(I155*H155,3)</f>
        <v>0</v>
      </c>
      <c r="BL155" s="16" t="s">
        <v>164</v>
      </c>
      <c r="BM155" s="208" t="s">
        <v>182</v>
      </c>
    </row>
    <row r="156" spans="2:65" s="12" customFormat="1" ht="11.25">
      <c r="B156" s="211"/>
      <c r="C156" s="212"/>
      <c r="D156" s="213" t="s">
        <v>138</v>
      </c>
      <c r="E156" s="214" t="s">
        <v>1</v>
      </c>
      <c r="F156" s="215" t="s">
        <v>183</v>
      </c>
      <c r="G156" s="212"/>
      <c r="H156" s="216">
        <v>167.875</v>
      </c>
      <c r="I156" s="217"/>
      <c r="J156" s="212"/>
      <c r="K156" s="212"/>
      <c r="L156" s="218"/>
      <c r="M156" s="219"/>
      <c r="N156" s="220"/>
      <c r="O156" s="220"/>
      <c r="P156" s="220"/>
      <c r="Q156" s="220"/>
      <c r="R156" s="220"/>
      <c r="S156" s="220"/>
      <c r="T156" s="221"/>
      <c r="AT156" s="222" t="s">
        <v>138</v>
      </c>
      <c r="AU156" s="222" t="s">
        <v>106</v>
      </c>
      <c r="AV156" s="12" t="s">
        <v>106</v>
      </c>
      <c r="AW156" s="12" t="s">
        <v>30</v>
      </c>
      <c r="AX156" s="12" t="s">
        <v>80</v>
      </c>
      <c r="AY156" s="222" t="s">
        <v>128</v>
      </c>
    </row>
    <row r="157" spans="2:65" s="1" customFormat="1" ht="24" customHeight="1">
      <c r="B157" s="33"/>
      <c r="C157" s="223" t="s">
        <v>144</v>
      </c>
      <c r="D157" s="223" t="s">
        <v>167</v>
      </c>
      <c r="E157" s="224" t="s">
        <v>184</v>
      </c>
      <c r="F157" s="225" t="s">
        <v>185</v>
      </c>
      <c r="G157" s="226" t="s">
        <v>134</v>
      </c>
      <c r="H157" s="227">
        <v>50</v>
      </c>
      <c r="I157" s="228"/>
      <c r="J157" s="227">
        <f>ROUND(I157*H157,3)</f>
        <v>0</v>
      </c>
      <c r="K157" s="225" t="s">
        <v>135</v>
      </c>
      <c r="L157" s="229"/>
      <c r="M157" s="230" t="s">
        <v>1</v>
      </c>
      <c r="N157" s="231" t="s">
        <v>41</v>
      </c>
      <c r="O157" s="65"/>
      <c r="P157" s="206">
        <f>O157*H157</f>
        <v>0</v>
      </c>
      <c r="Q157" s="206">
        <v>5.4000000000000003E-3</v>
      </c>
      <c r="R157" s="206">
        <f>Q157*H157</f>
        <v>0.27</v>
      </c>
      <c r="S157" s="206">
        <v>0</v>
      </c>
      <c r="T157" s="207">
        <f>S157*H157</f>
        <v>0</v>
      </c>
      <c r="AR157" s="208" t="s">
        <v>170</v>
      </c>
      <c r="AT157" s="208" t="s">
        <v>167</v>
      </c>
      <c r="AU157" s="208" t="s">
        <v>106</v>
      </c>
      <c r="AY157" s="16" t="s">
        <v>128</v>
      </c>
      <c r="BE157" s="209">
        <f>IF(N157="základná",J157,0)</f>
        <v>0</v>
      </c>
      <c r="BF157" s="209">
        <f>IF(N157="znížená",J157,0)</f>
        <v>0</v>
      </c>
      <c r="BG157" s="209">
        <f>IF(N157="zákl. prenesená",J157,0)</f>
        <v>0</v>
      </c>
      <c r="BH157" s="209">
        <f>IF(N157="zníž. prenesená",J157,0)</f>
        <v>0</v>
      </c>
      <c r="BI157" s="209">
        <f>IF(N157="nulová",J157,0)</f>
        <v>0</v>
      </c>
      <c r="BJ157" s="16" t="s">
        <v>106</v>
      </c>
      <c r="BK157" s="210">
        <f>ROUND(I157*H157,3)</f>
        <v>0</v>
      </c>
      <c r="BL157" s="16" t="s">
        <v>164</v>
      </c>
      <c r="BM157" s="208" t="s">
        <v>186</v>
      </c>
    </row>
    <row r="158" spans="2:65" s="12" customFormat="1" ht="22.5">
      <c r="B158" s="211"/>
      <c r="C158" s="212"/>
      <c r="D158" s="213" t="s">
        <v>138</v>
      </c>
      <c r="E158" s="212"/>
      <c r="F158" s="215" t="s">
        <v>187</v>
      </c>
      <c r="G158" s="212"/>
      <c r="H158" s="216">
        <v>50</v>
      </c>
      <c r="I158" s="217"/>
      <c r="J158" s="212"/>
      <c r="K158" s="212"/>
      <c r="L158" s="218"/>
      <c r="M158" s="219"/>
      <c r="N158" s="220"/>
      <c r="O158" s="220"/>
      <c r="P158" s="220"/>
      <c r="Q158" s="220"/>
      <c r="R158" s="220"/>
      <c r="S158" s="220"/>
      <c r="T158" s="221"/>
      <c r="AT158" s="222" t="s">
        <v>138</v>
      </c>
      <c r="AU158" s="222" t="s">
        <v>106</v>
      </c>
      <c r="AV158" s="12" t="s">
        <v>106</v>
      </c>
      <c r="AW158" s="12" t="s">
        <v>4</v>
      </c>
      <c r="AX158" s="12" t="s">
        <v>80</v>
      </c>
      <c r="AY158" s="222" t="s">
        <v>128</v>
      </c>
    </row>
    <row r="159" spans="2:65" s="1" customFormat="1" ht="36" customHeight="1">
      <c r="B159" s="33"/>
      <c r="C159" s="198" t="s">
        <v>188</v>
      </c>
      <c r="D159" s="198" t="s">
        <v>131</v>
      </c>
      <c r="E159" s="199" t="s">
        <v>189</v>
      </c>
      <c r="F159" s="200" t="s">
        <v>190</v>
      </c>
      <c r="G159" s="201" t="s">
        <v>134</v>
      </c>
      <c r="H159" s="202">
        <v>199.12</v>
      </c>
      <c r="I159" s="203"/>
      <c r="J159" s="202">
        <f>ROUND(I159*H159,3)</f>
        <v>0</v>
      </c>
      <c r="K159" s="200" t="s">
        <v>135</v>
      </c>
      <c r="L159" s="37"/>
      <c r="M159" s="204" t="s">
        <v>1</v>
      </c>
      <c r="N159" s="205" t="s">
        <v>41</v>
      </c>
      <c r="O159" s="65"/>
      <c r="P159" s="206">
        <f>O159*H159</f>
        <v>0</v>
      </c>
      <c r="Q159" s="206">
        <v>0</v>
      </c>
      <c r="R159" s="206">
        <f>Q159*H159</f>
        <v>0</v>
      </c>
      <c r="S159" s="206">
        <v>0</v>
      </c>
      <c r="T159" s="207">
        <f>S159*H159</f>
        <v>0</v>
      </c>
      <c r="AR159" s="208" t="s">
        <v>164</v>
      </c>
      <c r="AT159" s="208" t="s">
        <v>131</v>
      </c>
      <c r="AU159" s="208" t="s">
        <v>106</v>
      </c>
      <c r="AY159" s="16" t="s">
        <v>128</v>
      </c>
      <c r="BE159" s="209">
        <f>IF(N159="základná",J159,0)</f>
        <v>0</v>
      </c>
      <c r="BF159" s="209">
        <f>IF(N159="znížená",J159,0)</f>
        <v>0</v>
      </c>
      <c r="BG159" s="209">
        <f>IF(N159="zákl. prenesená",J159,0)</f>
        <v>0</v>
      </c>
      <c r="BH159" s="209">
        <f>IF(N159="zníž. prenesená",J159,0)</f>
        <v>0</v>
      </c>
      <c r="BI159" s="209">
        <f>IF(N159="nulová",J159,0)</f>
        <v>0</v>
      </c>
      <c r="BJ159" s="16" t="s">
        <v>106</v>
      </c>
      <c r="BK159" s="210">
        <f>ROUND(I159*H159,3)</f>
        <v>0</v>
      </c>
      <c r="BL159" s="16" t="s">
        <v>164</v>
      </c>
      <c r="BM159" s="208" t="s">
        <v>191</v>
      </c>
    </row>
    <row r="160" spans="2:65" s="12" customFormat="1" ht="11.25">
      <c r="B160" s="211"/>
      <c r="C160" s="212"/>
      <c r="D160" s="213" t="s">
        <v>138</v>
      </c>
      <c r="E160" s="214" t="s">
        <v>1</v>
      </c>
      <c r="F160" s="215" t="s">
        <v>166</v>
      </c>
      <c r="G160" s="212"/>
      <c r="H160" s="216">
        <v>199.12</v>
      </c>
      <c r="I160" s="217"/>
      <c r="J160" s="212"/>
      <c r="K160" s="212"/>
      <c r="L160" s="218"/>
      <c r="M160" s="219"/>
      <c r="N160" s="220"/>
      <c r="O160" s="220"/>
      <c r="P160" s="220"/>
      <c r="Q160" s="220"/>
      <c r="R160" s="220"/>
      <c r="S160" s="220"/>
      <c r="T160" s="221"/>
      <c r="AT160" s="222" t="s">
        <v>138</v>
      </c>
      <c r="AU160" s="222" t="s">
        <v>106</v>
      </c>
      <c r="AV160" s="12" t="s">
        <v>106</v>
      </c>
      <c r="AW160" s="12" t="s">
        <v>30</v>
      </c>
      <c r="AX160" s="12" t="s">
        <v>80</v>
      </c>
      <c r="AY160" s="222" t="s">
        <v>128</v>
      </c>
    </row>
    <row r="161" spans="2:65" s="1" customFormat="1" ht="36" customHeight="1">
      <c r="B161" s="33"/>
      <c r="C161" s="223" t="s">
        <v>192</v>
      </c>
      <c r="D161" s="223" t="s">
        <v>167</v>
      </c>
      <c r="E161" s="224" t="s">
        <v>193</v>
      </c>
      <c r="F161" s="225" t="s">
        <v>194</v>
      </c>
      <c r="G161" s="226" t="s">
        <v>134</v>
      </c>
      <c r="H161" s="227">
        <v>228.988</v>
      </c>
      <c r="I161" s="228"/>
      <c r="J161" s="227">
        <f>ROUND(I161*H161,3)</f>
        <v>0</v>
      </c>
      <c r="K161" s="225" t="s">
        <v>135</v>
      </c>
      <c r="L161" s="229"/>
      <c r="M161" s="230" t="s">
        <v>1</v>
      </c>
      <c r="N161" s="231" t="s">
        <v>41</v>
      </c>
      <c r="O161" s="65"/>
      <c r="P161" s="206">
        <f>O161*H161</f>
        <v>0</v>
      </c>
      <c r="Q161" s="206">
        <v>1.9E-3</v>
      </c>
      <c r="R161" s="206">
        <f>Q161*H161</f>
        <v>0.4350772</v>
      </c>
      <c r="S161" s="206">
        <v>0</v>
      </c>
      <c r="T161" s="207">
        <f>S161*H161</f>
        <v>0</v>
      </c>
      <c r="AR161" s="208" t="s">
        <v>170</v>
      </c>
      <c r="AT161" s="208" t="s">
        <v>167</v>
      </c>
      <c r="AU161" s="208" t="s">
        <v>106</v>
      </c>
      <c r="AY161" s="16" t="s">
        <v>128</v>
      </c>
      <c r="BE161" s="209">
        <f>IF(N161="základná",J161,0)</f>
        <v>0</v>
      </c>
      <c r="BF161" s="209">
        <f>IF(N161="znížená",J161,0)</f>
        <v>0</v>
      </c>
      <c r="BG161" s="209">
        <f>IF(N161="zákl. prenesená",J161,0)</f>
        <v>0</v>
      </c>
      <c r="BH161" s="209">
        <f>IF(N161="zníž. prenesená",J161,0)</f>
        <v>0</v>
      </c>
      <c r="BI161" s="209">
        <f>IF(N161="nulová",J161,0)</f>
        <v>0</v>
      </c>
      <c r="BJ161" s="16" t="s">
        <v>106</v>
      </c>
      <c r="BK161" s="210">
        <f>ROUND(I161*H161,3)</f>
        <v>0</v>
      </c>
      <c r="BL161" s="16" t="s">
        <v>164</v>
      </c>
      <c r="BM161" s="208" t="s">
        <v>195</v>
      </c>
    </row>
    <row r="162" spans="2:65" s="1" customFormat="1" ht="36" customHeight="1">
      <c r="B162" s="33"/>
      <c r="C162" s="223" t="s">
        <v>196</v>
      </c>
      <c r="D162" s="223" t="s">
        <v>167</v>
      </c>
      <c r="E162" s="224" t="s">
        <v>197</v>
      </c>
      <c r="F162" s="225" t="s">
        <v>198</v>
      </c>
      <c r="G162" s="226" t="s">
        <v>199</v>
      </c>
      <c r="H162" s="227">
        <v>625.23699999999997</v>
      </c>
      <c r="I162" s="228"/>
      <c r="J162" s="227">
        <f>ROUND(I162*H162,3)</f>
        <v>0</v>
      </c>
      <c r="K162" s="225" t="s">
        <v>135</v>
      </c>
      <c r="L162" s="229"/>
      <c r="M162" s="230" t="s">
        <v>1</v>
      </c>
      <c r="N162" s="231" t="s">
        <v>41</v>
      </c>
      <c r="O162" s="65"/>
      <c r="P162" s="206">
        <f>O162*H162</f>
        <v>0</v>
      </c>
      <c r="Q162" s="206">
        <v>1.4999999999999999E-4</v>
      </c>
      <c r="R162" s="206">
        <f>Q162*H162</f>
        <v>9.3785549999999981E-2</v>
      </c>
      <c r="S162" s="206">
        <v>0</v>
      </c>
      <c r="T162" s="207">
        <f>S162*H162</f>
        <v>0</v>
      </c>
      <c r="AR162" s="208" t="s">
        <v>170</v>
      </c>
      <c r="AT162" s="208" t="s">
        <v>167</v>
      </c>
      <c r="AU162" s="208" t="s">
        <v>106</v>
      </c>
      <c r="AY162" s="16" t="s">
        <v>128</v>
      </c>
      <c r="BE162" s="209">
        <f>IF(N162="základná",J162,0)</f>
        <v>0</v>
      </c>
      <c r="BF162" s="209">
        <f>IF(N162="znížená",J162,0)</f>
        <v>0</v>
      </c>
      <c r="BG162" s="209">
        <f>IF(N162="zákl. prenesená",J162,0)</f>
        <v>0</v>
      </c>
      <c r="BH162" s="209">
        <f>IF(N162="zníž. prenesená",J162,0)</f>
        <v>0</v>
      </c>
      <c r="BI162" s="209">
        <f>IF(N162="nulová",J162,0)</f>
        <v>0</v>
      </c>
      <c r="BJ162" s="16" t="s">
        <v>106</v>
      </c>
      <c r="BK162" s="210">
        <f>ROUND(I162*H162,3)</f>
        <v>0</v>
      </c>
      <c r="BL162" s="16" t="s">
        <v>164</v>
      </c>
      <c r="BM162" s="208" t="s">
        <v>200</v>
      </c>
    </row>
    <row r="163" spans="2:65" s="1" customFormat="1" ht="24" customHeight="1">
      <c r="B163" s="33"/>
      <c r="C163" s="198" t="s">
        <v>201</v>
      </c>
      <c r="D163" s="198" t="s">
        <v>131</v>
      </c>
      <c r="E163" s="199" t="s">
        <v>202</v>
      </c>
      <c r="F163" s="200" t="s">
        <v>203</v>
      </c>
      <c r="G163" s="201" t="s">
        <v>204</v>
      </c>
      <c r="H163" s="203"/>
      <c r="I163" s="203"/>
      <c r="J163" s="202">
        <f>ROUND(I163*H163,3)</f>
        <v>0</v>
      </c>
      <c r="K163" s="200" t="s">
        <v>135</v>
      </c>
      <c r="L163" s="37"/>
      <c r="M163" s="204" t="s">
        <v>1</v>
      </c>
      <c r="N163" s="205" t="s">
        <v>41</v>
      </c>
      <c r="O163" s="65"/>
      <c r="P163" s="206">
        <f>O163*H163</f>
        <v>0</v>
      </c>
      <c r="Q163" s="206">
        <v>0</v>
      </c>
      <c r="R163" s="206">
        <f>Q163*H163</f>
        <v>0</v>
      </c>
      <c r="S163" s="206">
        <v>0</v>
      </c>
      <c r="T163" s="207">
        <f>S163*H163</f>
        <v>0</v>
      </c>
      <c r="AR163" s="208" t="s">
        <v>164</v>
      </c>
      <c r="AT163" s="208" t="s">
        <v>131</v>
      </c>
      <c r="AU163" s="208" t="s">
        <v>106</v>
      </c>
      <c r="AY163" s="16" t="s">
        <v>128</v>
      </c>
      <c r="BE163" s="209">
        <f>IF(N163="základná",J163,0)</f>
        <v>0</v>
      </c>
      <c r="BF163" s="209">
        <f>IF(N163="znížená",J163,0)</f>
        <v>0</v>
      </c>
      <c r="BG163" s="209">
        <f>IF(N163="zákl. prenesená",J163,0)</f>
        <v>0</v>
      </c>
      <c r="BH163" s="209">
        <f>IF(N163="zníž. prenesená",J163,0)</f>
        <v>0</v>
      </c>
      <c r="BI163" s="209">
        <f>IF(N163="nulová",J163,0)</f>
        <v>0</v>
      </c>
      <c r="BJ163" s="16" t="s">
        <v>106</v>
      </c>
      <c r="BK163" s="210">
        <f>ROUND(I163*H163,3)</f>
        <v>0</v>
      </c>
      <c r="BL163" s="16" t="s">
        <v>164</v>
      </c>
      <c r="BM163" s="208" t="s">
        <v>205</v>
      </c>
    </row>
    <row r="164" spans="2:65" s="11" customFormat="1" ht="22.9" customHeight="1">
      <c r="B164" s="182"/>
      <c r="C164" s="183"/>
      <c r="D164" s="184" t="s">
        <v>74</v>
      </c>
      <c r="E164" s="196" t="s">
        <v>206</v>
      </c>
      <c r="F164" s="196" t="s">
        <v>207</v>
      </c>
      <c r="G164" s="183"/>
      <c r="H164" s="183"/>
      <c r="I164" s="186"/>
      <c r="J164" s="197">
        <f>BK164</f>
        <v>0</v>
      </c>
      <c r="K164" s="183"/>
      <c r="L164" s="188"/>
      <c r="M164" s="189"/>
      <c r="N164" s="190"/>
      <c r="O164" s="190"/>
      <c r="P164" s="191">
        <f>SUM(P165:P170)</f>
        <v>0</v>
      </c>
      <c r="Q164" s="190"/>
      <c r="R164" s="191">
        <f>SUM(R165:R170)</f>
        <v>0.77656800000000004</v>
      </c>
      <c r="S164" s="190"/>
      <c r="T164" s="192">
        <f>SUM(T165:T170)</f>
        <v>0</v>
      </c>
      <c r="AR164" s="193" t="s">
        <v>106</v>
      </c>
      <c r="AT164" s="194" t="s">
        <v>74</v>
      </c>
      <c r="AU164" s="194" t="s">
        <v>80</v>
      </c>
      <c r="AY164" s="193" t="s">
        <v>128</v>
      </c>
      <c r="BK164" s="195">
        <f>SUM(BK165:BK170)</f>
        <v>0</v>
      </c>
    </row>
    <row r="165" spans="2:65" s="1" customFormat="1" ht="24" customHeight="1">
      <c r="B165" s="33"/>
      <c r="C165" s="198" t="s">
        <v>208</v>
      </c>
      <c r="D165" s="198" t="s">
        <v>131</v>
      </c>
      <c r="E165" s="199" t="s">
        <v>209</v>
      </c>
      <c r="F165" s="200" t="s">
        <v>210</v>
      </c>
      <c r="G165" s="201" t="s">
        <v>134</v>
      </c>
      <c r="H165" s="202">
        <v>199.12</v>
      </c>
      <c r="I165" s="203"/>
      <c r="J165" s="202">
        <f>ROUND(I165*H165,3)</f>
        <v>0</v>
      </c>
      <c r="K165" s="200" t="s">
        <v>135</v>
      </c>
      <c r="L165" s="37"/>
      <c r="M165" s="204" t="s">
        <v>1</v>
      </c>
      <c r="N165" s="205" t="s">
        <v>41</v>
      </c>
      <c r="O165" s="65"/>
      <c r="P165" s="206">
        <f>O165*H165</f>
        <v>0</v>
      </c>
      <c r="Q165" s="206">
        <v>0</v>
      </c>
      <c r="R165" s="206">
        <f>Q165*H165</f>
        <v>0</v>
      </c>
      <c r="S165" s="206">
        <v>0</v>
      </c>
      <c r="T165" s="207">
        <f>S165*H165</f>
        <v>0</v>
      </c>
      <c r="AR165" s="208" t="s">
        <v>164</v>
      </c>
      <c r="AT165" s="208" t="s">
        <v>131</v>
      </c>
      <c r="AU165" s="208" t="s">
        <v>106</v>
      </c>
      <c r="AY165" s="16" t="s">
        <v>128</v>
      </c>
      <c r="BE165" s="209">
        <f>IF(N165="základná",J165,0)</f>
        <v>0</v>
      </c>
      <c r="BF165" s="209">
        <f>IF(N165="znížená",J165,0)</f>
        <v>0</v>
      </c>
      <c r="BG165" s="209">
        <f>IF(N165="zákl. prenesená",J165,0)</f>
        <v>0</v>
      </c>
      <c r="BH165" s="209">
        <f>IF(N165="zníž. prenesená",J165,0)</f>
        <v>0</v>
      </c>
      <c r="BI165" s="209">
        <f>IF(N165="nulová",J165,0)</f>
        <v>0</v>
      </c>
      <c r="BJ165" s="16" t="s">
        <v>106</v>
      </c>
      <c r="BK165" s="210">
        <f>ROUND(I165*H165,3)</f>
        <v>0</v>
      </c>
      <c r="BL165" s="16" t="s">
        <v>164</v>
      </c>
      <c r="BM165" s="208" t="s">
        <v>211</v>
      </c>
    </row>
    <row r="166" spans="2:65" s="12" customFormat="1" ht="11.25">
      <c r="B166" s="211"/>
      <c r="C166" s="212"/>
      <c r="D166" s="213" t="s">
        <v>138</v>
      </c>
      <c r="E166" s="214" t="s">
        <v>1</v>
      </c>
      <c r="F166" s="215" t="s">
        <v>166</v>
      </c>
      <c r="G166" s="212"/>
      <c r="H166" s="216">
        <v>199.12</v>
      </c>
      <c r="I166" s="217"/>
      <c r="J166" s="212"/>
      <c r="K166" s="212"/>
      <c r="L166" s="218"/>
      <c r="M166" s="219"/>
      <c r="N166" s="220"/>
      <c r="O166" s="220"/>
      <c r="P166" s="220"/>
      <c r="Q166" s="220"/>
      <c r="R166" s="220"/>
      <c r="S166" s="220"/>
      <c r="T166" s="221"/>
      <c r="AT166" s="222" t="s">
        <v>138</v>
      </c>
      <c r="AU166" s="222" t="s">
        <v>106</v>
      </c>
      <c r="AV166" s="12" t="s">
        <v>106</v>
      </c>
      <c r="AW166" s="12" t="s">
        <v>30</v>
      </c>
      <c r="AX166" s="12" t="s">
        <v>80</v>
      </c>
      <c r="AY166" s="222" t="s">
        <v>128</v>
      </c>
    </row>
    <row r="167" spans="2:65" s="1" customFormat="1" ht="24" customHeight="1">
      <c r="B167" s="33"/>
      <c r="C167" s="223" t="s">
        <v>212</v>
      </c>
      <c r="D167" s="223" t="s">
        <v>167</v>
      </c>
      <c r="E167" s="224" t="s">
        <v>213</v>
      </c>
      <c r="F167" s="225" t="s">
        <v>214</v>
      </c>
      <c r="G167" s="226" t="s">
        <v>134</v>
      </c>
      <c r="H167" s="227">
        <v>398.24</v>
      </c>
      <c r="I167" s="228"/>
      <c r="J167" s="227">
        <f>ROUND(I167*H167,3)</f>
        <v>0</v>
      </c>
      <c r="K167" s="225" t="s">
        <v>135</v>
      </c>
      <c r="L167" s="229"/>
      <c r="M167" s="230" t="s">
        <v>1</v>
      </c>
      <c r="N167" s="231" t="s">
        <v>41</v>
      </c>
      <c r="O167" s="65"/>
      <c r="P167" s="206">
        <f>O167*H167</f>
        <v>0</v>
      </c>
      <c r="Q167" s="206">
        <v>1.9499999999999999E-3</v>
      </c>
      <c r="R167" s="206">
        <f>Q167*H167</f>
        <v>0.77656800000000004</v>
      </c>
      <c r="S167" s="206">
        <v>0</v>
      </c>
      <c r="T167" s="207">
        <f>S167*H167</f>
        <v>0</v>
      </c>
      <c r="AR167" s="208" t="s">
        <v>170</v>
      </c>
      <c r="AT167" s="208" t="s">
        <v>167</v>
      </c>
      <c r="AU167" s="208" t="s">
        <v>106</v>
      </c>
      <c r="AY167" s="16" t="s">
        <v>128</v>
      </c>
      <c r="BE167" s="209">
        <f>IF(N167="základná",J167,0)</f>
        <v>0</v>
      </c>
      <c r="BF167" s="209">
        <f>IF(N167="znížená",J167,0)</f>
        <v>0</v>
      </c>
      <c r="BG167" s="209">
        <f>IF(N167="zákl. prenesená",J167,0)</f>
        <v>0</v>
      </c>
      <c r="BH167" s="209">
        <f>IF(N167="zníž. prenesená",J167,0)</f>
        <v>0</v>
      </c>
      <c r="BI167" s="209">
        <f>IF(N167="nulová",J167,0)</f>
        <v>0</v>
      </c>
      <c r="BJ167" s="16" t="s">
        <v>106</v>
      </c>
      <c r="BK167" s="210">
        <f>ROUND(I167*H167,3)</f>
        <v>0</v>
      </c>
      <c r="BL167" s="16" t="s">
        <v>164</v>
      </c>
      <c r="BM167" s="208" t="s">
        <v>215</v>
      </c>
    </row>
    <row r="168" spans="2:65" s="1" customFormat="1" ht="24" customHeight="1">
      <c r="B168" s="33"/>
      <c r="C168" s="198" t="s">
        <v>164</v>
      </c>
      <c r="D168" s="198" t="s">
        <v>131</v>
      </c>
      <c r="E168" s="199" t="s">
        <v>216</v>
      </c>
      <c r="F168" s="200" t="s">
        <v>217</v>
      </c>
      <c r="G168" s="201" t="s">
        <v>199</v>
      </c>
      <c r="H168" s="202">
        <v>5</v>
      </c>
      <c r="I168" s="203"/>
      <c r="J168" s="202">
        <f>ROUND(I168*H168,3)</f>
        <v>0</v>
      </c>
      <c r="K168" s="200" t="s">
        <v>135</v>
      </c>
      <c r="L168" s="37"/>
      <c r="M168" s="204" t="s">
        <v>1</v>
      </c>
      <c r="N168" s="205" t="s">
        <v>41</v>
      </c>
      <c r="O168" s="65"/>
      <c r="P168" s="206">
        <f>O168*H168</f>
        <v>0</v>
      </c>
      <c r="Q168" s="206">
        <v>0</v>
      </c>
      <c r="R168" s="206">
        <f>Q168*H168</f>
        <v>0</v>
      </c>
      <c r="S168" s="206">
        <v>0</v>
      </c>
      <c r="T168" s="207">
        <f>S168*H168</f>
        <v>0</v>
      </c>
      <c r="AR168" s="208" t="s">
        <v>164</v>
      </c>
      <c r="AT168" s="208" t="s">
        <v>131</v>
      </c>
      <c r="AU168" s="208" t="s">
        <v>106</v>
      </c>
      <c r="AY168" s="16" t="s">
        <v>128</v>
      </c>
      <c r="BE168" s="209">
        <f>IF(N168="základná",J168,0)</f>
        <v>0</v>
      </c>
      <c r="BF168" s="209">
        <f>IF(N168="znížená",J168,0)</f>
        <v>0</v>
      </c>
      <c r="BG168" s="209">
        <f>IF(N168="zákl. prenesená",J168,0)</f>
        <v>0</v>
      </c>
      <c r="BH168" s="209">
        <f>IF(N168="zníž. prenesená",J168,0)</f>
        <v>0</v>
      </c>
      <c r="BI168" s="209">
        <f>IF(N168="nulová",J168,0)</f>
        <v>0</v>
      </c>
      <c r="BJ168" s="16" t="s">
        <v>106</v>
      </c>
      <c r="BK168" s="210">
        <f>ROUND(I168*H168,3)</f>
        <v>0</v>
      </c>
      <c r="BL168" s="16" t="s">
        <v>164</v>
      </c>
      <c r="BM168" s="208" t="s">
        <v>218</v>
      </c>
    </row>
    <row r="169" spans="2:65" s="1" customFormat="1" ht="16.5" customHeight="1">
      <c r="B169" s="33"/>
      <c r="C169" s="223" t="s">
        <v>219</v>
      </c>
      <c r="D169" s="223" t="s">
        <v>167</v>
      </c>
      <c r="E169" s="224" t="s">
        <v>220</v>
      </c>
      <c r="F169" s="225" t="s">
        <v>221</v>
      </c>
      <c r="G169" s="226" t="s">
        <v>199</v>
      </c>
      <c r="H169" s="227">
        <v>5</v>
      </c>
      <c r="I169" s="228"/>
      <c r="J169" s="227">
        <f>ROUND(I169*H169,3)</f>
        <v>0</v>
      </c>
      <c r="K169" s="225" t="s">
        <v>1</v>
      </c>
      <c r="L169" s="229"/>
      <c r="M169" s="230" t="s">
        <v>1</v>
      </c>
      <c r="N169" s="231" t="s">
        <v>41</v>
      </c>
      <c r="O169" s="65"/>
      <c r="P169" s="206">
        <f>O169*H169</f>
        <v>0</v>
      </c>
      <c r="Q169" s="206">
        <v>0</v>
      </c>
      <c r="R169" s="206">
        <f>Q169*H169</f>
        <v>0</v>
      </c>
      <c r="S169" s="206">
        <v>0</v>
      </c>
      <c r="T169" s="207">
        <f>S169*H169</f>
        <v>0</v>
      </c>
      <c r="AR169" s="208" t="s">
        <v>170</v>
      </c>
      <c r="AT169" s="208" t="s">
        <v>167</v>
      </c>
      <c r="AU169" s="208" t="s">
        <v>106</v>
      </c>
      <c r="AY169" s="16" t="s">
        <v>128</v>
      </c>
      <c r="BE169" s="209">
        <f>IF(N169="základná",J169,0)</f>
        <v>0</v>
      </c>
      <c r="BF169" s="209">
        <f>IF(N169="znížená",J169,0)</f>
        <v>0</v>
      </c>
      <c r="BG169" s="209">
        <f>IF(N169="zákl. prenesená",J169,0)</f>
        <v>0</v>
      </c>
      <c r="BH169" s="209">
        <f>IF(N169="zníž. prenesená",J169,0)</f>
        <v>0</v>
      </c>
      <c r="BI169" s="209">
        <f>IF(N169="nulová",J169,0)</f>
        <v>0</v>
      </c>
      <c r="BJ169" s="16" t="s">
        <v>106</v>
      </c>
      <c r="BK169" s="210">
        <f>ROUND(I169*H169,3)</f>
        <v>0</v>
      </c>
      <c r="BL169" s="16" t="s">
        <v>164</v>
      </c>
      <c r="BM169" s="208" t="s">
        <v>222</v>
      </c>
    </row>
    <row r="170" spans="2:65" s="1" customFormat="1" ht="24" customHeight="1">
      <c r="B170" s="33"/>
      <c r="C170" s="198" t="s">
        <v>223</v>
      </c>
      <c r="D170" s="198" t="s">
        <v>131</v>
      </c>
      <c r="E170" s="199" t="s">
        <v>224</v>
      </c>
      <c r="F170" s="200" t="s">
        <v>225</v>
      </c>
      <c r="G170" s="201" t="s">
        <v>204</v>
      </c>
      <c r="H170" s="203"/>
      <c r="I170" s="203"/>
      <c r="J170" s="202">
        <f>ROUND(I170*H170,3)</f>
        <v>0</v>
      </c>
      <c r="K170" s="200" t="s">
        <v>135</v>
      </c>
      <c r="L170" s="37"/>
      <c r="M170" s="204" t="s">
        <v>1</v>
      </c>
      <c r="N170" s="205" t="s">
        <v>41</v>
      </c>
      <c r="O170" s="65"/>
      <c r="P170" s="206">
        <f>O170*H170</f>
        <v>0</v>
      </c>
      <c r="Q170" s="206">
        <v>0</v>
      </c>
      <c r="R170" s="206">
        <f>Q170*H170</f>
        <v>0</v>
      </c>
      <c r="S170" s="206">
        <v>0</v>
      </c>
      <c r="T170" s="207">
        <f>S170*H170</f>
        <v>0</v>
      </c>
      <c r="AR170" s="208" t="s">
        <v>164</v>
      </c>
      <c r="AT170" s="208" t="s">
        <v>131</v>
      </c>
      <c r="AU170" s="208" t="s">
        <v>106</v>
      </c>
      <c r="AY170" s="16" t="s">
        <v>128</v>
      </c>
      <c r="BE170" s="209">
        <f>IF(N170="základná",J170,0)</f>
        <v>0</v>
      </c>
      <c r="BF170" s="209">
        <f>IF(N170="znížená",J170,0)</f>
        <v>0</v>
      </c>
      <c r="BG170" s="209">
        <f>IF(N170="zákl. prenesená",J170,0)</f>
        <v>0</v>
      </c>
      <c r="BH170" s="209">
        <f>IF(N170="zníž. prenesená",J170,0)</f>
        <v>0</v>
      </c>
      <c r="BI170" s="209">
        <f>IF(N170="nulová",J170,0)</f>
        <v>0</v>
      </c>
      <c r="BJ170" s="16" t="s">
        <v>106</v>
      </c>
      <c r="BK170" s="210">
        <f>ROUND(I170*H170,3)</f>
        <v>0</v>
      </c>
      <c r="BL170" s="16" t="s">
        <v>164</v>
      </c>
      <c r="BM170" s="208" t="s">
        <v>226</v>
      </c>
    </row>
    <row r="171" spans="2:65" s="11" customFormat="1" ht="22.9" customHeight="1">
      <c r="B171" s="182"/>
      <c r="C171" s="183"/>
      <c r="D171" s="184" t="s">
        <v>74</v>
      </c>
      <c r="E171" s="196" t="s">
        <v>227</v>
      </c>
      <c r="F171" s="196" t="s">
        <v>228</v>
      </c>
      <c r="G171" s="183"/>
      <c r="H171" s="183"/>
      <c r="I171" s="186"/>
      <c r="J171" s="197">
        <f>BK171</f>
        <v>0</v>
      </c>
      <c r="K171" s="183"/>
      <c r="L171" s="188"/>
      <c r="M171" s="189"/>
      <c r="N171" s="190"/>
      <c r="O171" s="190"/>
      <c r="P171" s="191">
        <f>SUM(P172:P185)</f>
        <v>0</v>
      </c>
      <c r="Q171" s="190"/>
      <c r="R171" s="191">
        <f>SUM(R172:R185)</f>
        <v>0.91602119999999998</v>
      </c>
      <c r="S171" s="190"/>
      <c r="T171" s="192">
        <f>SUM(T172:T185)</f>
        <v>0</v>
      </c>
      <c r="AR171" s="193" t="s">
        <v>106</v>
      </c>
      <c r="AT171" s="194" t="s">
        <v>74</v>
      </c>
      <c r="AU171" s="194" t="s">
        <v>80</v>
      </c>
      <c r="AY171" s="193" t="s">
        <v>128</v>
      </c>
      <c r="BK171" s="195">
        <f>SUM(BK172:BK185)</f>
        <v>0</v>
      </c>
    </row>
    <row r="172" spans="2:65" s="1" customFormat="1" ht="24" customHeight="1">
      <c r="B172" s="33"/>
      <c r="C172" s="198" t="s">
        <v>229</v>
      </c>
      <c r="D172" s="198" t="s">
        <v>131</v>
      </c>
      <c r="E172" s="199" t="s">
        <v>230</v>
      </c>
      <c r="F172" s="200" t="s">
        <v>231</v>
      </c>
      <c r="G172" s="201" t="s">
        <v>232</v>
      </c>
      <c r="H172" s="202">
        <v>56.6</v>
      </c>
      <c r="I172" s="203"/>
      <c r="J172" s="202">
        <f>ROUND(I172*H172,3)</f>
        <v>0</v>
      </c>
      <c r="K172" s="200" t="s">
        <v>135</v>
      </c>
      <c r="L172" s="37"/>
      <c r="M172" s="204" t="s">
        <v>1</v>
      </c>
      <c r="N172" s="205" t="s">
        <v>41</v>
      </c>
      <c r="O172" s="65"/>
      <c r="P172" s="206">
        <f>O172*H172</f>
        <v>0</v>
      </c>
      <c r="Q172" s="206">
        <v>2.5999999999999998E-4</v>
      </c>
      <c r="R172" s="206">
        <f>Q172*H172</f>
        <v>1.4716E-2</v>
      </c>
      <c r="S172" s="206">
        <v>0</v>
      </c>
      <c r="T172" s="207">
        <f>S172*H172</f>
        <v>0</v>
      </c>
      <c r="AR172" s="208" t="s">
        <v>164</v>
      </c>
      <c r="AT172" s="208" t="s">
        <v>131</v>
      </c>
      <c r="AU172" s="208" t="s">
        <v>106</v>
      </c>
      <c r="AY172" s="16" t="s">
        <v>128</v>
      </c>
      <c r="BE172" s="209">
        <f>IF(N172="základná",J172,0)</f>
        <v>0</v>
      </c>
      <c r="BF172" s="209">
        <f>IF(N172="znížená",J172,0)</f>
        <v>0</v>
      </c>
      <c r="BG172" s="209">
        <f>IF(N172="zákl. prenesená",J172,0)</f>
        <v>0</v>
      </c>
      <c r="BH172" s="209">
        <f>IF(N172="zníž. prenesená",J172,0)</f>
        <v>0</v>
      </c>
      <c r="BI172" s="209">
        <f>IF(N172="nulová",J172,0)</f>
        <v>0</v>
      </c>
      <c r="BJ172" s="16" t="s">
        <v>106</v>
      </c>
      <c r="BK172" s="210">
        <f>ROUND(I172*H172,3)</f>
        <v>0</v>
      </c>
      <c r="BL172" s="16" t="s">
        <v>164</v>
      </c>
      <c r="BM172" s="208" t="s">
        <v>233</v>
      </c>
    </row>
    <row r="173" spans="2:65" s="12" customFormat="1" ht="11.25">
      <c r="B173" s="211"/>
      <c r="C173" s="212"/>
      <c r="D173" s="213" t="s">
        <v>138</v>
      </c>
      <c r="E173" s="214" t="s">
        <v>1</v>
      </c>
      <c r="F173" s="215" t="s">
        <v>234</v>
      </c>
      <c r="G173" s="212"/>
      <c r="H173" s="216">
        <v>56.6</v>
      </c>
      <c r="I173" s="217"/>
      <c r="J173" s="212"/>
      <c r="K173" s="212"/>
      <c r="L173" s="218"/>
      <c r="M173" s="219"/>
      <c r="N173" s="220"/>
      <c r="O173" s="220"/>
      <c r="P173" s="220"/>
      <c r="Q173" s="220"/>
      <c r="R173" s="220"/>
      <c r="S173" s="220"/>
      <c r="T173" s="221"/>
      <c r="AT173" s="222" t="s">
        <v>138</v>
      </c>
      <c r="AU173" s="222" t="s">
        <v>106</v>
      </c>
      <c r="AV173" s="12" t="s">
        <v>106</v>
      </c>
      <c r="AW173" s="12" t="s">
        <v>30</v>
      </c>
      <c r="AX173" s="12" t="s">
        <v>80</v>
      </c>
      <c r="AY173" s="222" t="s">
        <v>128</v>
      </c>
    </row>
    <row r="174" spans="2:65" s="1" customFormat="1" ht="24" customHeight="1">
      <c r="B174" s="33"/>
      <c r="C174" s="223" t="s">
        <v>7</v>
      </c>
      <c r="D174" s="223" t="s">
        <v>167</v>
      </c>
      <c r="E174" s="224" t="s">
        <v>235</v>
      </c>
      <c r="F174" s="225" t="s">
        <v>236</v>
      </c>
      <c r="G174" s="226" t="s">
        <v>237</v>
      </c>
      <c r="H174" s="227">
        <v>1.268</v>
      </c>
      <c r="I174" s="228"/>
      <c r="J174" s="227">
        <f>ROUND(I174*H174,3)</f>
        <v>0</v>
      </c>
      <c r="K174" s="225" t="s">
        <v>135</v>
      </c>
      <c r="L174" s="229"/>
      <c r="M174" s="230" t="s">
        <v>1</v>
      </c>
      <c r="N174" s="231" t="s">
        <v>41</v>
      </c>
      <c r="O174" s="65"/>
      <c r="P174" s="206">
        <f>O174*H174</f>
        <v>0</v>
      </c>
      <c r="Q174" s="206">
        <v>0.55000000000000004</v>
      </c>
      <c r="R174" s="206">
        <f>Q174*H174</f>
        <v>0.69740000000000002</v>
      </c>
      <c r="S174" s="206">
        <v>0</v>
      </c>
      <c r="T174" s="207">
        <f>S174*H174</f>
        <v>0</v>
      </c>
      <c r="AR174" s="208" t="s">
        <v>170</v>
      </c>
      <c r="AT174" s="208" t="s">
        <v>167</v>
      </c>
      <c r="AU174" s="208" t="s">
        <v>106</v>
      </c>
      <c r="AY174" s="16" t="s">
        <v>128</v>
      </c>
      <c r="BE174" s="209">
        <f>IF(N174="základná",J174,0)</f>
        <v>0</v>
      </c>
      <c r="BF174" s="209">
        <f>IF(N174="znížená",J174,0)</f>
        <v>0</v>
      </c>
      <c r="BG174" s="209">
        <f>IF(N174="zákl. prenesená",J174,0)</f>
        <v>0</v>
      </c>
      <c r="BH174" s="209">
        <f>IF(N174="zníž. prenesená",J174,0)</f>
        <v>0</v>
      </c>
      <c r="BI174" s="209">
        <f>IF(N174="nulová",J174,0)</f>
        <v>0</v>
      </c>
      <c r="BJ174" s="16" t="s">
        <v>106</v>
      </c>
      <c r="BK174" s="210">
        <f>ROUND(I174*H174,3)</f>
        <v>0</v>
      </c>
      <c r="BL174" s="16" t="s">
        <v>164</v>
      </c>
      <c r="BM174" s="208" t="s">
        <v>238</v>
      </c>
    </row>
    <row r="175" spans="2:65" s="12" customFormat="1" ht="11.25">
      <c r="B175" s="211"/>
      <c r="C175" s="212"/>
      <c r="D175" s="213" t="s">
        <v>138</v>
      </c>
      <c r="E175" s="214" t="s">
        <v>1</v>
      </c>
      <c r="F175" s="215" t="s">
        <v>239</v>
      </c>
      <c r="G175" s="212"/>
      <c r="H175" s="216">
        <v>1.268</v>
      </c>
      <c r="I175" s="217"/>
      <c r="J175" s="212"/>
      <c r="K175" s="212"/>
      <c r="L175" s="218"/>
      <c r="M175" s="219"/>
      <c r="N175" s="220"/>
      <c r="O175" s="220"/>
      <c r="P175" s="220"/>
      <c r="Q175" s="220"/>
      <c r="R175" s="220"/>
      <c r="S175" s="220"/>
      <c r="T175" s="221"/>
      <c r="AT175" s="222" t="s">
        <v>138</v>
      </c>
      <c r="AU175" s="222" t="s">
        <v>106</v>
      </c>
      <c r="AV175" s="12" t="s">
        <v>106</v>
      </c>
      <c r="AW175" s="12" t="s">
        <v>30</v>
      </c>
      <c r="AX175" s="12" t="s">
        <v>80</v>
      </c>
      <c r="AY175" s="222" t="s">
        <v>128</v>
      </c>
    </row>
    <row r="176" spans="2:65" s="1" customFormat="1" ht="24" customHeight="1">
      <c r="B176" s="33"/>
      <c r="C176" s="223" t="s">
        <v>240</v>
      </c>
      <c r="D176" s="223" t="s">
        <v>167</v>
      </c>
      <c r="E176" s="224" t="s">
        <v>241</v>
      </c>
      <c r="F176" s="225" t="s">
        <v>242</v>
      </c>
      <c r="G176" s="226" t="s">
        <v>237</v>
      </c>
      <c r="H176" s="227">
        <v>0.13600000000000001</v>
      </c>
      <c r="I176" s="228"/>
      <c r="J176" s="227">
        <f>ROUND(I176*H176,3)</f>
        <v>0</v>
      </c>
      <c r="K176" s="225" t="s">
        <v>135</v>
      </c>
      <c r="L176" s="229"/>
      <c r="M176" s="230" t="s">
        <v>1</v>
      </c>
      <c r="N176" s="231" t="s">
        <v>41</v>
      </c>
      <c r="O176" s="65"/>
      <c r="P176" s="206">
        <f>O176*H176</f>
        <v>0</v>
      </c>
      <c r="Q176" s="206">
        <v>0.55000000000000004</v>
      </c>
      <c r="R176" s="206">
        <f>Q176*H176</f>
        <v>7.4800000000000005E-2</v>
      </c>
      <c r="S176" s="206">
        <v>0</v>
      </c>
      <c r="T176" s="207">
        <f>S176*H176</f>
        <v>0</v>
      </c>
      <c r="AR176" s="208" t="s">
        <v>170</v>
      </c>
      <c r="AT176" s="208" t="s">
        <v>167</v>
      </c>
      <c r="AU176" s="208" t="s">
        <v>106</v>
      </c>
      <c r="AY176" s="16" t="s">
        <v>128</v>
      </c>
      <c r="BE176" s="209">
        <f>IF(N176="základná",J176,0)</f>
        <v>0</v>
      </c>
      <c r="BF176" s="209">
        <f>IF(N176="znížená",J176,0)</f>
        <v>0</v>
      </c>
      <c r="BG176" s="209">
        <f>IF(N176="zákl. prenesená",J176,0)</f>
        <v>0</v>
      </c>
      <c r="BH176" s="209">
        <f>IF(N176="zníž. prenesená",J176,0)</f>
        <v>0</v>
      </c>
      <c r="BI176" s="209">
        <f>IF(N176="nulová",J176,0)</f>
        <v>0</v>
      </c>
      <c r="BJ176" s="16" t="s">
        <v>106</v>
      </c>
      <c r="BK176" s="210">
        <f>ROUND(I176*H176,3)</f>
        <v>0</v>
      </c>
      <c r="BL176" s="16" t="s">
        <v>164</v>
      </c>
      <c r="BM176" s="208" t="s">
        <v>243</v>
      </c>
    </row>
    <row r="177" spans="2:65" s="12" customFormat="1" ht="11.25">
      <c r="B177" s="211"/>
      <c r="C177" s="212"/>
      <c r="D177" s="213" t="s">
        <v>138</v>
      </c>
      <c r="E177" s="214" t="s">
        <v>1</v>
      </c>
      <c r="F177" s="215" t="s">
        <v>244</v>
      </c>
      <c r="G177" s="212"/>
      <c r="H177" s="216">
        <v>0.13600000000000001</v>
      </c>
      <c r="I177" s="217"/>
      <c r="J177" s="212"/>
      <c r="K177" s="212"/>
      <c r="L177" s="218"/>
      <c r="M177" s="219"/>
      <c r="N177" s="220"/>
      <c r="O177" s="220"/>
      <c r="P177" s="220"/>
      <c r="Q177" s="220"/>
      <c r="R177" s="220"/>
      <c r="S177" s="220"/>
      <c r="T177" s="221"/>
      <c r="AT177" s="222" t="s">
        <v>138</v>
      </c>
      <c r="AU177" s="222" t="s">
        <v>106</v>
      </c>
      <c r="AV177" s="12" t="s">
        <v>106</v>
      </c>
      <c r="AW177" s="12" t="s">
        <v>30</v>
      </c>
      <c r="AX177" s="12" t="s">
        <v>80</v>
      </c>
      <c r="AY177" s="222" t="s">
        <v>128</v>
      </c>
    </row>
    <row r="178" spans="2:65" s="1" customFormat="1" ht="36" customHeight="1">
      <c r="B178" s="33"/>
      <c r="C178" s="198" t="s">
        <v>245</v>
      </c>
      <c r="D178" s="198" t="s">
        <v>131</v>
      </c>
      <c r="E178" s="199" t="s">
        <v>246</v>
      </c>
      <c r="F178" s="200" t="s">
        <v>247</v>
      </c>
      <c r="G178" s="201" t="s">
        <v>237</v>
      </c>
      <c r="H178" s="202">
        <v>1.4039999999999999</v>
      </c>
      <c r="I178" s="203"/>
      <c r="J178" s="202">
        <f>ROUND(I178*H178,3)</f>
        <v>0</v>
      </c>
      <c r="K178" s="200" t="s">
        <v>135</v>
      </c>
      <c r="L178" s="37"/>
      <c r="M178" s="204" t="s">
        <v>1</v>
      </c>
      <c r="N178" s="205" t="s">
        <v>41</v>
      </c>
      <c r="O178" s="65"/>
      <c r="P178" s="206">
        <f>O178*H178</f>
        <v>0</v>
      </c>
      <c r="Q178" s="206">
        <v>2.3099999999999999E-2</v>
      </c>
      <c r="R178" s="206">
        <f>Q178*H178</f>
        <v>3.2432399999999993E-2</v>
      </c>
      <c r="S178" s="206">
        <v>0</v>
      </c>
      <c r="T178" s="207">
        <f>S178*H178</f>
        <v>0</v>
      </c>
      <c r="AR178" s="208" t="s">
        <v>164</v>
      </c>
      <c r="AT178" s="208" t="s">
        <v>131</v>
      </c>
      <c r="AU178" s="208" t="s">
        <v>106</v>
      </c>
      <c r="AY178" s="16" t="s">
        <v>128</v>
      </c>
      <c r="BE178" s="209">
        <f>IF(N178="základná",J178,0)</f>
        <v>0</v>
      </c>
      <c r="BF178" s="209">
        <f>IF(N178="znížená",J178,0)</f>
        <v>0</v>
      </c>
      <c r="BG178" s="209">
        <f>IF(N178="zákl. prenesená",J178,0)</f>
        <v>0</v>
      </c>
      <c r="BH178" s="209">
        <f>IF(N178="zníž. prenesená",J178,0)</f>
        <v>0</v>
      </c>
      <c r="BI178" s="209">
        <f>IF(N178="nulová",J178,0)</f>
        <v>0</v>
      </c>
      <c r="BJ178" s="16" t="s">
        <v>106</v>
      </c>
      <c r="BK178" s="210">
        <f>ROUND(I178*H178,3)</f>
        <v>0</v>
      </c>
      <c r="BL178" s="16" t="s">
        <v>164</v>
      </c>
      <c r="BM178" s="208" t="s">
        <v>248</v>
      </c>
    </row>
    <row r="179" spans="2:65" s="12" customFormat="1" ht="11.25">
      <c r="B179" s="211"/>
      <c r="C179" s="212"/>
      <c r="D179" s="213" t="s">
        <v>138</v>
      </c>
      <c r="E179" s="214" t="s">
        <v>1</v>
      </c>
      <c r="F179" s="215" t="s">
        <v>244</v>
      </c>
      <c r="G179" s="212"/>
      <c r="H179" s="216">
        <v>0.13600000000000001</v>
      </c>
      <c r="I179" s="217"/>
      <c r="J179" s="212"/>
      <c r="K179" s="212"/>
      <c r="L179" s="218"/>
      <c r="M179" s="219"/>
      <c r="N179" s="220"/>
      <c r="O179" s="220"/>
      <c r="P179" s="220"/>
      <c r="Q179" s="220"/>
      <c r="R179" s="220"/>
      <c r="S179" s="220"/>
      <c r="T179" s="221"/>
      <c r="AT179" s="222" t="s">
        <v>138</v>
      </c>
      <c r="AU179" s="222" t="s">
        <v>106</v>
      </c>
      <c r="AV179" s="12" t="s">
        <v>106</v>
      </c>
      <c r="AW179" s="12" t="s">
        <v>30</v>
      </c>
      <c r="AX179" s="12" t="s">
        <v>75</v>
      </c>
      <c r="AY179" s="222" t="s">
        <v>128</v>
      </c>
    </row>
    <row r="180" spans="2:65" s="12" customFormat="1" ht="11.25">
      <c r="B180" s="211"/>
      <c r="C180" s="212"/>
      <c r="D180" s="213" t="s">
        <v>138</v>
      </c>
      <c r="E180" s="214" t="s">
        <v>1</v>
      </c>
      <c r="F180" s="215" t="s">
        <v>239</v>
      </c>
      <c r="G180" s="212"/>
      <c r="H180" s="216">
        <v>1.268</v>
      </c>
      <c r="I180" s="217"/>
      <c r="J180" s="212"/>
      <c r="K180" s="212"/>
      <c r="L180" s="218"/>
      <c r="M180" s="219"/>
      <c r="N180" s="220"/>
      <c r="O180" s="220"/>
      <c r="P180" s="220"/>
      <c r="Q180" s="220"/>
      <c r="R180" s="220"/>
      <c r="S180" s="220"/>
      <c r="T180" s="221"/>
      <c r="AT180" s="222" t="s">
        <v>138</v>
      </c>
      <c r="AU180" s="222" t="s">
        <v>106</v>
      </c>
      <c r="AV180" s="12" t="s">
        <v>106</v>
      </c>
      <c r="AW180" s="12" t="s">
        <v>30</v>
      </c>
      <c r="AX180" s="12" t="s">
        <v>75</v>
      </c>
      <c r="AY180" s="222" t="s">
        <v>128</v>
      </c>
    </row>
    <row r="181" spans="2:65" s="13" customFormat="1" ht="11.25">
      <c r="B181" s="232"/>
      <c r="C181" s="233"/>
      <c r="D181" s="213" t="s">
        <v>138</v>
      </c>
      <c r="E181" s="234" t="s">
        <v>1</v>
      </c>
      <c r="F181" s="235" t="s">
        <v>249</v>
      </c>
      <c r="G181" s="233"/>
      <c r="H181" s="236">
        <v>1.4039999999999999</v>
      </c>
      <c r="I181" s="237"/>
      <c r="J181" s="233"/>
      <c r="K181" s="233"/>
      <c r="L181" s="238"/>
      <c r="M181" s="239"/>
      <c r="N181" s="240"/>
      <c r="O181" s="240"/>
      <c r="P181" s="240"/>
      <c r="Q181" s="240"/>
      <c r="R181" s="240"/>
      <c r="S181" s="240"/>
      <c r="T181" s="241"/>
      <c r="AT181" s="242" t="s">
        <v>138</v>
      </c>
      <c r="AU181" s="242" t="s">
        <v>106</v>
      </c>
      <c r="AV181" s="13" t="s">
        <v>136</v>
      </c>
      <c r="AW181" s="13" t="s">
        <v>30</v>
      </c>
      <c r="AX181" s="13" t="s">
        <v>80</v>
      </c>
      <c r="AY181" s="242" t="s">
        <v>128</v>
      </c>
    </row>
    <row r="182" spans="2:65" s="1" customFormat="1" ht="24" customHeight="1">
      <c r="B182" s="33"/>
      <c r="C182" s="198" t="s">
        <v>250</v>
      </c>
      <c r="D182" s="198" t="s">
        <v>131</v>
      </c>
      <c r="E182" s="199" t="s">
        <v>251</v>
      </c>
      <c r="F182" s="200" t="s">
        <v>252</v>
      </c>
      <c r="G182" s="201" t="s">
        <v>134</v>
      </c>
      <c r="H182" s="202">
        <v>11.32</v>
      </c>
      <c r="I182" s="203"/>
      <c r="J182" s="202">
        <f>ROUND(I182*H182,3)</f>
        <v>0</v>
      </c>
      <c r="K182" s="200" t="s">
        <v>135</v>
      </c>
      <c r="L182" s="37"/>
      <c r="M182" s="204" t="s">
        <v>1</v>
      </c>
      <c r="N182" s="205" t="s">
        <v>41</v>
      </c>
      <c r="O182" s="65"/>
      <c r="P182" s="206">
        <f>O182*H182</f>
        <v>0</v>
      </c>
      <c r="Q182" s="206">
        <v>8.5400000000000007E-3</v>
      </c>
      <c r="R182" s="206">
        <f>Q182*H182</f>
        <v>9.6672800000000017E-2</v>
      </c>
      <c r="S182" s="206">
        <v>0</v>
      </c>
      <c r="T182" s="207">
        <f>S182*H182</f>
        <v>0</v>
      </c>
      <c r="AR182" s="208" t="s">
        <v>164</v>
      </c>
      <c r="AT182" s="208" t="s">
        <v>131</v>
      </c>
      <c r="AU182" s="208" t="s">
        <v>106</v>
      </c>
      <c r="AY182" s="16" t="s">
        <v>128</v>
      </c>
      <c r="BE182" s="209">
        <f>IF(N182="základná",J182,0)</f>
        <v>0</v>
      </c>
      <c r="BF182" s="209">
        <f>IF(N182="znížená",J182,0)</f>
        <v>0</v>
      </c>
      <c r="BG182" s="209">
        <f>IF(N182="zákl. prenesená",J182,0)</f>
        <v>0</v>
      </c>
      <c r="BH182" s="209">
        <f>IF(N182="zníž. prenesená",J182,0)</f>
        <v>0</v>
      </c>
      <c r="BI182" s="209">
        <f>IF(N182="nulová",J182,0)</f>
        <v>0</v>
      </c>
      <c r="BJ182" s="16" t="s">
        <v>106</v>
      </c>
      <c r="BK182" s="210">
        <f>ROUND(I182*H182,3)</f>
        <v>0</v>
      </c>
      <c r="BL182" s="16" t="s">
        <v>164</v>
      </c>
      <c r="BM182" s="208" t="s">
        <v>253</v>
      </c>
    </row>
    <row r="183" spans="2:65" s="14" customFormat="1" ht="11.25">
      <c r="B183" s="243"/>
      <c r="C183" s="244"/>
      <c r="D183" s="213" t="s">
        <v>138</v>
      </c>
      <c r="E183" s="245" t="s">
        <v>1</v>
      </c>
      <c r="F183" s="246" t="s">
        <v>254</v>
      </c>
      <c r="G183" s="244"/>
      <c r="H183" s="245" t="s">
        <v>1</v>
      </c>
      <c r="I183" s="247"/>
      <c r="J183" s="244"/>
      <c r="K183" s="244"/>
      <c r="L183" s="248"/>
      <c r="M183" s="249"/>
      <c r="N183" s="250"/>
      <c r="O183" s="250"/>
      <c r="P183" s="250"/>
      <c r="Q183" s="250"/>
      <c r="R183" s="250"/>
      <c r="S183" s="250"/>
      <c r="T183" s="251"/>
      <c r="AT183" s="252" t="s">
        <v>138</v>
      </c>
      <c r="AU183" s="252" t="s">
        <v>106</v>
      </c>
      <c r="AV183" s="14" t="s">
        <v>80</v>
      </c>
      <c r="AW183" s="14" t="s">
        <v>30</v>
      </c>
      <c r="AX183" s="14" t="s">
        <v>75</v>
      </c>
      <c r="AY183" s="252" t="s">
        <v>128</v>
      </c>
    </row>
    <row r="184" spans="2:65" s="12" customFormat="1" ht="11.25">
      <c r="B184" s="211"/>
      <c r="C184" s="212"/>
      <c r="D184" s="213" t="s">
        <v>138</v>
      </c>
      <c r="E184" s="214" t="s">
        <v>1</v>
      </c>
      <c r="F184" s="215" t="s">
        <v>143</v>
      </c>
      <c r="G184" s="212"/>
      <c r="H184" s="216">
        <v>11.32</v>
      </c>
      <c r="I184" s="217"/>
      <c r="J184" s="212"/>
      <c r="K184" s="212"/>
      <c r="L184" s="218"/>
      <c r="M184" s="219"/>
      <c r="N184" s="220"/>
      <c r="O184" s="220"/>
      <c r="P184" s="220"/>
      <c r="Q184" s="220"/>
      <c r="R184" s="220"/>
      <c r="S184" s="220"/>
      <c r="T184" s="221"/>
      <c r="AT184" s="222" t="s">
        <v>138</v>
      </c>
      <c r="AU184" s="222" t="s">
        <v>106</v>
      </c>
      <c r="AV184" s="12" t="s">
        <v>106</v>
      </c>
      <c r="AW184" s="12" t="s">
        <v>30</v>
      </c>
      <c r="AX184" s="12" t="s">
        <v>80</v>
      </c>
      <c r="AY184" s="222" t="s">
        <v>128</v>
      </c>
    </row>
    <row r="185" spans="2:65" s="1" customFormat="1" ht="24" customHeight="1">
      <c r="B185" s="33"/>
      <c r="C185" s="198" t="s">
        <v>255</v>
      </c>
      <c r="D185" s="198" t="s">
        <v>131</v>
      </c>
      <c r="E185" s="199" t="s">
        <v>256</v>
      </c>
      <c r="F185" s="200" t="s">
        <v>257</v>
      </c>
      <c r="G185" s="201" t="s">
        <v>204</v>
      </c>
      <c r="H185" s="203"/>
      <c r="I185" s="203"/>
      <c r="J185" s="202">
        <f>ROUND(I185*H185,3)</f>
        <v>0</v>
      </c>
      <c r="K185" s="200" t="s">
        <v>135</v>
      </c>
      <c r="L185" s="37"/>
      <c r="M185" s="204" t="s">
        <v>1</v>
      </c>
      <c r="N185" s="205" t="s">
        <v>41</v>
      </c>
      <c r="O185" s="65"/>
      <c r="P185" s="206">
        <f>O185*H185</f>
        <v>0</v>
      </c>
      <c r="Q185" s="206">
        <v>0</v>
      </c>
      <c r="R185" s="206">
        <f>Q185*H185</f>
        <v>0</v>
      </c>
      <c r="S185" s="206">
        <v>0</v>
      </c>
      <c r="T185" s="207">
        <f>S185*H185</f>
        <v>0</v>
      </c>
      <c r="AR185" s="208" t="s">
        <v>164</v>
      </c>
      <c r="AT185" s="208" t="s">
        <v>131</v>
      </c>
      <c r="AU185" s="208" t="s">
        <v>106</v>
      </c>
      <c r="AY185" s="16" t="s">
        <v>128</v>
      </c>
      <c r="BE185" s="209">
        <f>IF(N185="základná",J185,0)</f>
        <v>0</v>
      </c>
      <c r="BF185" s="209">
        <f>IF(N185="znížená",J185,0)</f>
        <v>0</v>
      </c>
      <c r="BG185" s="209">
        <f>IF(N185="zákl. prenesená",J185,0)</f>
        <v>0</v>
      </c>
      <c r="BH185" s="209">
        <f>IF(N185="zníž. prenesená",J185,0)</f>
        <v>0</v>
      </c>
      <c r="BI185" s="209">
        <f>IF(N185="nulová",J185,0)</f>
        <v>0</v>
      </c>
      <c r="BJ185" s="16" t="s">
        <v>106</v>
      </c>
      <c r="BK185" s="210">
        <f>ROUND(I185*H185,3)</f>
        <v>0</v>
      </c>
      <c r="BL185" s="16" t="s">
        <v>164</v>
      </c>
      <c r="BM185" s="208" t="s">
        <v>258</v>
      </c>
    </row>
    <row r="186" spans="2:65" s="11" customFormat="1" ht="22.9" customHeight="1">
      <c r="B186" s="182"/>
      <c r="C186" s="183"/>
      <c r="D186" s="184" t="s">
        <v>74</v>
      </c>
      <c r="E186" s="196" t="s">
        <v>259</v>
      </c>
      <c r="F186" s="196" t="s">
        <v>260</v>
      </c>
      <c r="G186" s="183"/>
      <c r="H186" s="183"/>
      <c r="I186" s="186"/>
      <c r="J186" s="197">
        <f>BK186</f>
        <v>0</v>
      </c>
      <c r="K186" s="183"/>
      <c r="L186" s="188"/>
      <c r="M186" s="189"/>
      <c r="N186" s="190"/>
      <c r="O186" s="190"/>
      <c r="P186" s="191">
        <f>SUM(P187:P198)</f>
        <v>0</v>
      </c>
      <c r="Q186" s="190"/>
      <c r="R186" s="191">
        <f>SUM(R187:R198)</f>
        <v>0.22681200000000001</v>
      </c>
      <c r="S186" s="190"/>
      <c r="T186" s="192">
        <f>SUM(T187:T198)</f>
        <v>0.23020199999999999</v>
      </c>
      <c r="AR186" s="193" t="s">
        <v>106</v>
      </c>
      <c r="AT186" s="194" t="s">
        <v>74</v>
      </c>
      <c r="AU186" s="194" t="s">
        <v>80</v>
      </c>
      <c r="AY186" s="193" t="s">
        <v>128</v>
      </c>
      <c r="BK186" s="195">
        <f>SUM(BK187:BK198)</f>
        <v>0</v>
      </c>
    </row>
    <row r="187" spans="2:65" s="1" customFormat="1" ht="24" customHeight="1">
      <c r="B187" s="33"/>
      <c r="C187" s="198" t="s">
        <v>261</v>
      </c>
      <c r="D187" s="198" t="s">
        <v>131</v>
      </c>
      <c r="E187" s="199" t="s">
        <v>262</v>
      </c>
      <c r="F187" s="200" t="s">
        <v>263</v>
      </c>
      <c r="G187" s="201" t="s">
        <v>232</v>
      </c>
      <c r="H187" s="202">
        <v>56.6</v>
      </c>
      <c r="I187" s="203"/>
      <c r="J187" s="202">
        <f>ROUND(I187*H187,3)</f>
        <v>0</v>
      </c>
      <c r="K187" s="200" t="s">
        <v>264</v>
      </c>
      <c r="L187" s="37"/>
      <c r="M187" s="204" t="s">
        <v>1</v>
      </c>
      <c r="N187" s="205" t="s">
        <v>41</v>
      </c>
      <c r="O187" s="65"/>
      <c r="P187" s="206">
        <f>O187*H187</f>
        <v>0</v>
      </c>
      <c r="Q187" s="206">
        <v>1.2099999999999999E-3</v>
      </c>
      <c r="R187" s="206">
        <f>Q187*H187</f>
        <v>6.8485999999999991E-2</v>
      </c>
      <c r="S187" s="206">
        <v>0</v>
      </c>
      <c r="T187" s="207">
        <f>S187*H187</f>
        <v>0</v>
      </c>
      <c r="AR187" s="208" t="s">
        <v>164</v>
      </c>
      <c r="AT187" s="208" t="s">
        <v>131</v>
      </c>
      <c r="AU187" s="208" t="s">
        <v>106</v>
      </c>
      <c r="AY187" s="16" t="s">
        <v>128</v>
      </c>
      <c r="BE187" s="209">
        <f>IF(N187="základná",J187,0)</f>
        <v>0</v>
      </c>
      <c r="BF187" s="209">
        <f>IF(N187="znížená",J187,0)</f>
        <v>0</v>
      </c>
      <c r="BG187" s="209">
        <f>IF(N187="zákl. prenesená",J187,0)</f>
        <v>0</v>
      </c>
      <c r="BH187" s="209">
        <f>IF(N187="zníž. prenesená",J187,0)</f>
        <v>0</v>
      </c>
      <c r="BI187" s="209">
        <f>IF(N187="nulová",J187,0)</f>
        <v>0</v>
      </c>
      <c r="BJ187" s="16" t="s">
        <v>106</v>
      </c>
      <c r="BK187" s="210">
        <f>ROUND(I187*H187,3)</f>
        <v>0</v>
      </c>
      <c r="BL187" s="16" t="s">
        <v>164</v>
      </c>
      <c r="BM187" s="208" t="s">
        <v>265</v>
      </c>
    </row>
    <row r="188" spans="2:65" s="12" customFormat="1" ht="11.25">
      <c r="B188" s="211"/>
      <c r="C188" s="212"/>
      <c r="D188" s="213" t="s">
        <v>138</v>
      </c>
      <c r="E188" s="214" t="s">
        <v>1</v>
      </c>
      <c r="F188" s="215" t="s">
        <v>234</v>
      </c>
      <c r="G188" s="212"/>
      <c r="H188" s="216">
        <v>56.6</v>
      </c>
      <c r="I188" s="217"/>
      <c r="J188" s="212"/>
      <c r="K188" s="212"/>
      <c r="L188" s="218"/>
      <c r="M188" s="219"/>
      <c r="N188" s="220"/>
      <c r="O188" s="220"/>
      <c r="P188" s="220"/>
      <c r="Q188" s="220"/>
      <c r="R188" s="220"/>
      <c r="S188" s="220"/>
      <c r="T188" s="221"/>
      <c r="AT188" s="222" t="s">
        <v>138</v>
      </c>
      <c r="AU188" s="222" t="s">
        <v>106</v>
      </c>
      <c r="AV188" s="12" t="s">
        <v>106</v>
      </c>
      <c r="AW188" s="12" t="s">
        <v>30</v>
      </c>
      <c r="AX188" s="12" t="s">
        <v>80</v>
      </c>
      <c r="AY188" s="222" t="s">
        <v>128</v>
      </c>
    </row>
    <row r="189" spans="2:65" s="1" customFormat="1" ht="24" customHeight="1">
      <c r="B189" s="33"/>
      <c r="C189" s="198" t="s">
        <v>266</v>
      </c>
      <c r="D189" s="198" t="s">
        <v>131</v>
      </c>
      <c r="E189" s="199" t="s">
        <v>267</v>
      </c>
      <c r="F189" s="200" t="s">
        <v>268</v>
      </c>
      <c r="G189" s="201" t="s">
        <v>232</v>
      </c>
      <c r="H189" s="202">
        <v>56.6</v>
      </c>
      <c r="I189" s="203"/>
      <c r="J189" s="202">
        <f>ROUND(I189*H189,3)</f>
        <v>0</v>
      </c>
      <c r="K189" s="200" t="s">
        <v>135</v>
      </c>
      <c r="L189" s="37"/>
      <c r="M189" s="204" t="s">
        <v>1</v>
      </c>
      <c r="N189" s="205" t="s">
        <v>41</v>
      </c>
      <c r="O189" s="65"/>
      <c r="P189" s="206">
        <f>O189*H189</f>
        <v>0</v>
      </c>
      <c r="Q189" s="206">
        <v>0</v>
      </c>
      <c r="R189" s="206">
        <f>Q189*H189</f>
        <v>0</v>
      </c>
      <c r="S189" s="206">
        <v>3.47E-3</v>
      </c>
      <c r="T189" s="207">
        <f>S189*H189</f>
        <v>0.19640199999999999</v>
      </c>
      <c r="AR189" s="208" t="s">
        <v>164</v>
      </c>
      <c r="AT189" s="208" t="s">
        <v>131</v>
      </c>
      <c r="AU189" s="208" t="s">
        <v>106</v>
      </c>
      <c r="AY189" s="16" t="s">
        <v>128</v>
      </c>
      <c r="BE189" s="209">
        <f>IF(N189="základná",J189,0)</f>
        <v>0</v>
      </c>
      <c r="BF189" s="209">
        <f>IF(N189="znížená",J189,0)</f>
        <v>0</v>
      </c>
      <c r="BG189" s="209">
        <f>IF(N189="zákl. prenesená",J189,0)</f>
        <v>0</v>
      </c>
      <c r="BH189" s="209">
        <f>IF(N189="zníž. prenesená",J189,0)</f>
        <v>0</v>
      </c>
      <c r="BI189" s="209">
        <f>IF(N189="nulová",J189,0)</f>
        <v>0</v>
      </c>
      <c r="BJ189" s="16" t="s">
        <v>106</v>
      </c>
      <c r="BK189" s="210">
        <f>ROUND(I189*H189,3)</f>
        <v>0</v>
      </c>
      <c r="BL189" s="16" t="s">
        <v>164</v>
      </c>
      <c r="BM189" s="208" t="s">
        <v>269</v>
      </c>
    </row>
    <row r="190" spans="2:65" s="12" customFormat="1" ht="11.25">
      <c r="B190" s="211"/>
      <c r="C190" s="212"/>
      <c r="D190" s="213" t="s">
        <v>138</v>
      </c>
      <c r="E190" s="214" t="s">
        <v>1</v>
      </c>
      <c r="F190" s="215" t="s">
        <v>234</v>
      </c>
      <c r="G190" s="212"/>
      <c r="H190" s="216">
        <v>56.6</v>
      </c>
      <c r="I190" s="217"/>
      <c r="J190" s="212"/>
      <c r="K190" s="212"/>
      <c r="L190" s="218"/>
      <c r="M190" s="219"/>
      <c r="N190" s="220"/>
      <c r="O190" s="220"/>
      <c r="P190" s="220"/>
      <c r="Q190" s="220"/>
      <c r="R190" s="220"/>
      <c r="S190" s="220"/>
      <c r="T190" s="221"/>
      <c r="AT190" s="222" t="s">
        <v>138</v>
      </c>
      <c r="AU190" s="222" t="s">
        <v>106</v>
      </c>
      <c r="AV190" s="12" t="s">
        <v>106</v>
      </c>
      <c r="AW190" s="12" t="s">
        <v>30</v>
      </c>
      <c r="AX190" s="12" t="s">
        <v>80</v>
      </c>
      <c r="AY190" s="222" t="s">
        <v>128</v>
      </c>
    </row>
    <row r="191" spans="2:65" s="1" customFormat="1" ht="24" customHeight="1">
      <c r="B191" s="33"/>
      <c r="C191" s="198" t="s">
        <v>270</v>
      </c>
      <c r="D191" s="198" t="s">
        <v>131</v>
      </c>
      <c r="E191" s="199" t="s">
        <v>271</v>
      </c>
      <c r="F191" s="200" t="s">
        <v>272</v>
      </c>
      <c r="G191" s="201" t="s">
        <v>199</v>
      </c>
      <c r="H191" s="202">
        <v>4</v>
      </c>
      <c r="I191" s="203"/>
      <c r="J191" s="202">
        <f>ROUND(I191*H191,3)</f>
        <v>0</v>
      </c>
      <c r="K191" s="200" t="s">
        <v>135</v>
      </c>
      <c r="L191" s="37"/>
      <c r="M191" s="204" t="s">
        <v>1</v>
      </c>
      <c r="N191" s="205" t="s">
        <v>41</v>
      </c>
      <c r="O191" s="65"/>
      <c r="P191" s="206">
        <f>O191*H191</f>
        <v>0</v>
      </c>
      <c r="Q191" s="206">
        <v>2.1000000000000001E-4</v>
      </c>
      <c r="R191" s="206">
        <f>Q191*H191</f>
        <v>8.4000000000000003E-4</v>
      </c>
      <c r="S191" s="206">
        <v>0</v>
      </c>
      <c r="T191" s="207">
        <f>S191*H191</f>
        <v>0</v>
      </c>
      <c r="AR191" s="208" t="s">
        <v>164</v>
      </c>
      <c r="AT191" s="208" t="s">
        <v>131</v>
      </c>
      <c r="AU191" s="208" t="s">
        <v>106</v>
      </c>
      <c r="AY191" s="16" t="s">
        <v>128</v>
      </c>
      <c r="BE191" s="209">
        <f>IF(N191="základná",J191,0)</f>
        <v>0</v>
      </c>
      <c r="BF191" s="209">
        <f>IF(N191="znížená",J191,0)</f>
        <v>0</v>
      </c>
      <c r="BG191" s="209">
        <f>IF(N191="zákl. prenesená",J191,0)</f>
        <v>0</v>
      </c>
      <c r="BH191" s="209">
        <f>IF(N191="zníž. prenesená",J191,0)</f>
        <v>0</v>
      </c>
      <c r="BI191" s="209">
        <f>IF(N191="nulová",J191,0)</f>
        <v>0</v>
      </c>
      <c r="BJ191" s="16" t="s">
        <v>106</v>
      </c>
      <c r="BK191" s="210">
        <f>ROUND(I191*H191,3)</f>
        <v>0</v>
      </c>
      <c r="BL191" s="16" t="s">
        <v>164</v>
      </c>
      <c r="BM191" s="208" t="s">
        <v>273</v>
      </c>
    </row>
    <row r="192" spans="2:65" s="1" customFormat="1" ht="24" customHeight="1">
      <c r="B192" s="33"/>
      <c r="C192" s="198" t="s">
        <v>274</v>
      </c>
      <c r="D192" s="198" t="s">
        <v>131</v>
      </c>
      <c r="E192" s="199" t="s">
        <v>275</v>
      </c>
      <c r="F192" s="200" t="s">
        <v>276</v>
      </c>
      <c r="G192" s="201" t="s">
        <v>232</v>
      </c>
      <c r="H192" s="202">
        <v>10</v>
      </c>
      <c r="I192" s="203"/>
      <c r="J192" s="202">
        <f>ROUND(I192*H192,3)</f>
        <v>0</v>
      </c>
      <c r="K192" s="200" t="s">
        <v>135</v>
      </c>
      <c r="L192" s="37"/>
      <c r="M192" s="204" t="s">
        <v>1</v>
      </c>
      <c r="N192" s="205" t="s">
        <v>41</v>
      </c>
      <c r="O192" s="65"/>
      <c r="P192" s="206">
        <f>O192*H192</f>
        <v>0</v>
      </c>
      <c r="Q192" s="206">
        <v>4.0999999999999999E-4</v>
      </c>
      <c r="R192" s="206">
        <f>Q192*H192</f>
        <v>4.0999999999999995E-3</v>
      </c>
      <c r="S192" s="206">
        <v>0</v>
      </c>
      <c r="T192" s="207">
        <f>S192*H192</f>
        <v>0</v>
      </c>
      <c r="AR192" s="208" t="s">
        <v>164</v>
      </c>
      <c r="AT192" s="208" t="s">
        <v>131</v>
      </c>
      <c r="AU192" s="208" t="s">
        <v>106</v>
      </c>
      <c r="AY192" s="16" t="s">
        <v>128</v>
      </c>
      <c r="BE192" s="209">
        <f>IF(N192="základná",J192,0)</f>
        <v>0</v>
      </c>
      <c r="BF192" s="209">
        <f>IF(N192="znížená",J192,0)</f>
        <v>0</v>
      </c>
      <c r="BG192" s="209">
        <f>IF(N192="zákl. prenesená",J192,0)</f>
        <v>0</v>
      </c>
      <c r="BH192" s="209">
        <f>IF(N192="zníž. prenesená",J192,0)</f>
        <v>0</v>
      </c>
      <c r="BI192" s="209">
        <f>IF(N192="nulová",J192,0)</f>
        <v>0</v>
      </c>
      <c r="BJ192" s="16" t="s">
        <v>106</v>
      </c>
      <c r="BK192" s="210">
        <f>ROUND(I192*H192,3)</f>
        <v>0</v>
      </c>
      <c r="BL192" s="16" t="s">
        <v>164</v>
      </c>
      <c r="BM192" s="208" t="s">
        <v>277</v>
      </c>
    </row>
    <row r="193" spans="2:65" s="12" customFormat="1" ht="11.25">
      <c r="B193" s="211"/>
      <c r="C193" s="212"/>
      <c r="D193" s="213" t="s">
        <v>138</v>
      </c>
      <c r="E193" s="214" t="s">
        <v>1</v>
      </c>
      <c r="F193" s="215" t="s">
        <v>278</v>
      </c>
      <c r="G193" s="212"/>
      <c r="H193" s="216">
        <v>10</v>
      </c>
      <c r="I193" s="217"/>
      <c r="J193" s="212"/>
      <c r="K193" s="212"/>
      <c r="L193" s="218"/>
      <c r="M193" s="219"/>
      <c r="N193" s="220"/>
      <c r="O193" s="220"/>
      <c r="P193" s="220"/>
      <c r="Q193" s="220"/>
      <c r="R193" s="220"/>
      <c r="S193" s="220"/>
      <c r="T193" s="221"/>
      <c r="AT193" s="222" t="s">
        <v>138</v>
      </c>
      <c r="AU193" s="222" t="s">
        <v>106</v>
      </c>
      <c r="AV193" s="12" t="s">
        <v>106</v>
      </c>
      <c r="AW193" s="12" t="s">
        <v>30</v>
      </c>
      <c r="AX193" s="12" t="s">
        <v>80</v>
      </c>
      <c r="AY193" s="222" t="s">
        <v>128</v>
      </c>
    </row>
    <row r="194" spans="2:65" s="1" customFormat="1" ht="24" customHeight="1">
      <c r="B194" s="33"/>
      <c r="C194" s="198" t="s">
        <v>279</v>
      </c>
      <c r="D194" s="198" t="s">
        <v>131</v>
      </c>
      <c r="E194" s="199" t="s">
        <v>280</v>
      </c>
      <c r="F194" s="200" t="s">
        <v>281</v>
      </c>
      <c r="G194" s="201" t="s">
        <v>232</v>
      </c>
      <c r="H194" s="202">
        <v>10</v>
      </c>
      <c r="I194" s="203"/>
      <c r="J194" s="202">
        <f>ROUND(I194*H194,3)</f>
        <v>0</v>
      </c>
      <c r="K194" s="200" t="s">
        <v>135</v>
      </c>
      <c r="L194" s="37"/>
      <c r="M194" s="204" t="s">
        <v>1</v>
      </c>
      <c r="N194" s="205" t="s">
        <v>41</v>
      </c>
      <c r="O194" s="65"/>
      <c r="P194" s="206">
        <f>O194*H194</f>
        <v>0</v>
      </c>
      <c r="Q194" s="206">
        <v>0</v>
      </c>
      <c r="R194" s="206">
        <f>Q194*H194</f>
        <v>0</v>
      </c>
      <c r="S194" s="206">
        <v>3.3800000000000002E-3</v>
      </c>
      <c r="T194" s="207">
        <f>S194*H194</f>
        <v>3.3800000000000004E-2</v>
      </c>
      <c r="AR194" s="208" t="s">
        <v>164</v>
      </c>
      <c r="AT194" s="208" t="s">
        <v>131</v>
      </c>
      <c r="AU194" s="208" t="s">
        <v>106</v>
      </c>
      <c r="AY194" s="16" t="s">
        <v>128</v>
      </c>
      <c r="BE194" s="209">
        <f>IF(N194="základná",J194,0)</f>
        <v>0</v>
      </c>
      <c r="BF194" s="209">
        <f>IF(N194="znížená",J194,0)</f>
        <v>0</v>
      </c>
      <c r="BG194" s="209">
        <f>IF(N194="zákl. prenesená",J194,0)</f>
        <v>0</v>
      </c>
      <c r="BH194" s="209">
        <f>IF(N194="zníž. prenesená",J194,0)</f>
        <v>0</v>
      </c>
      <c r="BI194" s="209">
        <f>IF(N194="nulová",J194,0)</f>
        <v>0</v>
      </c>
      <c r="BJ194" s="16" t="s">
        <v>106</v>
      </c>
      <c r="BK194" s="210">
        <f>ROUND(I194*H194,3)</f>
        <v>0</v>
      </c>
      <c r="BL194" s="16" t="s">
        <v>164</v>
      </c>
      <c r="BM194" s="208" t="s">
        <v>282</v>
      </c>
    </row>
    <row r="195" spans="2:65" s="12" customFormat="1" ht="11.25">
      <c r="B195" s="211"/>
      <c r="C195" s="212"/>
      <c r="D195" s="213" t="s">
        <v>138</v>
      </c>
      <c r="E195" s="214" t="s">
        <v>1</v>
      </c>
      <c r="F195" s="215" t="s">
        <v>278</v>
      </c>
      <c r="G195" s="212"/>
      <c r="H195" s="216">
        <v>10</v>
      </c>
      <c r="I195" s="217"/>
      <c r="J195" s="212"/>
      <c r="K195" s="212"/>
      <c r="L195" s="218"/>
      <c r="M195" s="219"/>
      <c r="N195" s="220"/>
      <c r="O195" s="220"/>
      <c r="P195" s="220"/>
      <c r="Q195" s="220"/>
      <c r="R195" s="220"/>
      <c r="S195" s="220"/>
      <c r="T195" s="221"/>
      <c r="AT195" s="222" t="s">
        <v>138</v>
      </c>
      <c r="AU195" s="222" t="s">
        <v>106</v>
      </c>
      <c r="AV195" s="12" t="s">
        <v>106</v>
      </c>
      <c r="AW195" s="12" t="s">
        <v>30</v>
      </c>
      <c r="AX195" s="12" t="s">
        <v>80</v>
      </c>
      <c r="AY195" s="222" t="s">
        <v>128</v>
      </c>
    </row>
    <row r="196" spans="2:65" s="1" customFormat="1" ht="16.5" customHeight="1">
      <c r="B196" s="33"/>
      <c r="C196" s="198" t="s">
        <v>283</v>
      </c>
      <c r="D196" s="198" t="s">
        <v>131</v>
      </c>
      <c r="E196" s="199" t="s">
        <v>284</v>
      </c>
      <c r="F196" s="200" t="s">
        <v>285</v>
      </c>
      <c r="G196" s="201" t="s">
        <v>232</v>
      </c>
      <c r="H196" s="202">
        <v>56.6</v>
      </c>
      <c r="I196" s="203"/>
      <c r="J196" s="202">
        <f>ROUND(I196*H196,3)</f>
        <v>0</v>
      </c>
      <c r="K196" s="200" t="s">
        <v>1</v>
      </c>
      <c r="L196" s="37"/>
      <c r="M196" s="204" t="s">
        <v>1</v>
      </c>
      <c r="N196" s="205" t="s">
        <v>41</v>
      </c>
      <c r="O196" s="65"/>
      <c r="P196" s="206">
        <f>O196*H196</f>
        <v>0</v>
      </c>
      <c r="Q196" s="206">
        <v>2.7100000000000002E-3</v>
      </c>
      <c r="R196" s="206">
        <f>Q196*H196</f>
        <v>0.15338600000000002</v>
      </c>
      <c r="S196" s="206">
        <v>0</v>
      </c>
      <c r="T196" s="207">
        <f>S196*H196</f>
        <v>0</v>
      </c>
      <c r="AR196" s="208" t="s">
        <v>164</v>
      </c>
      <c r="AT196" s="208" t="s">
        <v>131</v>
      </c>
      <c r="AU196" s="208" t="s">
        <v>106</v>
      </c>
      <c r="AY196" s="16" t="s">
        <v>128</v>
      </c>
      <c r="BE196" s="209">
        <f>IF(N196="základná",J196,0)</f>
        <v>0</v>
      </c>
      <c r="BF196" s="209">
        <f>IF(N196="znížená",J196,0)</f>
        <v>0</v>
      </c>
      <c r="BG196" s="209">
        <f>IF(N196="zákl. prenesená",J196,0)</f>
        <v>0</v>
      </c>
      <c r="BH196" s="209">
        <f>IF(N196="zníž. prenesená",J196,0)</f>
        <v>0</v>
      </c>
      <c r="BI196" s="209">
        <f>IF(N196="nulová",J196,0)</f>
        <v>0</v>
      </c>
      <c r="BJ196" s="16" t="s">
        <v>106</v>
      </c>
      <c r="BK196" s="210">
        <f>ROUND(I196*H196,3)</f>
        <v>0</v>
      </c>
      <c r="BL196" s="16" t="s">
        <v>164</v>
      </c>
      <c r="BM196" s="208" t="s">
        <v>286</v>
      </c>
    </row>
    <row r="197" spans="2:65" s="12" customFormat="1" ht="11.25">
      <c r="B197" s="211"/>
      <c r="C197" s="212"/>
      <c r="D197" s="213" t="s">
        <v>138</v>
      </c>
      <c r="E197" s="214" t="s">
        <v>1</v>
      </c>
      <c r="F197" s="215" t="s">
        <v>234</v>
      </c>
      <c r="G197" s="212"/>
      <c r="H197" s="216">
        <v>56.6</v>
      </c>
      <c r="I197" s="217"/>
      <c r="J197" s="212"/>
      <c r="K197" s="212"/>
      <c r="L197" s="218"/>
      <c r="M197" s="219"/>
      <c r="N197" s="220"/>
      <c r="O197" s="220"/>
      <c r="P197" s="220"/>
      <c r="Q197" s="220"/>
      <c r="R197" s="220"/>
      <c r="S197" s="220"/>
      <c r="T197" s="221"/>
      <c r="AT197" s="222" t="s">
        <v>138</v>
      </c>
      <c r="AU197" s="222" t="s">
        <v>106</v>
      </c>
      <c r="AV197" s="12" t="s">
        <v>106</v>
      </c>
      <c r="AW197" s="12" t="s">
        <v>30</v>
      </c>
      <c r="AX197" s="12" t="s">
        <v>80</v>
      </c>
      <c r="AY197" s="222" t="s">
        <v>128</v>
      </c>
    </row>
    <row r="198" spans="2:65" s="1" customFormat="1" ht="24" customHeight="1">
      <c r="B198" s="33"/>
      <c r="C198" s="198" t="s">
        <v>287</v>
      </c>
      <c r="D198" s="198" t="s">
        <v>131</v>
      </c>
      <c r="E198" s="199" t="s">
        <v>288</v>
      </c>
      <c r="F198" s="200" t="s">
        <v>289</v>
      </c>
      <c r="G198" s="201" t="s">
        <v>204</v>
      </c>
      <c r="H198" s="203"/>
      <c r="I198" s="203"/>
      <c r="J198" s="202">
        <f>ROUND(I198*H198,3)</f>
        <v>0</v>
      </c>
      <c r="K198" s="200" t="s">
        <v>135</v>
      </c>
      <c r="L198" s="37"/>
      <c r="M198" s="204" t="s">
        <v>1</v>
      </c>
      <c r="N198" s="205" t="s">
        <v>41</v>
      </c>
      <c r="O198" s="65"/>
      <c r="P198" s="206">
        <f>O198*H198</f>
        <v>0</v>
      </c>
      <c r="Q198" s="206">
        <v>0</v>
      </c>
      <c r="R198" s="206">
        <f>Q198*H198</f>
        <v>0</v>
      </c>
      <c r="S198" s="206">
        <v>0</v>
      </c>
      <c r="T198" s="207">
        <f>S198*H198</f>
        <v>0</v>
      </c>
      <c r="AR198" s="208" t="s">
        <v>164</v>
      </c>
      <c r="AT198" s="208" t="s">
        <v>131</v>
      </c>
      <c r="AU198" s="208" t="s">
        <v>106</v>
      </c>
      <c r="AY198" s="16" t="s">
        <v>128</v>
      </c>
      <c r="BE198" s="209">
        <f>IF(N198="základná",J198,0)</f>
        <v>0</v>
      </c>
      <c r="BF198" s="209">
        <f>IF(N198="znížená",J198,0)</f>
        <v>0</v>
      </c>
      <c r="BG198" s="209">
        <f>IF(N198="zákl. prenesená",J198,0)</f>
        <v>0</v>
      </c>
      <c r="BH198" s="209">
        <f>IF(N198="zníž. prenesená",J198,0)</f>
        <v>0</v>
      </c>
      <c r="BI198" s="209">
        <f>IF(N198="nulová",J198,0)</f>
        <v>0</v>
      </c>
      <c r="BJ198" s="16" t="s">
        <v>106</v>
      </c>
      <c r="BK198" s="210">
        <f>ROUND(I198*H198,3)</f>
        <v>0</v>
      </c>
      <c r="BL198" s="16" t="s">
        <v>164</v>
      </c>
      <c r="BM198" s="208" t="s">
        <v>290</v>
      </c>
    </row>
    <row r="199" spans="2:65" s="11" customFormat="1" ht="22.9" customHeight="1">
      <c r="B199" s="182"/>
      <c r="C199" s="183"/>
      <c r="D199" s="184" t="s">
        <v>74</v>
      </c>
      <c r="E199" s="196" t="s">
        <v>291</v>
      </c>
      <c r="F199" s="196" t="s">
        <v>292</v>
      </c>
      <c r="G199" s="183"/>
      <c r="H199" s="183"/>
      <c r="I199" s="186"/>
      <c r="J199" s="197">
        <f>BK199</f>
        <v>0</v>
      </c>
      <c r="K199" s="183"/>
      <c r="L199" s="188"/>
      <c r="M199" s="189"/>
      <c r="N199" s="190"/>
      <c r="O199" s="190"/>
      <c r="P199" s="191">
        <f>SUM(P200:P203)</f>
        <v>0</v>
      </c>
      <c r="Q199" s="190"/>
      <c r="R199" s="191">
        <f>SUM(R200:R203)</f>
        <v>1.3040640000000003E-2</v>
      </c>
      <c r="S199" s="190"/>
      <c r="T199" s="192">
        <f>SUM(T200:T203)</f>
        <v>0</v>
      </c>
      <c r="AR199" s="193" t="s">
        <v>106</v>
      </c>
      <c r="AT199" s="194" t="s">
        <v>74</v>
      </c>
      <c r="AU199" s="194" t="s">
        <v>80</v>
      </c>
      <c r="AY199" s="193" t="s">
        <v>128</v>
      </c>
      <c r="BK199" s="195">
        <f>SUM(BK200:BK203)</f>
        <v>0</v>
      </c>
    </row>
    <row r="200" spans="2:65" s="1" customFormat="1" ht="24" customHeight="1">
      <c r="B200" s="33"/>
      <c r="C200" s="198" t="s">
        <v>170</v>
      </c>
      <c r="D200" s="198" t="s">
        <v>131</v>
      </c>
      <c r="E200" s="199" t="s">
        <v>293</v>
      </c>
      <c r="F200" s="200" t="s">
        <v>294</v>
      </c>
      <c r="G200" s="201" t="s">
        <v>134</v>
      </c>
      <c r="H200" s="202">
        <v>40.752000000000002</v>
      </c>
      <c r="I200" s="203"/>
      <c r="J200" s="202">
        <f>ROUND(I200*H200,3)</f>
        <v>0</v>
      </c>
      <c r="K200" s="200" t="s">
        <v>135</v>
      </c>
      <c r="L200" s="37"/>
      <c r="M200" s="204" t="s">
        <v>1</v>
      </c>
      <c r="N200" s="205" t="s">
        <v>41</v>
      </c>
      <c r="O200" s="65"/>
      <c r="P200" s="206">
        <f>O200*H200</f>
        <v>0</v>
      </c>
      <c r="Q200" s="206">
        <v>3.2000000000000003E-4</v>
      </c>
      <c r="R200" s="206">
        <f>Q200*H200</f>
        <v>1.3040640000000003E-2</v>
      </c>
      <c r="S200" s="206">
        <v>0</v>
      </c>
      <c r="T200" s="207">
        <f>S200*H200</f>
        <v>0</v>
      </c>
      <c r="AR200" s="208" t="s">
        <v>164</v>
      </c>
      <c r="AT200" s="208" t="s">
        <v>131</v>
      </c>
      <c r="AU200" s="208" t="s">
        <v>106</v>
      </c>
      <c r="AY200" s="16" t="s">
        <v>128</v>
      </c>
      <c r="BE200" s="209">
        <f>IF(N200="základná",J200,0)</f>
        <v>0</v>
      </c>
      <c r="BF200" s="209">
        <f>IF(N200="znížená",J200,0)</f>
        <v>0</v>
      </c>
      <c r="BG200" s="209">
        <f>IF(N200="zákl. prenesená",J200,0)</f>
        <v>0</v>
      </c>
      <c r="BH200" s="209">
        <f>IF(N200="zníž. prenesená",J200,0)</f>
        <v>0</v>
      </c>
      <c r="BI200" s="209">
        <f>IF(N200="nulová",J200,0)</f>
        <v>0</v>
      </c>
      <c r="BJ200" s="16" t="s">
        <v>106</v>
      </c>
      <c r="BK200" s="210">
        <f>ROUND(I200*H200,3)</f>
        <v>0</v>
      </c>
      <c r="BL200" s="16" t="s">
        <v>164</v>
      </c>
      <c r="BM200" s="208" t="s">
        <v>295</v>
      </c>
    </row>
    <row r="201" spans="2:65" s="12" customFormat="1" ht="11.25">
      <c r="B201" s="211"/>
      <c r="C201" s="212"/>
      <c r="D201" s="213" t="s">
        <v>138</v>
      </c>
      <c r="E201" s="214" t="s">
        <v>1</v>
      </c>
      <c r="F201" s="215" t="s">
        <v>296</v>
      </c>
      <c r="G201" s="212"/>
      <c r="H201" s="216">
        <v>33.96</v>
      </c>
      <c r="I201" s="217"/>
      <c r="J201" s="212"/>
      <c r="K201" s="212"/>
      <c r="L201" s="218"/>
      <c r="M201" s="219"/>
      <c r="N201" s="220"/>
      <c r="O201" s="220"/>
      <c r="P201" s="220"/>
      <c r="Q201" s="220"/>
      <c r="R201" s="220"/>
      <c r="S201" s="220"/>
      <c r="T201" s="221"/>
      <c r="AT201" s="222" t="s">
        <v>138</v>
      </c>
      <c r="AU201" s="222" t="s">
        <v>106</v>
      </c>
      <c r="AV201" s="12" t="s">
        <v>106</v>
      </c>
      <c r="AW201" s="12" t="s">
        <v>30</v>
      </c>
      <c r="AX201" s="12" t="s">
        <v>75</v>
      </c>
      <c r="AY201" s="222" t="s">
        <v>128</v>
      </c>
    </row>
    <row r="202" spans="2:65" s="12" customFormat="1" ht="11.25">
      <c r="B202" s="211"/>
      <c r="C202" s="212"/>
      <c r="D202" s="213" t="s">
        <v>138</v>
      </c>
      <c r="E202" s="214" t="s">
        <v>1</v>
      </c>
      <c r="F202" s="215" t="s">
        <v>297</v>
      </c>
      <c r="G202" s="212"/>
      <c r="H202" s="216">
        <v>6.7919999999999998</v>
      </c>
      <c r="I202" s="217"/>
      <c r="J202" s="212"/>
      <c r="K202" s="212"/>
      <c r="L202" s="218"/>
      <c r="M202" s="219"/>
      <c r="N202" s="220"/>
      <c r="O202" s="220"/>
      <c r="P202" s="220"/>
      <c r="Q202" s="220"/>
      <c r="R202" s="220"/>
      <c r="S202" s="220"/>
      <c r="T202" s="221"/>
      <c r="AT202" s="222" t="s">
        <v>138</v>
      </c>
      <c r="AU202" s="222" t="s">
        <v>106</v>
      </c>
      <c r="AV202" s="12" t="s">
        <v>106</v>
      </c>
      <c r="AW202" s="12" t="s">
        <v>30</v>
      </c>
      <c r="AX202" s="12" t="s">
        <v>75</v>
      </c>
      <c r="AY202" s="222" t="s">
        <v>128</v>
      </c>
    </row>
    <row r="203" spans="2:65" s="13" customFormat="1" ht="11.25">
      <c r="B203" s="232"/>
      <c r="C203" s="233"/>
      <c r="D203" s="213" t="s">
        <v>138</v>
      </c>
      <c r="E203" s="234" t="s">
        <v>1</v>
      </c>
      <c r="F203" s="235" t="s">
        <v>249</v>
      </c>
      <c r="G203" s="233"/>
      <c r="H203" s="236">
        <v>40.752000000000002</v>
      </c>
      <c r="I203" s="237"/>
      <c r="J203" s="233"/>
      <c r="K203" s="233"/>
      <c r="L203" s="238"/>
      <c r="M203" s="239"/>
      <c r="N203" s="240"/>
      <c r="O203" s="240"/>
      <c r="P203" s="240"/>
      <c r="Q203" s="240"/>
      <c r="R203" s="240"/>
      <c r="S203" s="240"/>
      <c r="T203" s="241"/>
      <c r="AT203" s="242" t="s">
        <v>138</v>
      </c>
      <c r="AU203" s="242" t="s">
        <v>106</v>
      </c>
      <c r="AV203" s="13" t="s">
        <v>136</v>
      </c>
      <c r="AW203" s="13" t="s">
        <v>30</v>
      </c>
      <c r="AX203" s="13" t="s">
        <v>80</v>
      </c>
      <c r="AY203" s="242" t="s">
        <v>128</v>
      </c>
    </row>
    <row r="204" spans="2:65" s="11" customFormat="1" ht="25.9" customHeight="1">
      <c r="B204" s="182"/>
      <c r="C204" s="183"/>
      <c r="D204" s="184" t="s">
        <v>74</v>
      </c>
      <c r="E204" s="185" t="s">
        <v>167</v>
      </c>
      <c r="F204" s="185" t="s">
        <v>298</v>
      </c>
      <c r="G204" s="183"/>
      <c r="H204" s="183"/>
      <c r="I204" s="186"/>
      <c r="J204" s="187">
        <f>BK204</f>
        <v>0</v>
      </c>
      <c r="K204" s="183"/>
      <c r="L204" s="188"/>
      <c r="M204" s="189"/>
      <c r="N204" s="190"/>
      <c r="O204" s="190"/>
      <c r="P204" s="191">
        <f>P205</f>
        <v>0</v>
      </c>
      <c r="Q204" s="190"/>
      <c r="R204" s="191">
        <f>R205</f>
        <v>0</v>
      </c>
      <c r="S204" s="190"/>
      <c r="T204" s="192">
        <f>T205</f>
        <v>0</v>
      </c>
      <c r="AR204" s="193" t="s">
        <v>146</v>
      </c>
      <c r="AT204" s="194" t="s">
        <v>74</v>
      </c>
      <c r="AU204" s="194" t="s">
        <v>75</v>
      </c>
      <c r="AY204" s="193" t="s">
        <v>128</v>
      </c>
      <c r="BK204" s="195">
        <f>BK205</f>
        <v>0</v>
      </c>
    </row>
    <row r="205" spans="2:65" s="11" customFormat="1" ht="22.9" customHeight="1">
      <c r="B205" s="182"/>
      <c r="C205" s="183"/>
      <c r="D205" s="184" t="s">
        <v>74</v>
      </c>
      <c r="E205" s="196" t="s">
        <v>299</v>
      </c>
      <c r="F205" s="196" t="s">
        <v>300</v>
      </c>
      <c r="G205" s="183"/>
      <c r="H205" s="183"/>
      <c r="I205" s="186"/>
      <c r="J205" s="197">
        <f>BK205</f>
        <v>0</v>
      </c>
      <c r="K205" s="183"/>
      <c r="L205" s="188"/>
      <c r="M205" s="189"/>
      <c r="N205" s="190"/>
      <c r="O205" s="190"/>
      <c r="P205" s="191">
        <f>P206</f>
        <v>0</v>
      </c>
      <c r="Q205" s="190"/>
      <c r="R205" s="191">
        <f>R206</f>
        <v>0</v>
      </c>
      <c r="S205" s="190"/>
      <c r="T205" s="192">
        <f>T206</f>
        <v>0</v>
      </c>
      <c r="AR205" s="193" t="s">
        <v>146</v>
      </c>
      <c r="AT205" s="194" t="s">
        <v>74</v>
      </c>
      <c r="AU205" s="194" t="s">
        <v>80</v>
      </c>
      <c r="AY205" s="193" t="s">
        <v>128</v>
      </c>
      <c r="BK205" s="195">
        <f>BK206</f>
        <v>0</v>
      </c>
    </row>
    <row r="206" spans="2:65" s="1" customFormat="1" ht="36" customHeight="1">
      <c r="B206" s="33"/>
      <c r="C206" s="198" t="s">
        <v>301</v>
      </c>
      <c r="D206" s="198" t="s">
        <v>131</v>
      </c>
      <c r="E206" s="199" t="s">
        <v>302</v>
      </c>
      <c r="F206" s="200" t="s">
        <v>303</v>
      </c>
      <c r="G206" s="201" t="s">
        <v>304</v>
      </c>
      <c r="H206" s="202">
        <v>1</v>
      </c>
      <c r="I206" s="203"/>
      <c r="J206" s="202">
        <f>ROUND(I206*H206,3)</f>
        <v>0</v>
      </c>
      <c r="K206" s="200" t="s">
        <v>1</v>
      </c>
      <c r="L206" s="37"/>
      <c r="M206" s="253" t="s">
        <v>1</v>
      </c>
      <c r="N206" s="254" t="s">
        <v>41</v>
      </c>
      <c r="O206" s="255"/>
      <c r="P206" s="256">
        <f>O206*H206</f>
        <v>0</v>
      </c>
      <c r="Q206" s="256">
        <v>0</v>
      </c>
      <c r="R206" s="256">
        <f>Q206*H206</f>
        <v>0</v>
      </c>
      <c r="S206" s="256">
        <v>0</v>
      </c>
      <c r="T206" s="257">
        <f>S206*H206</f>
        <v>0</v>
      </c>
      <c r="AR206" s="208" t="s">
        <v>305</v>
      </c>
      <c r="AT206" s="208" t="s">
        <v>131</v>
      </c>
      <c r="AU206" s="208" t="s">
        <v>106</v>
      </c>
      <c r="AY206" s="16" t="s">
        <v>128</v>
      </c>
      <c r="BE206" s="209">
        <f>IF(N206="základná",J206,0)</f>
        <v>0</v>
      </c>
      <c r="BF206" s="209">
        <f>IF(N206="znížená",J206,0)</f>
        <v>0</v>
      </c>
      <c r="BG206" s="209">
        <f>IF(N206="zákl. prenesená",J206,0)</f>
        <v>0</v>
      </c>
      <c r="BH206" s="209">
        <f>IF(N206="zníž. prenesená",J206,0)</f>
        <v>0</v>
      </c>
      <c r="BI206" s="209">
        <f>IF(N206="nulová",J206,0)</f>
        <v>0</v>
      </c>
      <c r="BJ206" s="16" t="s">
        <v>106</v>
      </c>
      <c r="BK206" s="210">
        <f>ROUND(I206*H206,3)</f>
        <v>0</v>
      </c>
      <c r="BL206" s="16" t="s">
        <v>305</v>
      </c>
      <c r="BM206" s="208" t="s">
        <v>306</v>
      </c>
    </row>
    <row r="207" spans="2:65" s="1" customFormat="1" ht="6.95" customHeight="1">
      <c r="B207" s="48"/>
      <c r="C207" s="49"/>
      <c r="D207" s="49"/>
      <c r="E207" s="49"/>
      <c r="F207" s="49"/>
      <c r="G207" s="49"/>
      <c r="H207" s="49"/>
      <c r="I207" s="138"/>
      <c r="J207" s="49"/>
      <c r="K207" s="49"/>
      <c r="L207" s="37"/>
    </row>
  </sheetData>
  <sheetProtection algorithmName="SHA-512" hashValue="eHQcCyqIRN1y92n3lJOrwywRJDFIj0HklUOdnKxau3W5XokCxu+7em6bgRGtBb9kLg0DHe9j/AXowsTEnGS8Xw==" saltValue="zbv7s//o1IOhOdoGwR75e2GIsNXHomE8HxR5PDO+fZfIBtrjPjFfdC/pwIu+VZidnDG9/5KIe7xx65s36g1WOw==" spinCount="100000" sheet="1" objects="1" scenarios="1" formatColumns="0" formatRows="0" autoFilter="0"/>
  <autoFilter ref="C134:K206"/>
  <mergeCells count="11">
    <mergeCell ref="L2:V2"/>
    <mergeCell ref="D112:F112"/>
    <mergeCell ref="D113:F113"/>
    <mergeCell ref="D114:F114"/>
    <mergeCell ref="D115:F115"/>
    <mergeCell ref="E127:H127"/>
    <mergeCell ref="E7:H7"/>
    <mergeCell ref="E16:H16"/>
    <mergeCell ref="E25:H25"/>
    <mergeCell ref="E85:H85"/>
    <mergeCell ref="D111:F111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CVCblokFlokalG - Rekonštr...</vt:lpstr>
      <vt:lpstr>'CVCblokFlokalG - Rekonštr...'!Názvy_tlače</vt:lpstr>
      <vt:lpstr>'Rekapitulácia stavby'!Názvy_tlače</vt:lpstr>
      <vt:lpstr>'CVCblokFlokalG - Rekonštr...'!Oblasť_tlače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Pretova</cp:lastModifiedBy>
  <dcterms:created xsi:type="dcterms:W3CDTF">2019-05-16T12:35:04Z</dcterms:created>
  <dcterms:modified xsi:type="dcterms:W3CDTF">2019-05-23T12:41:02Z</dcterms:modified>
</cp:coreProperties>
</file>