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verejne obstaravanie Nikola\§117 zakazky s nizkou hodnotou\2019\Pozdĺžne státie pri ZŠ Rudolfa Jašíka\"/>
    </mc:Choice>
  </mc:AlternateContent>
  <bookViews>
    <workbookView xWindow="0" yWindow="0" windowWidth="24000" windowHeight="9735" activeTab="2"/>
  </bookViews>
  <sheets>
    <sheet name="Rekapitulácia stavby" sheetId="1" r:id="rId1"/>
    <sheet name="PRILOHA 2A" sheetId="2" r:id="rId2"/>
    <sheet name="PRILOHA 2B" sheetId="3" r:id="rId3"/>
  </sheets>
  <definedNames>
    <definedName name="_xlnm._FilterDatabase" localSheetId="1" hidden="1">'PRILOHA 2A'!$C$122:$K$159</definedName>
    <definedName name="_xlnm._FilterDatabase" localSheetId="2" hidden="1">'PRILOHA 2B'!$C$120:$K$146</definedName>
    <definedName name="_xlnm.Print_Titles" localSheetId="1">'PRILOHA 2A'!$122:$122</definedName>
    <definedName name="_xlnm.Print_Titles" localSheetId="2">'PRILOHA 2B'!$120:$120</definedName>
    <definedName name="_xlnm.Print_Titles" localSheetId="0">'Rekapitulácia stavby'!$92:$92</definedName>
    <definedName name="_xlnm.Print_Area" localSheetId="1">'PRILOHA 2A'!$C$4:$J$76,'PRILOHA 2A'!$C$82:$J$104,'PRILOHA 2A'!$C$110:$K$159</definedName>
    <definedName name="_xlnm.Print_Area" localSheetId="2">'PRILOHA 2B'!$C$4:$J$76,'PRILOHA 2B'!$C$82:$J$102,'PRILOHA 2B'!$C$108:$K$146</definedName>
    <definedName name="_xlnm.Print_Area" localSheetId="0">'Rekapitulácia stavby'!$D$4:$AO$76,'Rekapitulácia stavby'!$C$82:$AQ$97</definedName>
  </definedNames>
  <calcPr calcId="152511"/>
</workbook>
</file>

<file path=xl/calcChain.xml><?xml version="1.0" encoding="utf-8"?>
<calcChain xmlns="http://schemas.openxmlformats.org/spreadsheetml/2006/main">
  <c r="J37" i="3" l="1"/>
  <c r="J36" i="3"/>
  <c r="AY96" i="1"/>
  <c r="J35" i="3"/>
  <c r="AX96" i="1"/>
  <c r="BI146" i="3"/>
  <c r="BH146" i="3"/>
  <c r="BG146" i="3"/>
  <c r="BE146" i="3"/>
  <c r="T146" i="3"/>
  <c r="T145" i="3"/>
  <c r="R146" i="3"/>
  <c r="R145" i="3"/>
  <c r="P146" i="3"/>
  <c r="P145" i="3"/>
  <c r="BK146" i="3"/>
  <c r="BK145" i="3" s="1"/>
  <c r="J145" i="3" s="1"/>
  <c r="J101" i="3" s="1"/>
  <c r="J146" i="3"/>
  <c r="BF146" i="3"/>
  <c r="BI144" i="3"/>
  <c r="BH144" i="3"/>
  <c r="BG144" i="3"/>
  <c r="BE144" i="3"/>
  <c r="T144" i="3"/>
  <c r="R144" i="3"/>
  <c r="P144" i="3"/>
  <c r="BK144" i="3"/>
  <c r="J144" i="3"/>
  <c r="BF144" i="3" s="1"/>
  <c r="BI143" i="3"/>
  <c r="BH143" i="3"/>
  <c r="BG143" i="3"/>
  <c r="BE143" i="3"/>
  <c r="T143" i="3"/>
  <c r="R143" i="3"/>
  <c r="P143" i="3"/>
  <c r="BK143" i="3"/>
  <c r="J143" i="3"/>
  <c r="BF143" i="3" s="1"/>
  <c r="BI142" i="3"/>
  <c r="BH142" i="3"/>
  <c r="BG142" i="3"/>
  <c r="BE142" i="3"/>
  <c r="T142" i="3"/>
  <c r="R142" i="3"/>
  <c r="P142" i="3"/>
  <c r="BK142" i="3"/>
  <c r="J142" i="3"/>
  <c r="BF142" i="3" s="1"/>
  <c r="BI141" i="3"/>
  <c r="BH141" i="3"/>
  <c r="BG141" i="3"/>
  <c r="BE141" i="3"/>
  <c r="T141" i="3"/>
  <c r="R141" i="3"/>
  <c r="P141" i="3"/>
  <c r="BK141" i="3"/>
  <c r="J141" i="3"/>
  <c r="BF141" i="3" s="1"/>
  <c r="BI140" i="3"/>
  <c r="BH140" i="3"/>
  <c r="BG140" i="3"/>
  <c r="BE140" i="3"/>
  <c r="T140" i="3"/>
  <c r="R140" i="3"/>
  <c r="P140" i="3"/>
  <c r="BK140" i="3"/>
  <c r="J140" i="3"/>
  <c r="BF140" i="3" s="1"/>
  <c r="BI139" i="3"/>
  <c r="BH139" i="3"/>
  <c r="BG139" i="3"/>
  <c r="BE139" i="3"/>
  <c r="T139" i="3"/>
  <c r="R139" i="3"/>
  <c r="P139" i="3"/>
  <c r="BK139" i="3"/>
  <c r="J139" i="3"/>
  <c r="BF139" i="3" s="1"/>
  <c r="BI138" i="3"/>
  <c r="BH138" i="3"/>
  <c r="BG138" i="3"/>
  <c r="BE138" i="3"/>
  <c r="T138" i="3"/>
  <c r="R138" i="3"/>
  <c r="P138" i="3"/>
  <c r="BK138" i="3"/>
  <c r="J138" i="3"/>
  <c r="BF138" i="3" s="1"/>
  <c r="BI137" i="3"/>
  <c r="BH137" i="3"/>
  <c r="BG137" i="3"/>
  <c r="BE137" i="3"/>
  <c r="T137" i="3"/>
  <c r="R137" i="3"/>
  <c r="P137" i="3"/>
  <c r="BK137" i="3"/>
  <c r="J137" i="3"/>
  <c r="BF137" i="3" s="1"/>
  <c r="BI136" i="3"/>
  <c r="BH136" i="3"/>
  <c r="BG136" i="3"/>
  <c r="BE136" i="3"/>
  <c r="T136" i="3"/>
  <c r="R136" i="3"/>
  <c r="P136" i="3"/>
  <c r="BK136" i="3"/>
  <c r="J136" i="3"/>
  <c r="BF136" i="3" s="1"/>
  <c r="BI135" i="3"/>
  <c r="BH135" i="3"/>
  <c r="BG135" i="3"/>
  <c r="BE135" i="3"/>
  <c r="T135" i="3"/>
  <c r="R135" i="3"/>
  <c r="P135" i="3"/>
  <c r="BK135" i="3"/>
  <c r="J135" i="3"/>
  <c r="BF135" i="3" s="1"/>
  <c r="BI134" i="3"/>
  <c r="BH134" i="3"/>
  <c r="BG134" i="3"/>
  <c r="BE134" i="3"/>
  <c r="T134" i="3"/>
  <c r="T133" i="3" s="1"/>
  <c r="R134" i="3"/>
  <c r="R133" i="3" s="1"/>
  <c r="P134" i="3"/>
  <c r="P133" i="3" s="1"/>
  <c r="BK134" i="3"/>
  <c r="BK133" i="3" s="1"/>
  <c r="J133" i="3"/>
  <c r="J100" i="3" s="1"/>
  <c r="J134" i="3"/>
  <c r="BF134" i="3"/>
  <c r="BI132" i="3"/>
  <c r="BH132" i="3"/>
  <c r="BG132" i="3"/>
  <c r="BE132" i="3"/>
  <c r="T132" i="3"/>
  <c r="R132" i="3"/>
  <c r="P132" i="3"/>
  <c r="BK132" i="3"/>
  <c r="J132" i="3"/>
  <c r="BF132" i="3" s="1"/>
  <c r="BI131" i="3"/>
  <c r="BH131" i="3"/>
  <c r="BG131" i="3"/>
  <c r="BE131" i="3"/>
  <c r="T131" i="3"/>
  <c r="R131" i="3"/>
  <c r="P131" i="3"/>
  <c r="BK131" i="3"/>
  <c r="J131" i="3"/>
  <c r="BF131" i="3" s="1"/>
  <c r="BI130" i="3"/>
  <c r="BH130" i="3"/>
  <c r="BG130" i="3"/>
  <c r="BE130" i="3"/>
  <c r="T130" i="3"/>
  <c r="R130" i="3"/>
  <c r="P130" i="3"/>
  <c r="BK130" i="3"/>
  <c r="J130" i="3"/>
  <c r="BF130" i="3" s="1"/>
  <c r="BI129" i="3"/>
  <c r="BH129" i="3"/>
  <c r="BG129" i="3"/>
  <c r="BE129" i="3"/>
  <c r="T129" i="3"/>
  <c r="R129" i="3"/>
  <c r="P129" i="3"/>
  <c r="BK129" i="3"/>
  <c r="J129" i="3"/>
  <c r="BF129" i="3" s="1"/>
  <c r="BI128" i="3"/>
  <c r="BH128" i="3"/>
  <c r="BG128" i="3"/>
  <c r="BE128" i="3"/>
  <c r="T128" i="3"/>
  <c r="R128" i="3"/>
  <c r="R127" i="3" s="1"/>
  <c r="P128" i="3"/>
  <c r="BK128" i="3"/>
  <c r="BK127" i="3" s="1"/>
  <c r="J127" i="3" s="1"/>
  <c r="J99" i="3" s="1"/>
  <c r="J128" i="3"/>
  <c r="BF128" i="3"/>
  <c r="BI126" i="3"/>
  <c r="BH126" i="3"/>
  <c r="BG126" i="3"/>
  <c r="BE126" i="3"/>
  <c r="T126" i="3"/>
  <c r="R126" i="3"/>
  <c r="P126" i="3"/>
  <c r="BK126" i="3"/>
  <c r="J126" i="3"/>
  <c r="BF126" i="3" s="1"/>
  <c r="BI125" i="3"/>
  <c r="BH125" i="3"/>
  <c r="BG125" i="3"/>
  <c r="BE125" i="3"/>
  <c r="T125" i="3"/>
  <c r="R125" i="3"/>
  <c r="P125" i="3"/>
  <c r="BK125" i="3"/>
  <c r="J125" i="3"/>
  <c r="BF125" i="3" s="1"/>
  <c r="BI124" i="3"/>
  <c r="F37" i="3" s="1"/>
  <c r="BD96" i="1" s="1"/>
  <c r="BH124" i="3"/>
  <c r="F36" i="3"/>
  <c r="BC96" i="1" s="1"/>
  <c r="BG124" i="3"/>
  <c r="F35" i="3" s="1"/>
  <c r="BB96" i="1" s="1"/>
  <c r="BE124" i="3"/>
  <c r="J33" i="3"/>
  <c r="AV96" i="1" s="1"/>
  <c r="F33" i="3"/>
  <c r="AZ96" i="1" s="1"/>
  <c r="T124" i="3"/>
  <c r="R124" i="3"/>
  <c r="R123" i="3" s="1"/>
  <c r="R122" i="3"/>
  <c r="R121" i="3" s="1"/>
  <c r="P124" i="3"/>
  <c r="BK124" i="3"/>
  <c r="BK123" i="3"/>
  <c r="J123" i="3" s="1"/>
  <c r="J98" i="3" s="1"/>
  <c r="BK122" i="3"/>
  <c r="J122" i="3" s="1"/>
  <c r="J124" i="3"/>
  <c r="BF124" i="3"/>
  <c r="J97" i="3"/>
  <c r="F115" i="3"/>
  <c r="E113" i="3"/>
  <c r="F89" i="3"/>
  <c r="E87" i="3"/>
  <c r="J24" i="3"/>
  <c r="E24" i="3"/>
  <c r="J118" i="3"/>
  <c r="J92" i="3"/>
  <c r="J23" i="3"/>
  <c r="J21" i="3"/>
  <c r="E21" i="3"/>
  <c r="J117" i="3" s="1"/>
  <c r="J91" i="3"/>
  <c r="J20" i="3"/>
  <c r="J18" i="3"/>
  <c r="E18" i="3"/>
  <c r="F118" i="3"/>
  <c r="F92" i="3"/>
  <c r="J17" i="3"/>
  <c r="J15" i="3"/>
  <c r="E15" i="3"/>
  <c r="F117" i="3" s="1"/>
  <c r="J14" i="3"/>
  <c r="J12" i="3"/>
  <c r="J115" i="3" s="1"/>
  <c r="J89" i="3"/>
  <c r="E7" i="3"/>
  <c r="E111" i="3"/>
  <c r="E85" i="3"/>
  <c r="J37" i="2"/>
  <c r="J36" i="2"/>
  <c r="AY95" i="1"/>
  <c r="J35" i="2"/>
  <c r="AX95" i="1"/>
  <c r="BI159" i="2"/>
  <c r="BH159" i="2"/>
  <c r="BG159" i="2"/>
  <c r="BE159" i="2"/>
  <c r="T159" i="2"/>
  <c r="R159" i="2"/>
  <c r="P159" i="2"/>
  <c r="BK159" i="2"/>
  <c r="J159" i="2"/>
  <c r="BF159" i="2"/>
  <c r="BI158" i="2"/>
  <c r="BH158" i="2"/>
  <c r="BG158" i="2"/>
  <c r="BE158" i="2"/>
  <c r="T158" i="2"/>
  <c r="T157" i="2"/>
  <c r="R158" i="2"/>
  <c r="R157" i="2"/>
  <c r="P158" i="2"/>
  <c r="P157" i="2"/>
  <c r="BK158" i="2"/>
  <c r="BK157" i="2"/>
  <c r="J157" i="2" s="1"/>
  <c r="J158" i="2"/>
  <c r="BF158" i="2" s="1"/>
  <c r="J103" i="2"/>
  <c r="BI156" i="2"/>
  <c r="BH156" i="2"/>
  <c r="BG156" i="2"/>
  <c r="BE156" i="2"/>
  <c r="T156" i="2"/>
  <c r="T155" i="2"/>
  <c r="R156" i="2"/>
  <c r="R155" i="2"/>
  <c r="P156" i="2"/>
  <c r="P155" i="2"/>
  <c r="BK156" i="2"/>
  <c r="BK155" i="2"/>
  <c r="J155" i="2" s="1"/>
  <c r="J156" i="2"/>
  <c r="BF156" i="2" s="1"/>
  <c r="J102" i="2"/>
  <c r="BI154" i="2"/>
  <c r="BH154" i="2"/>
  <c r="BG154" i="2"/>
  <c r="BE154" i="2"/>
  <c r="T154" i="2"/>
  <c r="R154" i="2"/>
  <c r="P154" i="2"/>
  <c r="BK154" i="2"/>
  <c r="J154" i="2"/>
  <c r="BF154" i="2"/>
  <c r="BI153" i="2"/>
  <c r="BH153" i="2"/>
  <c r="BG153" i="2"/>
  <c r="BE153" i="2"/>
  <c r="T153" i="2"/>
  <c r="R153" i="2"/>
  <c r="P153" i="2"/>
  <c r="BK153" i="2"/>
  <c r="J153" i="2"/>
  <c r="BF153" i="2"/>
  <c r="BI152" i="2"/>
  <c r="BH152" i="2"/>
  <c r="BG152" i="2"/>
  <c r="BE152" i="2"/>
  <c r="T152" i="2"/>
  <c r="R152" i="2"/>
  <c r="P152" i="2"/>
  <c r="BK152" i="2"/>
  <c r="J152" i="2"/>
  <c r="BF152" i="2"/>
  <c r="BI151" i="2"/>
  <c r="BH151" i="2"/>
  <c r="BG151" i="2"/>
  <c r="BE151" i="2"/>
  <c r="T151" i="2"/>
  <c r="T150" i="2"/>
  <c r="R151" i="2"/>
  <c r="R150" i="2"/>
  <c r="P151" i="2"/>
  <c r="P150" i="2"/>
  <c r="BK151" i="2"/>
  <c r="BK150" i="2"/>
  <c r="J150" i="2" s="1"/>
  <c r="J151" i="2"/>
  <c r="BF151" i="2" s="1"/>
  <c r="J101" i="2"/>
  <c r="BI149" i="2"/>
  <c r="BH149" i="2"/>
  <c r="BG149" i="2"/>
  <c r="BE149" i="2"/>
  <c r="T149" i="2"/>
  <c r="R149" i="2"/>
  <c r="P149" i="2"/>
  <c r="BK149" i="2"/>
  <c r="J149" i="2"/>
  <c r="BF149" i="2"/>
  <c r="BI148" i="2"/>
  <c r="BH148" i="2"/>
  <c r="BG148" i="2"/>
  <c r="BE148" i="2"/>
  <c r="T148" i="2"/>
  <c r="R148" i="2"/>
  <c r="P148" i="2"/>
  <c r="BK148" i="2"/>
  <c r="J148" i="2"/>
  <c r="BF148" i="2"/>
  <c r="BI147" i="2"/>
  <c r="BH147" i="2"/>
  <c r="BG147" i="2"/>
  <c r="BE147" i="2"/>
  <c r="T147" i="2"/>
  <c r="R147" i="2"/>
  <c r="P147" i="2"/>
  <c r="BK147" i="2"/>
  <c r="J147" i="2"/>
  <c r="BF147" i="2"/>
  <c r="BI146" i="2"/>
  <c r="BH146" i="2"/>
  <c r="BG146" i="2"/>
  <c r="BE146" i="2"/>
  <c r="T146" i="2"/>
  <c r="R146" i="2"/>
  <c r="P146" i="2"/>
  <c r="BK146" i="2"/>
  <c r="J146" i="2"/>
  <c r="BF146" i="2"/>
  <c r="BI145" i="2"/>
  <c r="BH145" i="2"/>
  <c r="BG145" i="2"/>
  <c r="BE145" i="2"/>
  <c r="T145" i="2"/>
  <c r="R145" i="2"/>
  <c r="P145" i="2"/>
  <c r="BK145" i="2"/>
  <c r="J145" i="2"/>
  <c r="BF145" i="2"/>
  <c r="BI144" i="2"/>
  <c r="BH144" i="2"/>
  <c r="BG144" i="2"/>
  <c r="BE144" i="2"/>
  <c r="T144" i="2"/>
  <c r="R144" i="2"/>
  <c r="P144" i="2"/>
  <c r="BK144" i="2"/>
  <c r="J144" i="2"/>
  <c r="BF144" i="2"/>
  <c r="BI143" i="2"/>
  <c r="BH143" i="2"/>
  <c r="BG143" i="2"/>
  <c r="BE143" i="2"/>
  <c r="T143" i="2"/>
  <c r="R143" i="2"/>
  <c r="P143" i="2"/>
  <c r="BK143" i="2"/>
  <c r="J143" i="2"/>
  <c r="BF143" i="2"/>
  <c r="BI142" i="2"/>
  <c r="BH142" i="2"/>
  <c r="BG142" i="2"/>
  <c r="BE142" i="2"/>
  <c r="T142" i="2"/>
  <c r="T141" i="2"/>
  <c r="R142" i="2"/>
  <c r="R141" i="2"/>
  <c r="P142" i="2"/>
  <c r="P141" i="2"/>
  <c r="BK142" i="2"/>
  <c r="BK141" i="2"/>
  <c r="J141" i="2" s="1"/>
  <c r="J142" i="2"/>
  <c r="BF142" i="2" s="1"/>
  <c r="J100" i="2"/>
  <c r="BI140" i="2"/>
  <c r="BH140" i="2"/>
  <c r="BG140" i="2"/>
  <c r="BE140" i="2"/>
  <c r="T140" i="2"/>
  <c r="T139" i="2"/>
  <c r="R140" i="2"/>
  <c r="R139" i="2"/>
  <c r="P140" i="2"/>
  <c r="P139" i="2"/>
  <c r="BK140" i="2"/>
  <c r="BK139" i="2"/>
  <c r="J139" i="2" s="1"/>
  <c r="J140" i="2"/>
  <c r="BF140" i="2" s="1"/>
  <c r="J99" i="2"/>
  <c r="BI138" i="2"/>
  <c r="BH138" i="2"/>
  <c r="BG138" i="2"/>
  <c r="BE138" i="2"/>
  <c r="T138" i="2"/>
  <c r="R138" i="2"/>
  <c r="P138" i="2"/>
  <c r="BK138" i="2"/>
  <c r="J138" i="2"/>
  <c r="BF138" i="2"/>
  <c r="BI137" i="2"/>
  <c r="BH137" i="2"/>
  <c r="BG137" i="2"/>
  <c r="BE137" i="2"/>
  <c r="T137" i="2"/>
  <c r="R137" i="2"/>
  <c r="P137" i="2"/>
  <c r="BK137" i="2"/>
  <c r="J137" i="2"/>
  <c r="BF137" i="2"/>
  <c r="BI136" i="2"/>
  <c r="BH136" i="2"/>
  <c r="BG136" i="2"/>
  <c r="BE136" i="2"/>
  <c r="T136" i="2"/>
  <c r="R136" i="2"/>
  <c r="P136" i="2"/>
  <c r="BK136" i="2"/>
  <c r="J136" i="2"/>
  <c r="BF136" i="2"/>
  <c r="BI135" i="2"/>
  <c r="BH135" i="2"/>
  <c r="BG135" i="2"/>
  <c r="BE135" i="2"/>
  <c r="T135" i="2"/>
  <c r="R135" i="2"/>
  <c r="P135" i="2"/>
  <c r="BK135" i="2"/>
  <c r="J135" i="2"/>
  <c r="BF135" i="2"/>
  <c r="BI134" i="2"/>
  <c r="BH134" i="2"/>
  <c r="BG134" i="2"/>
  <c r="BE134" i="2"/>
  <c r="T134" i="2"/>
  <c r="R134" i="2"/>
  <c r="P134" i="2"/>
  <c r="BK134" i="2"/>
  <c r="J134" i="2"/>
  <c r="BF134" i="2"/>
  <c r="BI133" i="2"/>
  <c r="BH133" i="2"/>
  <c r="BG133" i="2"/>
  <c r="BE133" i="2"/>
  <c r="T133" i="2"/>
  <c r="R133" i="2"/>
  <c r="P133" i="2"/>
  <c r="BK133" i="2"/>
  <c r="J133" i="2"/>
  <c r="BF133" i="2"/>
  <c r="BI132" i="2"/>
  <c r="BH132" i="2"/>
  <c r="BG132" i="2"/>
  <c r="BE132" i="2"/>
  <c r="T132" i="2"/>
  <c r="R132" i="2"/>
  <c r="P132" i="2"/>
  <c r="BK132" i="2"/>
  <c r="J132" i="2"/>
  <c r="BF132" i="2"/>
  <c r="BI131" i="2"/>
  <c r="BH131" i="2"/>
  <c r="BG131" i="2"/>
  <c r="BE131" i="2"/>
  <c r="T131" i="2"/>
  <c r="R131" i="2"/>
  <c r="P131" i="2"/>
  <c r="BK131" i="2"/>
  <c r="J131" i="2"/>
  <c r="BF131" i="2"/>
  <c r="BI130" i="2"/>
  <c r="BH130" i="2"/>
  <c r="BG130" i="2"/>
  <c r="BE130" i="2"/>
  <c r="T130" i="2"/>
  <c r="R130" i="2"/>
  <c r="P130" i="2"/>
  <c r="BK130" i="2"/>
  <c r="J130" i="2"/>
  <c r="BF130" i="2"/>
  <c r="BI129" i="2"/>
  <c r="BH129" i="2"/>
  <c r="BG129" i="2"/>
  <c r="BE129" i="2"/>
  <c r="T129" i="2"/>
  <c r="R129" i="2"/>
  <c r="P129" i="2"/>
  <c r="BK129" i="2"/>
  <c r="J129" i="2"/>
  <c r="BF129" i="2"/>
  <c r="BI128" i="2"/>
  <c r="BH128" i="2"/>
  <c r="BG128" i="2"/>
  <c r="BE128" i="2"/>
  <c r="T128" i="2"/>
  <c r="R128" i="2"/>
  <c r="P128" i="2"/>
  <c r="BK128" i="2"/>
  <c r="J128" i="2"/>
  <c r="BF128" i="2"/>
  <c r="BI127" i="2"/>
  <c r="BH127" i="2"/>
  <c r="BG127" i="2"/>
  <c r="BE127" i="2"/>
  <c r="T127" i="2"/>
  <c r="R127" i="2"/>
  <c r="P127" i="2"/>
  <c r="BK127" i="2"/>
  <c r="J127" i="2"/>
  <c r="BF127" i="2"/>
  <c r="BI126" i="2"/>
  <c r="F37" i="2"/>
  <c r="BD95" i="1" s="1"/>
  <c r="BH126" i="2"/>
  <c r="BG126" i="2"/>
  <c r="F35" i="2"/>
  <c r="BB95" i="1" s="1"/>
  <c r="BE126" i="2"/>
  <c r="T126" i="2"/>
  <c r="T125" i="2"/>
  <c r="R126" i="2"/>
  <c r="R125" i="2"/>
  <c r="R124" i="2" s="1"/>
  <c r="R123" i="2" s="1"/>
  <c r="P126" i="2"/>
  <c r="P125" i="2"/>
  <c r="BK126" i="2"/>
  <c r="J126" i="2"/>
  <c r="BF126" i="2" s="1"/>
  <c r="J34" i="2" s="1"/>
  <c r="AW95" i="1" s="1"/>
  <c r="F34" i="2"/>
  <c r="BA95" i="1" s="1"/>
  <c r="F117" i="2"/>
  <c r="E115" i="2"/>
  <c r="F89" i="2"/>
  <c r="E87" i="2"/>
  <c r="J24" i="2"/>
  <c r="E24" i="2"/>
  <c r="J120" i="2" s="1"/>
  <c r="J23" i="2"/>
  <c r="J21" i="2"/>
  <c r="E21" i="2"/>
  <c r="J119" i="2"/>
  <c r="J91" i="2"/>
  <c r="J20" i="2"/>
  <c r="J18" i="2"/>
  <c r="E18" i="2"/>
  <c r="F120" i="2" s="1"/>
  <c r="F92" i="2"/>
  <c r="J17" i="2"/>
  <c r="J15" i="2"/>
  <c r="E15" i="2"/>
  <c r="F119" i="2"/>
  <c r="F91" i="2"/>
  <c r="J14" i="2"/>
  <c r="J12" i="2"/>
  <c r="J117" i="2"/>
  <c r="J89" i="2"/>
  <c r="E7" i="2"/>
  <c r="E113" i="2" s="1"/>
  <c r="AS94" i="1"/>
  <c r="L90" i="1"/>
  <c r="AM90" i="1"/>
  <c r="AM89" i="1"/>
  <c r="L89" i="1"/>
  <c r="AM87" i="1"/>
  <c r="L87" i="1"/>
  <c r="L85" i="1"/>
  <c r="L84" i="1"/>
  <c r="BB94" i="1" l="1"/>
  <c r="BD94" i="1"/>
  <c r="W33" i="1" s="1"/>
  <c r="E85" i="2"/>
  <c r="J92" i="2"/>
  <c r="BK125" i="2"/>
  <c r="P124" i="2"/>
  <c r="P123" i="2" s="1"/>
  <c r="AU95" i="1" s="1"/>
  <c r="T124" i="2"/>
  <c r="T123" i="2" s="1"/>
  <c r="J33" i="2"/>
  <c r="AV95" i="1" s="1"/>
  <c r="AT95" i="1" s="1"/>
  <c r="F33" i="2"/>
  <c r="AZ95" i="1" s="1"/>
  <c r="AZ94" i="1" s="1"/>
  <c r="F36" i="2"/>
  <c r="BC95" i="1" s="1"/>
  <c r="BC94" i="1" s="1"/>
  <c r="F91" i="3"/>
  <c r="J34" i="3"/>
  <c r="AW96" i="1" s="1"/>
  <c r="AT96" i="1" s="1"/>
  <c r="F34" i="3"/>
  <c r="BA96" i="1" s="1"/>
  <c r="BA94" i="1" s="1"/>
  <c r="BK121" i="3"/>
  <c r="J121" i="3" s="1"/>
  <c r="P123" i="3"/>
  <c r="T123" i="3"/>
  <c r="P127" i="3"/>
  <c r="T127" i="3"/>
  <c r="W30" i="1" l="1"/>
  <c r="AW94" i="1"/>
  <c r="AK30" i="1" s="1"/>
  <c r="P122" i="3"/>
  <c r="P121" i="3" s="1"/>
  <c r="AU96" i="1" s="1"/>
  <c r="W29" i="1"/>
  <c r="AV94" i="1"/>
  <c r="BK124" i="2"/>
  <c r="J125" i="2"/>
  <c r="J98" i="2" s="1"/>
  <c r="AX94" i="1"/>
  <c r="W31" i="1"/>
  <c r="T122" i="3"/>
  <c r="T121" i="3" s="1"/>
  <c r="J30" i="3"/>
  <c r="J96" i="3"/>
  <c r="W32" i="1"/>
  <c r="AY94" i="1"/>
  <c r="AU94" i="1"/>
  <c r="BK123" i="2" l="1"/>
  <c r="J123" i="2" s="1"/>
  <c r="J124" i="2"/>
  <c r="J97" i="2" s="1"/>
  <c r="J39" i="3"/>
  <c r="AG96" i="1"/>
  <c r="AN96" i="1" s="1"/>
  <c r="AK29" i="1"/>
  <c r="AT94" i="1"/>
  <c r="J96" i="2" l="1"/>
  <c r="J30" i="2"/>
  <c r="AG95" i="1" l="1"/>
  <c r="J39" i="2"/>
  <c r="AG94" i="1" l="1"/>
  <c r="AN95" i="1"/>
  <c r="AN94" i="1" l="1"/>
  <c r="AK26" i="1"/>
  <c r="AK35" i="1" s="1"/>
</calcChain>
</file>

<file path=xl/sharedStrings.xml><?xml version="1.0" encoding="utf-8"?>
<sst xmlns="http://schemas.openxmlformats.org/spreadsheetml/2006/main" count="1177" uniqueCount="288">
  <si>
    <t>Export Komplet</t>
  </si>
  <si>
    <t/>
  </si>
  <si>
    <t>2.0</t>
  </si>
  <si>
    <t>False</t>
  </si>
  <si>
    <t>{5d0a04e4-b748-45ac-91bb-ea4a16156a19}</t>
  </si>
  <si>
    <t>&gt;&gt;  skryté stĺpce  &lt;&lt;</t>
  </si>
  <si>
    <t>0,001</t>
  </si>
  <si>
    <t>20</t>
  </si>
  <si>
    <t>REKAPITULÁCIA STAVBY</t>
  </si>
  <si>
    <t>v ---  nižšie sa nachádzajú doplnkové a pomocné údaje k zostavám  --- v</t>
  </si>
  <si>
    <t>Návod na vyplnenie</t>
  </si>
  <si>
    <t>Kód:</t>
  </si>
  <si>
    <t>2019-047</t>
  </si>
  <si>
    <t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</si>
  <si>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</si>
  <si>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Pozdĺžne státie pri ZS R. Jašíka a rekonštrukcia vjazdu</t>
  </si>
  <si>
    <t>JKSO:</t>
  </si>
  <si>
    <t>KS:</t>
  </si>
  <si>
    <t>Miesto:</t>
  </si>
  <si>
    <t xml:space="preserve"> </t>
  </si>
  <si>
    <t>Dátum:</t>
  </si>
  <si>
    <t>10. 4. 2019</t>
  </si>
  <si>
    <t>Objednávateľ:</t>
  </si>
  <si>
    <t>IČO:</t>
  </si>
  <si>
    <t>Mesto Partizánske</t>
  </si>
  <si>
    <t>IČ DPH:</t>
  </si>
  <si>
    <t>Zhotoviteľ:</t>
  </si>
  <si>
    <t>Vyplň údaj</t>
  </si>
  <si>
    <t>Projektant:</t>
  </si>
  <si>
    <t>True</t>
  </si>
  <si>
    <t>0,01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</si>
  <si>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</si>
  <si>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</si>
  <si>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</si>
  <si>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</si>
  <si>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</si>
  <si>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</si>
  <si>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</si>
  <si>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</si>
  <si>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</si>
  <si>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</si>
  <si>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</si>
  <si>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</si>
  <si>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</si>
  <si>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</si>
  <si>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</si>
  <si>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</si>
  <si>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</si>
  <si>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</si>
  <si>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</si>
  <si>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</si>
  <si>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</si>
  <si>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</si>
  <si>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</si>
  <si>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</si>
  <si>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</si>
  <si>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</si>
  <si>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</si>
  <si>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</si>
  <si>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</si>
  <si>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</si>
  <si>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</si>
  <si>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</si>
  <si>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</si>
  <si>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</si>
  <si>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</si>
  <si>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</si>
  <si>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</si>
  <si>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</si>
  <si>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</si>
  <si>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</si>
  <si>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</si>
  <si>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</si>
  <si>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</si>
  <si>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</si>
  <si>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</si>
  <si>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</si>
  <si>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>/</t>
  </si>
  <si>
    <t>1</t>
  </si>
  <si>
    <t>2 ks pozdĺžne státie 16 x 1 m</t>
  </si>
  <si>
    <t>STA</t>
  </si>
  <si>
    <t>{6738ec7a-b310-4a55-a06a-aab92e2f4a58}</t>
  </si>
  <si>
    <t>2</t>
  </si>
  <si>
    <t>Rekonštrukcia vjazdu do areálu ZŠ</t>
  </si>
  <si>
    <t>{a31970c4-5419-4de9-b8e7-6f0a8faa261a}</t>
  </si>
  <si>
    <t>KRYCÍ LIST ROZPOČTU</t>
  </si>
  <si>
    <t>Objekt:</t>
  </si>
  <si>
    <t>1 - 2 ks pozdĺžne státie 16 x 1 m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</si>
  <si>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</si>
  <si>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</si>
  <si>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</si>
  <si>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</si>
  <si>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</si>
  <si>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</si>
  <si>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1 - Zemné práce</t>
  </si>
  <si>
    <t xml:space="preserve">    4 - Vodorovné konštrukcie</t>
  </si>
  <si>
    <t xml:space="preserve">    5 - Komunikácie</t>
  </si>
  <si>
    <t xml:space="preserve">    9 - Ostatné konštrukcie a práce-búranie</t>
  </si>
  <si>
    <t xml:space="preserve">    99 - Presun hmôt HSV</t>
  </si>
  <si>
    <t>VRN - Vedľajšie rozpočtové náklady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</si>
  <si>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</si>
  <si>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</si>
  <si>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</si>
  <si>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</si>
  <si>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</si>
  <si>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</si>
  <si>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</si>
  <si>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</si>
  <si>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</si>
  <si>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</si>
  <si>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</si>
  <si>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</si>
  <si>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</si>
  <si>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</si>
  <si>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</si>
  <si>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</si>
  <si>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K</t>
  </si>
  <si>
    <t>122201101</t>
  </si>
  <si>
    <t>Odkopávka a prekopávka nezapažená v hornine 3, do 100 m3</t>
  </si>
  <si>
    <t>m3</t>
  </si>
  <si>
    <t>CS CENEKON 2019 01</t>
  </si>
  <si>
    <t>4</t>
  </si>
  <si>
    <t>1625979373</t>
  </si>
  <si>
    <t>122201109</t>
  </si>
  <si>
    <t>Odkopávky a prekopávky nezapažené. Príplatok k cenám za lepivosť horniny 3</t>
  </si>
  <si>
    <t>1917817783</t>
  </si>
  <si>
    <t>3</t>
  </si>
  <si>
    <t>130201001</t>
  </si>
  <si>
    <t>Výkop jamy a ryhy v obmedzenom priestore horn. tr.3 ručne</t>
  </si>
  <si>
    <t>426033342</t>
  </si>
  <si>
    <t>162501102</t>
  </si>
  <si>
    <t>Vodorovné premiestnenie výkopku po spevnenej ceste z horniny tr.1-4, do 100 m3 na vzdialenosť do 3000 m</t>
  </si>
  <si>
    <t>-719949525</t>
  </si>
  <si>
    <t>5</t>
  </si>
  <si>
    <t>162501105</t>
  </si>
  <si>
    <t>Vodorovné premiestnenie výkopku po spevnenej ceste z horniny tr.1-4, do 100 m3, príplatok k cene za každých ďalšich a začatých 1000 m</t>
  </si>
  <si>
    <t>-641006771</t>
  </si>
  <si>
    <t>6</t>
  </si>
  <si>
    <t>166101101</t>
  </si>
  <si>
    <t>Prehodenie neuľahnutého výkopku z horniny 1 až 4</t>
  </si>
  <si>
    <t>-1017474134</t>
  </si>
  <si>
    <t>7</t>
  </si>
  <si>
    <t>167101101</t>
  </si>
  <si>
    <t>Nakladanie neuľahnutého výkopku z hornín tr.1-4 do 100 m3</t>
  </si>
  <si>
    <t>821100973</t>
  </si>
  <si>
    <t>8</t>
  </si>
  <si>
    <t>171201201</t>
  </si>
  <si>
    <t>Uloženie sypaniny na skládky do 100 m3</t>
  </si>
  <si>
    <t>-1008531965</t>
  </si>
  <si>
    <t>9</t>
  </si>
  <si>
    <t>171209002</t>
  </si>
  <si>
    <t>Poplatok za skladovanie - zemina a kamenivo (17 05) ostatné</t>
  </si>
  <si>
    <t>t</t>
  </si>
  <si>
    <t>-14962589</t>
  </si>
  <si>
    <t>10</t>
  </si>
  <si>
    <t>180401211</t>
  </si>
  <si>
    <t>Založenie trávnika lúčneho výsevom v rovine alebo na svahu do 1:5</t>
  </si>
  <si>
    <t>m2</t>
  </si>
  <si>
    <t>457408256</t>
  </si>
  <si>
    <t>11</t>
  </si>
  <si>
    <t>M</t>
  </si>
  <si>
    <t>005720001500</t>
  </si>
  <si>
    <t>Osivá tráv - výber trávových semien</t>
  </si>
  <si>
    <t>kg</t>
  </si>
  <si>
    <t>435961436</t>
  </si>
  <si>
    <t>12</t>
  </si>
  <si>
    <t>181301101</t>
  </si>
  <si>
    <t>Rozprestretie ornice v rovine, plocha do 500 m2, hr.do 100 mm</t>
  </si>
  <si>
    <t>1595948010</t>
  </si>
  <si>
    <t>13</t>
  </si>
  <si>
    <t>183403153</t>
  </si>
  <si>
    <t>Obrobenie pôdy hrabaním v rovine alebo na svahu do 1:5</t>
  </si>
  <si>
    <t>-472869977</t>
  </si>
  <si>
    <t>Vodorovné konštrukcie</t>
  </si>
  <si>
    <t>14</t>
  </si>
  <si>
    <t>451577777</t>
  </si>
  <si>
    <t>Podklad pod dlažbu v ploche vodorovnej alebo v sklone do 1:5 hr. 30-100 mm z kameniva ťaženého</t>
  </si>
  <si>
    <t>2038696869</t>
  </si>
  <si>
    <t>Komunikácie</t>
  </si>
  <si>
    <t>15</t>
  </si>
  <si>
    <t>564751111</t>
  </si>
  <si>
    <t>Podklad alebo kryt z kameniva hrubého drveného veľ. 32-63 mm s rozprestretím a zhutnením hr. 150 mm</t>
  </si>
  <si>
    <t>2096543236</t>
  </si>
  <si>
    <t>16</t>
  </si>
  <si>
    <t>564811111</t>
  </si>
  <si>
    <t>Podklad zo štrkodrviny s rozprestretím a zhutnením, po zhutnení hr. 50 mm</t>
  </si>
  <si>
    <t>-1943408470</t>
  </si>
  <si>
    <t>17</t>
  </si>
  <si>
    <t>596811320</t>
  </si>
  <si>
    <t>Kladenie betónovej dlažby s vyplnením škár do lôžka z kameniva, veľ. do 0,25 m2 plochy do 50 m2</t>
  </si>
  <si>
    <t>1567386263</t>
  </si>
  <si>
    <t>18</t>
  </si>
  <si>
    <t>592460014500</t>
  </si>
  <si>
    <t>Platňa betónová PREMAC ESTER, rozmer 500x500x50 mm, sivá</t>
  </si>
  <si>
    <t>ks</t>
  </si>
  <si>
    <t>-1097296317</t>
  </si>
  <si>
    <t>19</t>
  </si>
  <si>
    <t>596912211</t>
  </si>
  <si>
    <t>Kladenie betónovej dlažby z vegetačných tvárnic hr. 80 mm, do lôžka z kameniva ťaženého, veľkosti do 0,25 m2, plochy do 50 m2</t>
  </si>
  <si>
    <t>-774873937</t>
  </si>
  <si>
    <t>592460013500</t>
  </si>
  <si>
    <t>Dlažba betónová Low value PREMAC VEGA zatrávňovacia, rozmer 610x405x80 mm, sivá</t>
  </si>
  <si>
    <t>-777328151</t>
  </si>
  <si>
    <t>21</t>
  </si>
  <si>
    <t>599142111</t>
  </si>
  <si>
    <t>Úprava zálievky dilatačných alebo pracovných škár hĺbky do 40 mm, šírky nad 20 do 40 mm</t>
  </si>
  <si>
    <t>m</t>
  </si>
  <si>
    <t>-1383101520</t>
  </si>
  <si>
    <t>22</t>
  </si>
  <si>
    <t>599432111</t>
  </si>
  <si>
    <t>Vyplnenie škár dlažby kamenivom ťaženým</t>
  </si>
  <si>
    <t>1424880172</t>
  </si>
  <si>
    <t>Ostatné konštrukcie a práce-búranie</t>
  </si>
  <si>
    <t>23</t>
  </si>
  <si>
    <t>916362112</t>
  </si>
  <si>
    <t>Osadenie cestného obrubníka betónového stojatého do lôžka z betónu prostého tr. C 16/20 s bočnou oporou</t>
  </si>
  <si>
    <t>-1289804666</t>
  </si>
  <si>
    <t>24</t>
  </si>
  <si>
    <t>592170002100</t>
  </si>
  <si>
    <t>Obrubník PREMAC cestný, lxšxv 1000x100x200 mm, skosenie 15/15 mm</t>
  </si>
  <si>
    <t>-908019209</t>
  </si>
  <si>
    <t>25</t>
  </si>
  <si>
    <t>919731122</t>
  </si>
  <si>
    <t>Zarovnanie styčnej plochy pozdĺž vybúranej časti komunikácie asfaltovej hr. nad 50 do 100 mm</t>
  </si>
  <si>
    <t>-1932518414</t>
  </si>
  <si>
    <t>26</t>
  </si>
  <si>
    <t>919735112</t>
  </si>
  <si>
    <t>Rezanie existujúceho asfaltového krytu alebo podkladu hĺbky nad 50 do 100 mm</t>
  </si>
  <si>
    <t>2016217990</t>
  </si>
  <si>
    <t>99</t>
  </si>
  <si>
    <t>Presun hmôt HSV</t>
  </si>
  <si>
    <t>27</t>
  </si>
  <si>
    <t>998223011</t>
  </si>
  <si>
    <t>Presun hmôt pre pozemné komunikácie s krytom dláždeným (822 2.3, 822 5.3) akejkoľvek dĺžky objektu</t>
  </si>
  <si>
    <t>62466927</t>
  </si>
  <si>
    <t>VRN</t>
  </si>
  <si>
    <t>Vedľajšie rozpočtové náklady</t>
  </si>
  <si>
    <t>28</t>
  </si>
  <si>
    <t>000300013</t>
  </si>
  <si>
    <t>Geodetické práce - vykonávané pred výstavbou určenie priebehu podzemného existujúceho vedenia</t>
  </si>
  <si>
    <t>eur</t>
  </si>
  <si>
    <t>1024</t>
  </si>
  <si>
    <t>-1847778689</t>
  </si>
  <si>
    <t>29</t>
  </si>
  <si>
    <t>000600024</t>
  </si>
  <si>
    <t>Zariadenie staveniska - prevádzkové dopravné značenie po stavenisku</t>
  </si>
  <si>
    <t>-883130241</t>
  </si>
  <si>
    <t>2 - Rekonštrukcia vjazdu do areálu ZŠ</t>
  </si>
  <si>
    <t>113107113</t>
  </si>
  <si>
    <t>Odstránenie krytu v ploche do 200 m2 z kameniva ťaženého, hr.vrstvy 200 do 300 mm,  -0,50000t</t>
  </si>
  <si>
    <t>-1355032202</t>
  </si>
  <si>
    <t>113107131</t>
  </si>
  <si>
    <t>Odstránenie krytu v ploche do 200 m2 z betónu prostého, hr. vrstvy do 150 mm,  -0,22500t</t>
  </si>
  <si>
    <t>255623073</t>
  </si>
  <si>
    <t>113206111</t>
  </si>
  <si>
    <t>Vytrhanie obrúb betónových, s vybúraním lôžka, z krajníkov alebo obrubníkov stojatých,  -0,14500t</t>
  </si>
  <si>
    <t>-2126357433</t>
  </si>
  <si>
    <t>564751114</t>
  </si>
  <si>
    <t>Podklad alebo kryt z kameniva hrubého drveného veľ. 32-63 mm s rozprestretím a zhutnením hr. 180 mm</t>
  </si>
  <si>
    <t>-58966084</t>
  </si>
  <si>
    <t>596911161</t>
  </si>
  <si>
    <t>Kladenie betónovej zámkovej dlažby komunikácií pre peších hr. 80 mm pre peších do 50 m2 so zriadením lôžka z kameniva hr. 30 mm</t>
  </si>
  <si>
    <t>1207211189</t>
  </si>
  <si>
    <t>592460008500</t>
  </si>
  <si>
    <t>Dlažba betónová zámková hr. 80 mm, sivá</t>
  </si>
  <si>
    <t>-756893024</t>
  </si>
  <si>
    <t>744539572</t>
  </si>
  <si>
    <t>916361112</t>
  </si>
  <si>
    <t>Osadenie cestného obrubníka betónového ležatého do lôžka z betónu prostého tr. C 16/20 s bočnou oporou</t>
  </si>
  <si>
    <t>-1256965768</t>
  </si>
  <si>
    <t>738207638</t>
  </si>
  <si>
    <t>918101112</t>
  </si>
  <si>
    <t>Lôžko pod obrubníky, krajníky alebo obruby z dlažobných kociek z betónu prostého tr. C 16/20</t>
  </si>
  <si>
    <t>1641587809</t>
  </si>
  <si>
    <t>497503996</t>
  </si>
  <si>
    <t>-1879441675</t>
  </si>
  <si>
    <t>979082212</t>
  </si>
  <si>
    <t>Vodorovná doprava sutiny po suchu s naložením a so zložením na vzdialenosť do 50 m</t>
  </si>
  <si>
    <t>-206216975</t>
  </si>
  <si>
    <t>979082213</t>
  </si>
  <si>
    <t>Vodorovná doprava sutiny so zložením a hrubým urovnaním na vzdialenosť do 1 km</t>
  </si>
  <si>
    <t>173232149</t>
  </si>
  <si>
    <t>979082219</t>
  </si>
  <si>
    <t>Príplatok k cene za každý ďalší aj začatý 1 km nad 1 km pre vodorovnú dopravu sutiny</t>
  </si>
  <si>
    <t>659106041</t>
  </si>
  <si>
    <t>979089012</t>
  </si>
  <si>
    <t>Poplatok za skladovanie - betón, tehly, dlaždice (17 01 ), ostatné</t>
  </si>
  <si>
    <t>1093580770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</si>
</sst>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34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3" fillId="0" borderId="0" applyNumberFormat="0" applyFill="0" applyBorder="0" applyAlignment="0" applyProtection="0"/>
  </cellStyleXfs>
  <cellXfs count="218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3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5" borderId="7" xfId="0" applyFont="1" applyFill="1" applyBorder="1" applyAlignment="1">
      <alignment vertical="center"/>
    </xf>
    <xf numFmtId="0" fontId="19" fillId="5" borderId="0" xfId="0" applyFont="1" applyFill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7" fillId="0" borderId="14" xfId="0" applyNumberFormat="1" applyFont="1" applyBorder="1" applyAlignment="1">
      <alignment vertical="center"/>
    </xf>
    <xf numFmtId="4" fontId="17" fillId="0" borderId="0" xfId="0" applyNumberFormat="1" applyFont="1" applyBorder="1" applyAlignment="1">
      <alignment vertical="center"/>
    </xf>
    <xf numFmtId="166" fontId="17" fillId="0" borderId="0" xfId="0" applyNumberFormat="1" applyFont="1" applyBorder="1" applyAlignment="1">
      <alignment vertical="center"/>
    </xf>
    <xf numFmtId="4" fontId="17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3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6" fillId="0" borderId="14" xfId="0" applyNumberFormat="1" applyFont="1" applyBorder="1" applyAlignment="1">
      <alignment vertical="center"/>
    </xf>
    <xf numFmtId="4" fontId="26" fillId="0" borderId="0" xfId="0" applyNumberFormat="1" applyFont="1" applyBorder="1" applyAlignment="1">
      <alignment vertical="center"/>
    </xf>
    <xf numFmtId="166" fontId="26" fillId="0" borderId="0" xfId="0" applyNumberFormat="1" applyFont="1" applyBorder="1" applyAlignment="1">
      <alignment vertical="center"/>
    </xf>
    <xf numFmtId="4" fontId="26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4" fontId="26" fillId="0" borderId="19" xfId="0" applyNumberFormat="1" applyFont="1" applyBorder="1" applyAlignment="1">
      <alignment vertical="center"/>
    </xf>
    <xf numFmtId="4" fontId="26" fillId="0" borderId="20" xfId="0" applyNumberFormat="1" applyFont="1" applyBorder="1" applyAlignment="1">
      <alignment vertical="center"/>
    </xf>
    <xf numFmtId="166" fontId="26" fillId="0" borderId="20" xfId="0" applyNumberFormat="1" applyFont="1" applyBorder="1" applyAlignment="1">
      <alignment vertical="center"/>
    </xf>
    <xf numFmtId="4" fontId="26" fillId="0" borderId="21" xfId="0" applyNumberFormat="1" applyFont="1" applyBorder="1" applyAlignment="1">
      <alignment vertical="center"/>
    </xf>
    <xf numFmtId="0" fontId="0" fillId="0" borderId="0" xfId="0" applyProtection="1">
      <protection locked="0"/>
    </xf>
    <xf numFmtId="0" fontId="0" fillId="0" borderId="2" xfId="0" applyBorder="1" applyProtection="1">
      <protection locked="0"/>
    </xf>
    <xf numFmtId="0" fontId="27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0" fillId="0" borderId="3" xfId="0" applyFont="1" applyBorder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12" xfId="0" applyFont="1" applyBorder="1" applyAlignment="1" applyProtection="1">
      <alignment vertical="center"/>
      <protection locked="0"/>
    </xf>
    <xf numFmtId="0" fontId="14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right" vertical="center"/>
      <protection locked="0"/>
    </xf>
    <xf numFmtId="0" fontId="18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0" fontId="0" fillId="5" borderId="7" xfId="0" applyFont="1" applyFill="1" applyBorder="1" applyAlignment="1" applyProtection="1">
      <alignment vertical="center"/>
      <protection locked="0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0" fillId="0" borderId="4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2" xfId="0" applyFont="1" applyBorder="1" applyAlignment="1" applyProtection="1">
      <alignment vertical="center"/>
      <protection locked="0"/>
    </xf>
    <xf numFmtId="0" fontId="19" fillId="5" borderId="0" xfId="0" applyFont="1" applyFill="1" applyAlignment="1">
      <alignment horizontal="left" vertical="center"/>
    </xf>
    <xf numFmtId="0" fontId="0" fillId="5" borderId="0" xfId="0" applyFont="1" applyFill="1" applyAlignment="1" applyProtection="1">
      <alignment vertical="center"/>
      <protection locked="0"/>
    </xf>
    <xf numFmtId="0" fontId="19" fillId="5" borderId="0" xfId="0" applyFont="1" applyFill="1" applyAlignment="1">
      <alignment horizontal="right" vertical="center"/>
    </xf>
    <xf numFmtId="0" fontId="28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>
      <alignment vertical="center"/>
    </xf>
    <xf numFmtId="0" fontId="0" fillId="0" borderId="3" xfId="0" applyFont="1" applyBorder="1" applyAlignment="1">
      <alignment horizontal="center" vertical="center" wrapText="1"/>
    </xf>
    <xf numFmtId="0" fontId="19" fillId="5" borderId="16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 applyProtection="1">
      <alignment horizontal="center" vertical="center" wrapText="1"/>
      <protection locked="0"/>
    </xf>
    <xf numFmtId="0" fontId="19" fillId="5" borderId="18" xfId="0" applyFont="1" applyFill="1" applyBorder="1" applyAlignment="1">
      <alignment horizontal="center" vertical="center" wrapText="1"/>
    </xf>
    <xf numFmtId="0" fontId="19" fillId="5" borderId="0" xfId="0" applyFont="1" applyFill="1" applyAlignment="1">
      <alignment horizontal="center" vertical="center" wrapText="1"/>
    </xf>
    <xf numFmtId="167" fontId="21" fillId="0" borderId="0" xfId="0" applyNumberFormat="1" applyFont="1" applyAlignment="1"/>
    <xf numFmtId="166" fontId="29" fillId="0" borderId="12" xfId="0" applyNumberFormat="1" applyFont="1" applyBorder="1" applyAlignment="1"/>
    <xf numFmtId="166" fontId="29" fillId="0" borderId="13" xfId="0" applyNumberFormat="1" applyFont="1" applyBorder="1" applyAlignment="1"/>
    <xf numFmtId="167" fontId="30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167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167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167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49" fontId="19" fillId="0" borderId="22" xfId="0" applyNumberFormat="1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center" vertical="center" wrapText="1"/>
      <protection locked="0"/>
    </xf>
    <xf numFmtId="167" fontId="19" fillId="0" borderId="22" xfId="0" applyNumberFormat="1" applyFont="1" applyBorder="1" applyAlignment="1" applyProtection="1">
      <alignment vertical="center"/>
      <protection locked="0"/>
    </xf>
    <xf numFmtId="167" fontId="19" fillId="3" borderId="22" xfId="0" applyNumberFormat="1" applyFont="1" applyFill="1" applyBorder="1" applyAlignment="1" applyProtection="1">
      <alignment vertical="center"/>
      <protection locked="0"/>
    </xf>
    <xf numFmtId="0" fontId="20" fillId="3" borderId="14" xfId="0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>
      <alignment horizontal="center" vertical="center"/>
    </xf>
    <xf numFmtId="166" fontId="20" fillId="0" borderId="0" xfId="0" applyNumberFormat="1" applyFont="1" applyBorder="1" applyAlignment="1">
      <alignment vertical="center"/>
    </xf>
    <xf numFmtId="166" fontId="20" fillId="0" borderId="15" xfId="0" applyNumberFormat="1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167" fontId="0" fillId="0" borderId="0" xfId="0" applyNumberFormat="1" applyFont="1" applyAlignment="1">
      <alignment vertical="center"/>
    </xf>
    <xf numFmtId="0" fontId="31" fillId="0" borderId="22" xfId="0" applyFont="1" applyBorder="1" applyAlignment="1" applyProtection="1">
      <alignment horizontal="center" vertical="center"/>
      <protection locked="0"/>
    </xf>
    <xf numFmtId="49" fontId="31" fillId="0" borderId="22" xfId="0" applyNumberFormat="1" applyFont="1" applyBorder="1" applyAlignment="1" applyProtection="1">
      <alignment horizontal="left" vertical="center" wrapText="1"/>
      <protection locked="0"/>
    </xf>
    <xf numFmtId="0" fontId="31" fillId="0" borderId="22" xfId="0" applyFont="1" applyBorder="1" applyAlignment="1" applyProtection="1">
      <alignment horizontal="left" vertical="center" wrapText="1"/>
      <protection locked="0"/>
    </xf>
    <xf numFmtId="0" fontId="31" fillId="0" borderId="22" xfId="0" applyFont="1" applyBorder="1" applyAlignment="1" applyProtection="1">
      <alignment horizontal="center" vertical="center" wrapText="1"/>
      <protection locked="0"/>
    </xf>
    <xf numFmtId="167" fontId="31" fillId="0" borderId="22" xfId="0" applyNumberFormat="1" applyFont="1" applyBorder="1" applyAlignment="1" applyProtection="1">
      <alignment vertical="center"/>
      <protection locked="0"/>
    </xf>
    <xf numFmtId="167" fontId="31" fillId="3" borderId="22" xfId="0" applyNumberFormat="1" applyFont="1" applyFill="1" applyBorder="1" applyAlignment="1" applyProtection="1">
      <alignment vertical="center"/>
      <protection locked="0"/>
    </xf>
    <xf numFmtId="0" fontId="32" fillId="0" borderId="3" xfId="0" applyFont="1" applyBorder="1" applyAlignment="1">
      <alignment vertical="center"/>
    </xf>
    <xf numFmtId="0" fontId="31" fillId="3" borderId="14" xfId="0" applyFont="1" applyFill="1" applyBorder="1" applyAlignment="1" applyProtection="1">
      <alignment horizontal="left" vertical="center"/>
      <protection locked="0"/>
    </xf>
    <xf numFmtId="0" fontId="31" fillId="0" borderId="0" xfId="0" applyFont="1" applyBorder="1" applyAlignment="1">
      <alignment horizontal="center" vertical="center"/>
    </xf>
    <xf numFmtId="0" fontId="20" fillId="3" borderId="19" xfId="0" applyFont="1" applyFill="1" applyBorder="1" applyAlignment="1" applyProtection="1">
      <alignment horizontal="left" vertical="center"/>
      <protection locked="0"/>
    </xf>
    <xf numFmtId="0" fontId="20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0" fillId="0" borderId="20" xfId="0" applyNumberFormat="1" applyFont="1" applyBorder="1" applyAlignment="1">
      <alignment vertical="center"/>
    </xf>
    <xf numFmtId="166" fontId="20" fillId="0" borderId="21" xfId="0" applyNumberFormat="1" applyFont="1" applyBorder="1" applyAlignment="1">
      <alignment vertical="center"/>
    </xf>
    <xf numFmtId="4" fontId="15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4" fontId="14" fillId="0" borderId="5" xfId="0" applyNumberFormat="1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4" fillId="4" borderId="7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0" fillId="2" borderId="0" xfId="0" applyFont="1" applyFill="1" applyAlignment="1">
      <alignment horizontal="center" vertical="center"/>
    </xf>
    <xf numFmtId="0" fontId="0" fillId="0" borderId="0" xfId="0"/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 wrapText="1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164" fontId="1" fillId="0" borderId="0" xfId="0" applyNumberFormat="1" applyFont="1" applyAlignment="1">
      <alignment horizontal="left" vertical="center"/>
    </xf>
    <xf numFmtId="0" fontId="19" fillId="5" borderId="6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left" vertical="center"/>
    </xf>
    <xf numFmtId="0" fontId="19" fillId="5" borderId="7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right" vertical="center"/>
    </xf>
    <xf numFmtId="0" fontId="19" fillId="5" borderId="8" xfId="0" applyFont="1" applyFill="1" applyBorder="1" applyAlignment="1">
      <alignment horizontal="left" vertical="center"/>
    </xf>
    <xf numFmtId="4" fontId="25" fillId="0" borderId="0" xfId="0" applyNumberFormat="1" applyFont="1" applyAlignment="1">
      <alignment vertical="center"/>
    </xf>
    <xf numFmtId="0" fontId="25" fillId="0" borderId="0" xfId="0" applyFont="1" applyAlignment="1">
      <alignment vertical="center"/>
    </xf>
    <xf numFmtId="0" fontId="24" fillId="0" borderId="0" xfId="0" applyFont="1" applyAlignment="1">
      <alignment horizontal="left" vertical="center" wrapText="1"/>
    </xf>
    <xf numFmtId="4" fontId="21" fillId="0" borderId="0" xfId="0" applyNumberFormat="1" applyFont="1" applyAlignment="1">
      <alignment horizontal="right" vertical="center"/>
    </xf>
    <xf numFmtId="4" fontId="21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vertical="center"/>
    </xf>
    <xf numFmtId="0" fontId="2" fillId="3" borderId="0" xfId="0" applyFont="1" applyFill="1" applyAlignment="1" applyProtection="1">
      <alignment horizontal="left" vertical="center"/>
      <protection locked="0"/>
    </xf>
  </cellXfs>
  <cellStyles count="2">
    <cellStyle name="Hypertextové prepojenie" xfId="1" builtinId="8"/>
    <cellStyle name="Normálne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98"/>
  <sheetViews>
    <sheetView showGridLines="0" workbookViewId="0"/>
  </sheetViews>
  <sheetFormatPr defaultRowHeight="15"/>
  <cols>
    <col min="1" max="1" width="8.33203125" customWidth="1"/>
    <col min="2" max="2" width="1.6640625" customWidth="1"/>
    <col min="3" max="3" width="4.1640625" customWidth="1"/>
    <col min="4" max="33" width="2.6640625" customWidth="1"/>
    <col min="34" max="34" width="3.33203125" customWidth="1"/>
    <col min="35" max="35" width="31.6640625" customWidth="1"/>
    <col min="36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5.6640625" hidden="1" customWidth="1"/>
    <col min="44" max="44" width="13.6640625" customWidth="1"/>
    <col min="45" max="47" width="25.83203125" hidden="1" customWidth="1"/>
    <col min="48" max="49" width="21.6640625" hidden="1" customWidth="1"/>
    <col min="50" max="51" width="25" hidden="1" customWidth="1"/>
    <col min="52" max="52" width="21.6640625" hidden="1" customWidth="1"/>
    <col min="53" max="53" width="19.1640625" hidden="1" customWidth="1"/>
    <col min="54" max="54" width="25" hidden="1" customWidth="1"/>
    <col min="55" max="55" width="21.6640625" hidden="1" customWidth="1"/>
    <col min="56" max="56" width="19.1640625" hidden="1" customWidth="1"/>
    <col min="57" max="57" width="66.5" customWidth="1"/>
    <col min="71" max="91" width="9.33203125" hidden="1"/>
  </cols>
  <sheetData>
    <row r="1" spans="1:74" ht="11.25">
      <c r="A1" s="12" t="s">
        <v>0</v>
      </c>
      <c r="AZ1" s="12" t="s">
        <v>1</v>
      </c>
      <c r="BA1" s="12" t="s">
        <v>2</v>
      </c>
      <c r="BB1" s="12" t="s">
        <v>1</v>
      </c>
      <c r="BT1" s="12" t="s">
        <v>3</v>
      </c>
      <c r="BU1" s="12" t="s">
        <v>3</v>
      </c>
      <c r="BV1" s="12" t="s">
        <v>4</v>
      </c>
    </row>
    <row r="2" spans="1:74" ht="36.950000000000003" customHeight="1">
      <c r="AR2" s="186" t="s">
        <v>5</v>
      </c>
      <c r="AS2" s="187"/>
      <c r="AT2" s="187"/>
      <c r="AU2" s="187"/>
      <c r="AV2" s="187"/>
      <c r="AW2" s="187"/>
      <c r="AX2" s="187"/>
      <c r="AY2" s="187"/>
      <c r="AZ2" s="187"/>
      <c r="BA2" s="187"/>
      <c r="BB2" s="187"/>
      <c r="BC2" s="187"/>
      <c r="BD2" s="187"/>
      <c r="BE2" s="187"/>
      <c r="BS2" s="13" t="s">
        <v>6</v>
      </c>
      <c r="BT2" s="13" t="s">
        <v>7</v>
      </c>
    </row>
    <row r="3" spans="1:74" ht="6.95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6"/>
      <c r="BS3" s="13" t="s">
        <v>6</v>
      </c>
      <c r="BT3" s="13" t="s">
        <v>7</v>
      </c>
    </row>
    <row r="4" spans="1:74" ht="24.95" customHeight="1">
      <c r="B4" s="16"/>
      <c r="D4" s="17" t="s">
        <v>8</v>
      </c>
      <c r="AR4" s="16"/>
      <c r="AS4" s="18" t="s">
        <v>9</v>
      </c>
      <c r="BE4" s="19" t="s">
        <v>10</v>
      </c>
      <c r="BS4" s="13" t="s">
        <v>6</v>
      </c>
    </row>
    <row r="5" spans="1:74" ht="12" customHeight="1">
      <c r="B5" s="16"/>
      <c r="D5" s="20" t="s">
        <v>11</v>
      </c>
      <c r="K5" s="197" t="s">
        <v>12</v>
      </c>
      <c r="L5" s="187"/>
      <c r="M5" s="187"/>
      <c r="N5" s="187"/>
      <c r="O5" s="187"/>
      <c r="P5" s="187"/>
      <c r="Q5" s="187"/>
      <c r="R5" s="187"/>
      <c r="S5" s="187"/>
      <c r="T5" s="187"/>
      <c r="U5" s="187"/>
      <c r="V5" s="187"/>
      <c r="W5" s="187"/>
      <c r="X5" s="187"/>
      <c r="Y5" s="187"/>
      <c r="Z5" s="187"/>
      <c r="AA5" s="187"/>
      <c r="AB5" s="187"/>
      <c r="AC5" s="187"/>
      <c r="AD5" s="187"/>
      <c r="AE5" s="187"/>
      <c r="AF5" s="187"/>
      <c r="AG5" s="187"/>
      <c r="AH5" s="187"/>
      <c r="AI5" s="187"/>
      <c r="AJ5" s="187"/>
      <c r="AK5" s="187"/>
      <c r="AL5" s="187"/>
      <c r="AM5" s="187"/>
      <c r="AN5" s="187"/>
      <c r="AO5" s="187"/>
      <c r="AR5" s="16"/>
      <c r="BE5" s="177" t="s">
        <v>13</v>
      </c>
      <c r="BS5" s="13" t="s">
        <v>6</v>
      </c>
    </row>
    <row r="6" spans="1:74" ht="36.950000000000003" customHeight="1">
      <c r="B6" s="16"/>
      <c r="D6" s="22" t="s">
        <v>14</v>
      </c>
      <c r="K6" s="198" t="s">
        <v>15</v>
      </c>
      <c r="L6" s="187"/>
      <c r="M6" s="187"/>
      <c r="N6" s="187"/>
      <c r="O6" s="187"/>
      <c r="P6" s="187"/>
      <c r="Q6" s="187"/>
      <c r="R6" s="187"/>
      <c r="S6" s="187"/>
      <c r="T6" s="187"/>
      <c r="U6" s="187"/>
      <c r="V6" s="187"/>
      <c r="W6" s="187"/>
      <c r="X6" s="187"/>
      <c r="Y6" s="187"/>
      <c r="Z6" s="187"/>
      <c r="AA6" s="187"/>
      <c r="AB6" s="187"/>
      <c r="AC6" s="187"/>
      <c r="AD6" s="187"/>
      <c r="AE6" s="187"/>
      <c r="AF6" s="187"/>
      <c r="AG6" s="187"/>
      <c r="AH6" s="187"/>
      <c r="AI6" s="187"/>
      <c r="AJ6" s="187"/>
      <c r="AK6" s="187"/>
      <c r="AL6" s="187"/>
      <c r="AM6" s="187"/>
      <c r="AN6" s="187"/>
      <c r="AO6" s="187"/>
      <c r="AR6" s="16"/>
      <c r="BE6" s="178"/>
      <c r="BS6" s="13" t="s">
        <v>6</v>
      </c>
    </row>
    <row r="7" spans="1:74" ht="12" customHeight="1">
      <c r="B7" s="16"/>
      <c r="D7" s="23" t="s">
        <v>16</v>
      </c>
      <c r="K7" s="21" t="s">
        <v>1</v>
      </c>
      <c r="AK7" s="23" t="s">
        <v>17</v>
      </c>
      <c r="AN7" s="21" t="s">
        <v>1</v>
      </c>
      <c r="AR7" s="16"/>
      <c r="BE7" s="178"/>
      <c r="BS7" s="13" t="s">
        <v>6</v>
      </c>
    </row>
    <row r="8" spans="1:74" ht="12" customHeight="1">
      <c r="B8" s="16"/>
      <c r="D8" s="23" t="s">
        <v>18</v>
      </c>
      <c r="K8" s="21" t="s">
        <v>19</v>
      </c>
      <c r="AK8" s="23" t="s">
        <v>20</v>
      </c>
      <c r="AN8" s="24" t="s">
        <v>21</v>
      </c>
      <c r="AR8" s="16"/>
      <c r="BE8" s="178"/>
      <c r="BS8" s="13" t="s">
        <v>6</v>
      </c>
    </row>
    <row r="9" spans="1:74" ht="14.45" customHeight="1">
      <c r="B9" s="16"/>
      <c r="AR9" s="16"/>
      <c r="BE9" s="178"/>
      <c r="BS9" s="13" t="s">
        <v>6</v>
      </c>
    </row>
    <row r="10" spans="1:74" ht="12" customHeight="1">
      <c r="B10" s="16"/>
      <c r="D10" s="23" t="s">
        <v>22</v>
      </c>
      <c r="AK10" s="23" t="s">
        <v>23</v>
      </c>
      <c r="AN10" s="21" t="s">
        <v>1</v>
      </c>
      <c r="AR10" s="16"/>
      <c r="BE10" s="178"/>
      <c r="BS10" s="13" t="s">
        <v>6</v>
      </c>
    </row>
    <row r="11" spans="1:74" ht="18.399999999999999" customHeight="1">
      <c r="B11" s="16"/>
      <c r="E11" s="21" t="s">
        <v>24</v>
      </c>
      <c r="AK11" s="23" t="s">
        <v>25</v>
      </c>
      <c r="AN11" s="21" t="s">
        <v>1</v>
      </c>
      <c r="AR11" s="16"/>
      <c r="BE11" s="178"/>
      <c r="BS11" s="13" t="s">
        <v>6</v>
      </c>
    </row>
    <row r="12" spans="1:74" ht="6.95" customHeight="1">
      <c r="B12" s="16"/>
      <c r="AR12" s="16"/>
      <c r="BE12" s="178"/>
      <c r="BS12" s="13" t="s">
        <v>6</v>
      </c>
    </row>
    <row r="13" spans="1:74" ht="12" customHeight="1">
      <c r="B13" s="16"/>
      <c r="D13" s="23" t="s">
        <v>26</v>
      </c>
      <c r="AK13" s="23" t="s">
        <v>23</v>
      </c>
      <c r="AN13" s="25" t="s">
        <v>27</v>
      </c>
      <c r="AR13" s="16"/>
      <c r="BE13" s="178"/>
      <c r="BS13" s="13" t="s">
        <v>6</v>
      </c>
    </row>
    <row r="14" spans="1:74" ht="12.75">
      <c r="B14" s="16"/>
      <c r="E14" s="199" t="s">
        <v>27</v>
      </c>
      <c r="F14" s="200"/>
      <c r="G14" s="200"/>
      <c r="H14" s="200"/>
      <c r="I14" s="200"/>
      <c r="J14" s="200"/>
      <c r="K14" s="200"/>
      <c r="L14" s="200"/>
      <c r="M14" s="200"/>
      <c r="N14" s="200"/>
      <c r="O14" s="200"/>
      <c r="P14" s="200"/>
      <c r="Q14" s="200"/>
      <c r="R14" s="200"/>
      <c r="S14" s="200"/>
      <c r="T14" s="200"/>
      <c r="U14" s="200"/>
      <c r="V14" s="200"/>
      <c r="W14" s="200"/>
      <c r="X14" s="200"/>
      <c r="Y14" s="200"/>
      <c r="Z14" s="200"/>
      <c r="AA14" s="200"/>
      <c r="AB14" s="200"/>
      <c r="AC14" s="200"/>
      <c r="AD14" s="200"/>
      <c r="AE14" s="200"/>
      <c r="AF14" s="200"/>
      <c r="AG14" s="200"/>
      <c r="AH14" s="200"/>
      <c r="AI14" s="200"/>
      <c r="AJ14" s="200"/>
      <c r="AK14" s="23" t="s">
        <v>25</v>
      </c>
      <c r="AN14" s="25" t="s">
        <v>27</v>
      </c>
      <c r="AR14" s="16"/>
      <c r="BE14" s="178"/>
      <c r="BS14" s="13" t="s">
        <v>6</v>
      </c>
    </row>
    <row r="15" spans="1:74" ht="6.95" customHeight="1">
      <c r="B15" s="16"/>
      <c r="AR15" s="16"/>
      <c r="BE15" s="178"/>
      <c r="BS15" s="13" t="s">
        <v>3</v>
      </c>
    </row>
    <row r="16" spans="1:74" ht="12" customHeight="1">
      <c r="B16" s="16"/>
      <c r="D16" s="23" t="s">
        <v>28</v>
      </c>
      <c r="AK16" s="23" t="s">
        <v>23</v>
      </c>
      <c r="AN16" s="21" t="s">
        <v>1</v>
      </c>
      <c r="AR16" s="16"/>
      <c r="BE16" s="178"/>
      <c r="BS16" s="13" t="s">
        <v>3</v>
      </c>
    </row>
    <row r="17" spans="2:71" ht="18.399999999999999" customHeight="1">
      <c r="B17" s="16"/>
      <c r="E17" s="21" t="s">
        <v>19</v>
      </c>
      <c r="AK17" s="23" t="s">
        <v>25</v>
      </c>
      <c r="AN17" s="21" t="s">
        <v>1</v>
      </c>
      <c r="AR17" s="16"/>
      <c r="BE17" s="178"/>
      <c r="BS17" s="13" t="s">
        <v>29</v>
      </c>
    </row>
    <row r="18" spans="2:71" ht="6.95" customHeight="1">
      <c r="B18" s="16"/>
      <c r="AR18" s="16"/>
      <c r="BE18" s="178"/>
      <c r="BS18" s="13" t="s">
        <v>30</v>
      </c>
    </row>
    <row r="19" spans="2:71" ht="12" customHeight="1">
      <c r="B19" s="16"/>
      <c r="D19" s="23" t="s">
        <v>31</v>
      </c>
      <c r="AK19" s="23" t="s">
        <v>23</v>
      </c>
      <c r="AN19" s="21" t="s">
        <v>1</v>
      </c>
      <c r="AR19" s="16"/>
      <c r="BE19" s="178"/>
      <c r="BS19" s="13" t="s">
        <v>30</v>
      </c>
    </row>
    <row r="20" spans="2:71" ht="18.399999999999999" customHeight="1">
      <c r="B20" s="16"/>
      <c r="E20" s="21" t="s">
        <v>19</v>
      </c>
      <c r="AK20" s="23" t="s">
        <v>25</v>
      </c>
      <c r="AN20" s="21" t="s">
        <v>1</v>
      </c>
      <c r="AR20" s="16"/>
      <c r="BE20" s="178"/>
      <c r="BS20" s="13" t="s">
        <v>29</v>
      </c>
    </row>
    <row r="21" spans="2:71" ht="6.95" customHeight="1">
      <c r="B21" s="16"/>
      <c r="AR21" s="16"/>
      <c r="BE21" s="178"/>
    </row>
    <row r="22" spans="2:71" ht="12" customHeight="1">
      <c r="B22" s="16"/>
      <c r="D22" s="23" t="s">
        <v>32</v>
      </c>
      <c r="AR22" s="16"/>
      <c r="BE22" s="178"/>
    </row>
    <row r="23" spans="2:71" ht="16.5" customHeight="1">
      <c r="B23" s="16"/>
      <c r="E23" s="201" t="s">
        <v>1</v>
      </c>
      <c r="F23" s="201"/>
      <c r="G23" s="201"/>
      <c r="H23" s="201"/>
      <c r="I23" s="201"/>
      <c r="J23" s="201"/>
      <c r="K23" s="201"/>
      <c r="L23" s="201"/>
      <c r="M23" s="201"/>
      <c r="N23" s="201"/>
      <c r="O23" s="201"/>
      <c r="P23" s="201"/>
      <c r="Q23" s="201"/>
      <c r="R23" s="201"/>
      <c r="S23" s="201"/>
      <c r="T23" s="201"/>
      <c r="U23" s="201"/>
      <c r="V23" s="201"/>
      <c r="W23" s="201"/>
      <c r="X23" s="201"/>
      <c r="Y23" s="201"/>
      <c r="Z23" s="201"/>
      <c r="AA23" s="201"/>
      <c r="AB23" s="201"/>
      <c r="AC23" s="201"/>
      <c r="AD23" s="201"/>
      <c r="AE23" s="201"/>
      <c r="AF23" s="201"/>
      <c r="AG23" s="201"/>
      <c r="AH23" s="201"/>
      <c r="AI23" s="201"/>
      <c r="AJ23" s="201"/>
      <c r="AK23" s="201"/>
      <c r="AL23" s="201"/>
      <c r="AM23" s="201"/>
      <c r="AN23" s="201"/>
      <c r="AR23" s="16"/>
      <c r="BE23" s="178"/>
    </row>
    <row r="24" spans="2:71" ht="6.95" customHeight="1">
      <c r="B24" s="16"/>
      <c r="AR24" s="16"/>
      <c r="BE24" s="178"/>
    </row>
    <row r="25" spans="2:71" ht="6.95" customHeight="1">
      <c r="B25" s="16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R25" s="16"/>
      <c r="BE25" s="178"/>
    </row>
    <row r="26" spans="2:71" s="1" customFormat="1" ht="25.9" customHeight="1">
      <c r="B26" s="28"/>
      <c r="D26" s="29" t="s">
        <v>33</v>
      </c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180">
        <f>ROUND(AG94,2)</f>
        <v>0</v>
      </c>
      <c r="AL26" s="181"/>
      <c r="AM26" s="181"/>
      <c r="AN26" s="181"/>
      <c r="AO26" s="181"/>
      <c r="AR26" s="28"/>
      <c r="BE26" s="178"/>
    </row>
    <row r="27" spans="2:71" s="1" customFormat="1" ht="6.95" customHeight="1">
      <c r="B27" s="28"/>
      <c r="AR27" s="28"/>
      <c r="BE27" s="178"/>
    </row>
    <row r="28" spans="2:71" s="1" customFormat="1" ht="12.75">
      <c r="B28" s="28"/>
      <c r="L28" s="202" t="s">
        <v>34</v>
      </c>
      <c r="M28" s="202"/>
      <c r="N28" s="202"/>
      <c r="O28" s="202"/>
      <c r="P28" s="202"/>
      <c r="W28" s="202" t="s">
        <v>35</v>
      </c>
      <c r="X28" s="202"/>
      <c r="Y28" s="202"/>
      <c r="Z28" s="202"/>
      <c r="AA28" s="202"/>
      <c r="AB28" s="202"/>
      <c r="AC28" s="202"/>
      <c r="AD28" s="202"/>
      <c r="AE28" s="202"/>
      <c r="AK28" s="202" t="s">
        <v>36</v>
      </c>
      <c r="AL28" s="202"/>
      <c r="AM28" s="202"/>
      <c r="AN28" s="202"/>
      <c r="AO28" s="202"/>
      <c r="AR28" s="28"/>
      <c r="BE28" s="178"/>
    </row>
    <row r="29" spans="2:71" s="2" customFormat="1" ht="14.45" customHeight="1">
      <c r="B29" s="32"/>
      <c r="D29" s="23" t="s">
        <v>37</v>
      </c>
      <c r="F29" s="23" t="s">
        <v>38</v>
      </c>
      <c r="L29" s="203">
        <v>0.2</v>
      </c>
      <c r="M29" s="176"/>
      <c r="N29" s="176"/>
      <c r="O29" s="176"/>
      <c r="P29" s="176"/>
      <c r="W29" s="175">
        <f>ROUND(AZ94, 2)</f>
        <v>0</v>
      </c>
      <c r="X29" s="176"/>
      <c r="Y29" s="176"/>
      <c r="Z29" s="176"/>
      <c r="AA29" s="176"/>
      <c r="AB29" s="176"/>
      <c r="AC29" s="176"/>
      <c r="AD29" s="176"/>
      <c r="AE29" s="176"/>
      <c r="AK29" s="175">
        <f>ROUND(AV94, 2)</f>
        <v>0</v>
      </c>
      <c r="AL29" s="176"/>
      <c r="AM29" s="176"/>
      <c r="AN29" s="176"/>
      <c r="AO29" s="176"/>
      <c r="AR29" s="32"/>
      <c r="BE29" s="179"/>
    </row>
    <row r="30" spans="2:71" s="2" customFormat="1" ht="14.45" customHeight="1">
      <c r="B30" s="32"/>
      <c r="F30" s="23" t="s">
        <v>39</v>
      </c>
      <c r="L30" s="203">
        <v>0.2</v>
      </c>
      <c r="M30" s="176"/>
      <c r="N30" s="176"/>
      <c r="O30" s="176"/>
      <c r="P30" s="176"/>
      <c r="W30" s="175">
        <f>ROUND(BA94, 2)</f>
        <v>0</v>
      </c>
      <c r="X30" s="176"/>
      <c r="Y30" s="176"/>
      <c r="Z30" s="176"/>
      <c r="AA30" s="176"/>
      <c r="AB30" s="176"/>
      <c r="AC30" s="176"/>
      <c r="AD30" s="176"/>
      <c r="AE30" s="176"/>
      <c r="AK30" s="175">
        <f>ROUND(AW94, 2)</f>
        <v>0</v>
      </c>
      <c r="AL30" s="176"/>
      <c r="AM30" s="176"/>
      <c r="AN30" s="176"/>
      <c r="AO30" s="176"/>
      <c r="AR30" s="32"/>
      <c r="BE30" s="179"/>
    </row>
    <row r="31" spans="2:71" s="2" customFormat="1" ht="14.45" hidden="1" customHeight="1">
      <c r="B31" s="32"/>
      <c r="F31" s="23" t="s">
        <v>40</v>
      </c>
      <c r="L31" s="203">
        <v>0.2</v>
      </c>
      <c r="M31" s="176"/>
      <c r="N31" s="176"/>
      <c r="O31" s="176"/>
      <c r="P31" s="176"/>
      <c r="W31" s="175">
        <f>ROUND(BB94, 2)</f>
        <v>0</v>
      </c>
      <c r="X31" s="176"/>
      <c r="Y31" s="176"/>
      <c r="Z31" s="176"/>
      <c r="AA31" s="176"/>
      <c r="AB31" s="176"/>
      <c r="AC31" s="176"/>
      <c r="AD31" s="176"/>
      <c r="AE31" s="176"/>
      <c r="AK31" s="175">
        <v>0</v>
      </c>
      <c r="AL31" s="176"/>
      <c r="AM31" s="176"/>
      <c r="AN31" s="176"/>
      <c r="AO31" s="176"/>
      <c r="AR31" s="32"/>
      <c r="BE31" s="179"/>
    </row>
    <row r="32" spans="2:71" s="2" customFormat="1" ht="14.45" hidden="1" customHeight="1">
      <c r="B32" s="32"/>
      <c r="F32" s="23" t="s">
        <v>41</v>
      </c>
      <c r="L32" s="203">
        <v>0.2</v>
      </c>
      <c r="M32" s="176"/>
      <c r="N32" s="176"/>
      <c r="O32" s="176"/>
      <c r="P32" s="176"/>
      <c r="W32" s="175">
        <f>ROUND(BC94, 2)</f>
        <v>0</v>
      </c>
      <c r="X32" s="176"/>
      <c r="Y32" s="176"/>
      <c r="Z32" s="176"/>
      <c r="AA32" s="176"/>
      <c r="AB32" s="176"/>
      <c r="AC32" s="176"/>
      <c r="AD32" s="176"/>
      <c r="AE32" s="176"/>
      <c r="AK32" s="175">
        <v>0</v>
      </c>
      <c r="AL32" s="176"/>
      <c r="AM32" s="176"/>
      <c r="AN32" s="176"/>
      <c r="AO32" s="176"/>
      <c r="AR32" s="32"/>
      <c r="BE32" s="179"/>
    </row>
    <row r="33" spans="2:57" s="2" customFormat="1" ht="14.45" hidden="1" customHeight="1">
      <c r="B33" s="32"/>
      <c r="F33" s="23" t="s">
        <v>42</v>
      </c>
      <c r="L33" s="203">
        <v>0</v>
      </c>
      <c r="M33" s="176"/>
      <c r="N33" s="176"/>
      <c r="O33" s="176"/>
      <c r="P33" s="176"/>
      <c r="W33" s="175">
        <f>ROUND(BD94, 2)</f>
        <v>0</v>
      </c>
      <c r="X33" s="176"/>
      <c r="Y33" s="176"/>
      <c r="Z33" s="176"/>
      <c r="AA33" s="176"/>
      <c r="AB33" s="176"/>
      <c r="AC33" s="176"/>
      <c r="AD33" s="176"/>
      <c r="AE33" s="176"/>
      <c r="AK33" s="175">
        <v>0</v>
      </c>
      <c r="AL33" s="176"/>
      <c r="AM33" s="176"/>
      <c r="AN33" s="176"/>
      <c r="AO33" s="176"/>
      <c r="AR33" s="32"/>
      <c r="BE33" s="179"/>
    </row>
    <row r="34" spans="2:57" s="1" customFormat="1" ht="6.95" customHeight="1">
      <c r="B34" s="28"/>
      <c r="AR34" s="28"/>
      <c r="BE34" s="178"/>
    </row>
    <row r="35" spans="2:57" s="1" customFormat="1" ht="25.9" customHeight="1">
      <c r="B35" s="28"/>
      <c r="C35" s="33"/>
      <c r="D35" s="34" t="s">
        <v>43</v>
      </c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6" t="s">
        <v>44</v>
      </c>
      <c r="U35" s="35"/>
      <c r="V35" s="35"/>
      <c r="W35" s="35"/>
      <c r="X35" s="182" t="s">
        <v>45</v>
      </c>
      <c r="Y35" s="183"/>
      <c r="Z35" s="183"/>
      <c r="AA35" s="183"/>
      <c r="AB35" s="183"/>
      <c r="AC35" s="35"/>
      <c r="AD35" s="35"/>
      <c r="AE35" s="35"/>
      <c r="AF35" s="35"/>
      <c r="AG35" s="35"/>
      <c r="AH35" s="35"/>
      <c r="AI35" s="35"/>
      <c r="AJ35" s="35"/>
      <c r="AK35" s="184">
        <f>SUM(AK26:AK33)</f>
        <v>0</v>
      </c>
      <c r="AL35" s="183"/>
      <c r="AM35" s="183"/>
      <c r="AN35" s="183"/>
      <c r="AO35" s="185"/>
      <c r="AP35" s="33"/>
      <c r="AQ35" s="33"/>
      <c r="AR35" s="28"/>
    </row>
    <row r="36" spans="2:57" s="1" customFormat="1" ht="6.95" customHeight="1">
      <c r="B36" s="28"/>
      <c r="AR36" s="28"/>
    </row>
    <row r="37" spans="2:57" s="1" customFormat="1" ht="14.45" customHeight="1">
      <c r="B37" s="28"/>
      <c r="AR37" s="28"/>
    </row>
    <row r="38" spans="2:57" ht="14.45" customHeight="1">
      <c r="B38" s="16"/>
      <c r="AR38" s="16"/>
    </row>
    <row r="39" spans="2:57" ht="14.45" customHeight="1">
      <c r="B39" s="16"/>
      <c r="AR39" s="16"/>
    </row>
    <row r="40" spans="2:57" ht="14.45" customHeight="1">
      <c r="B40" s="16"/>
      <c r="AR40" s="16"/>
    </row>
    <row r="41" spans="2:57" ht="14.45" customHeight="1">
      <c r="B41" s="16"/>
      <c r="AR41" s="16"/>
    </row>
    <row r="42" spans="2:57" ht="14.45" customHeight="1">
      <c r="B42" s="16"/>
      <c r="AR42" s="16"/>
    </row>
    <row r="43" spans="2:57" ht="14.45" customHeight="1">
      <c r="B43" s="16"/>
      <c r="AR43" s="16"/>
    </row>
    <row r="44" spans="2:57" ht="14.45" customHeight="1">
      <c r="B44" s="16"/>
      <c r="AR44" s="16"/>
    </row>
    <row r="45" spans="2:57" ht="14.45" customHeight="1">
      <c r="B45" s="16"/>
      <c r="AR45" s="16"/>
    </row>
    <row r="46" spans="2:57" ht="14.45" customHeight="1">
      <c r="B46" s="16"/>
      <c r="AR46" s="16"/>
    </row>
    <row r="47" spans="2:57" ht="14.45" customHeight="1">
      <c r="B47" s="16"/>
      <c r="AR47" s="16"/>
    </row>
    <row r="48" spans="2:57" ht="14.45" customHeight="1">
      <c r="B48" s="16"/>
      <c r="AR48" s="16"/>
    </row>
    <row r="49" spans="2:44" s="1" customFormat="1" ht="14.45" customHeight="1">
      <c r="B49" s="28"/>
      <c r="D49" s="37" t="s">
        <v>46</v>
      </c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7" t="s">
        <v>47</v>
      </c>
      <c r="AI49" s="38"/>
      <c r="AJ49" s="38"/>
      <c r="AK49" s="38"/>
      <c r="AL49" s="38"/>
      <c r="AM49" s="38"/>
      <c r="AN49" s="38"/>
      <c r="AO49" s="38"/>
      <c r="AR49" s="28"/>
    </row>
    <row r="50" spans="2:44" ht="11.25">
      <c r="B50" s="16"/>
      <c r="AR50" s="16"/>
    </row>
    <row r="51" spans="2:44" ht="11.25">
      <c r="B51" s="16"/>
      <c r="AR51" s="16"/>
    </row>
    <row r="52" spans="2:44" ht="11.25">
      <c r="B52" s="16"/>
      <c r="AR52" s="16"/>
    </row>
    <row r="53" spans="2:44" ht="11.25">
      <c r="B53" s="16"/>
      <c r="AR53" s="16"/>
    </row>
    <row r="54" spans="2:44" ht="11.25">
      <c r="B54" s="16"/>
      <c r="AR54" s="16"/>
    </row>
    <row r="55" spans="2:44" ht="11.25">
      <c r="B55" s="16"/>
      <c r="AR55" s="16"/>
    </row>
    <row r="56" spans="2:44" ht="11.25">
      <c r="B56" s="16"/>
      <c r="AR56" s="16"/>
    </row>
    <row r="57" spans="2:44" ht="11.25">
      <c r="B57" s="16"/>
      <c r="AR57" s="16"/>
    </row>
    <row r="58" spans="2:44" ht="11.25">
      <c r="B58" s="16"/>
      <c r="AR58" s="16"/>
    </row>
    <row r="59" spans="2:44" ht="11.25">
      <c r="B59" s="16"/>
      <c r="AR59" s="16"/>
    </row>
    <row r="60" spans="2:44" s="1" customFormat="1" ht="12.75">
      <c r="B60" s="28"/>
      <c r="D60" s="39" t="s">
        <v>48</v>
      </c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9" t="s">
        <v>49</v>
      </c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9" t="s">
        <v>48</v>
      </c>
      <c r="AI60" s="30"/>
      <c r="AJ60" s="30"/>
      <c r="AK60" s="30"/>
      <c r="AL60" s="30"/>
      <c r="AM60" s="39" t="s">
        <v>49</v>
      </c>
      <c r="AN60" s="30"/>
      <c r="AO60" s="30"/>
      <c r="AR60" s="28"/>
    </row>
    <row r="61" spans="2:44" ht="11.25">
      <c r="B61" s="16"/>
      <c r="AR61" s="16"/>
    </row>
    <row r="62" spans="2:44" ht="11.25">
      <c r="B62" s="16"/>
      <c r="AR62" s="16"/>
    </row>
    <row r="63" spans="2:44" ht="11.25">
      <c r="B63" s="16"/>
      <c r="AR63" s="16"/>
    </row>
    <row r="64" spans="2:44" s="1" customFormat="1" ht="12.75">
      <c r="B64" s="28"/>
      <c r="D64" s="37" t="s">
        <v>50</v>
      </c>
      <c r="E64" s="38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7" t="s">
        <v>51</v>
      </c>
      <c r="AI64" s="38"/>
      <c r="AJ64" s="38"/>
      <c r="AK64" s="38"/>
      <c r="AL64" s="38"/>
      <c r="AM64" s="38"/>
      <c r="AN64" s="38"/>
      <c r="AO64" s="38"/>
      <c r="AR64" s="28"/>
    </row>
    <row r="65" spans="2:44" ht="11.25">
      <c r="B65" s="16"/>
      <c r="AR65" s="16"/>
    </row>
    <row r="66" spans="2:44" ht="11.25">
      <c r="B66" s="16"/>
      <c r="AR66" s="16"/>
    </row>
    <row r="67" spans="2:44" ht="11.25">
      <c r="B67" s="16"/>
      <c r="AR67" s="16"/>
    </row>
    <row r="68" spans="2:44" ht="11.25">
      <c r="B68" s="16"/>
      <c r="AR68" s="16"/>
    </row>
    <row r="69" spans="2:44" ht="11.25">
      <c r="B69" s="16"/>
      <c r="AR69" s="16"/>
    </row>
    <row r="70" spans="2:44" ht="11.25">
      <c r="B70" s="16"/>
      <c r="AR70" s="16"/>
    </row>
    <row r="71" spans="2:44" ht="11.25">
      <c r="B71" s="16"/>
      <c r="AR71" s="16"/>
    </row>
    <row r="72" spans="2:44" ht="11.25">
      <c r="B72" s="16"/>
      <c r="AR72" s="16"/>
    </row>
    <row r="73" spans="2:44" ht="11.25">
      <c r="B73" s="16"/>
      <c r="AR73" s="16"/>
    </row>
    <row r="74" spans="2:44" ht="11.25">
      <c r="B74" s="16"/>
      <c r="AR74" s="16"/>
    </row>
    <row r="75" spans="2:44" s="1" customFormat="1" ht="12.75">
      <c r="B75" s="28"/>
      <c r="D75" s="39" t="s">
        <v>48</v>
      </c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9" t="s">
        <v>49</v>
      </c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9" t="s">
        <v>48</v>
      </c>
      <c r="AI75" s="30"/>
      <c r="AJ75" s="30"/>
      <c r="AK75" s="30"/>
      <c r="AL75" s="30"/>
      <c r="AM75" s="39" t="s">
        <v>49</v>
      </c>
      <c r="AN75" s="30"/>
      <c r="AO75" s="30"/>
      <c r="AR75" s="28"/>
    </row>
    <row r="76" spans="2:44" s="1" customFormat="1" ht="11.25">
      <c r="B76" s="28"/>
      <c r="AR76" s="28"/>
    </row>
    <row r="77" spans="2:44" s="1" customFormat="1" ht="6.95" customHeight="1">
      <c r="B77" s="40"/>
      <c r="C77" s="41"/>
      <c r="D77" s="41"/>
      <c r="E77" s="41"/>
      <c r="F77" s="41"/>
      <c r="G77" s="41"/>
      <c r="H77" s="41"/>
      <c r="I77" s="41"/>
      <c r="J77" s="41"/>
      <c r="K77" s="41"/>
      <c r="L77" s="41"/>
      <c r="M77" s="41"/>
      <c r="N77" s="41"/>
      <c r="O77" s="41"/>
      <c r="P77" s="41"/>
      <c r="Q77" s="41"/>
      <c r="R77" s="41"/>
      <c r="S77" s="41"/>
      <c r="T77" s="41"/>
      <c r="U77" s="41"/>
      <c r="V77" s="41"/>
      <c r="W77" s="41"/>
      <c r="X77" s="41"/>
      <c r="Y77" s="41"/>
      <c r="Z77" s="41"/>
      <c r="AA77" s="41"/>
      <c r="AB77" s="41"/>
      <c r="AC77" s="41"/>
      <c r="AD77" s="41"/>
      <c r="AE77" s="41"/>
      <c r="AF77" s="41"/>
      <c r="AG77" s="41"/>
      <c r="AH77" s="41"/>
      <c r="AI77" s="41"/>
      <c r="AJ77" s="41"/>
      <c r="AK77" s="41"/>
      <c r="AL77" s="41"/>
      <c r="AM77" s="41"/>
      <c r="AN77" s="41"/>
      <c r="AO77" s="41"/>
      <c r="AP77" s="41"/>
      <c r="AQ77" s="41"/>
      <c r="AR77" s="28"/>
    </row>
    <row r="81" spans="1:91" s="1" customFormat="1" ht="6.95" customHeight="1">
      <c r="B81" s="42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43"/>
      <c r="AL81" s="43"/>
      <c r="AM81" s="43"/>
      <c r="AN81" s="43"/>
      <c r="AO81" s="43"/>
      <c r="AP81" s="43"/>
      <c r="AQ81" s="43"/>
      <c r="AR81" s="28"/>
    </row>
    <row r="82" spans="1:91" s="1" customFormat="1" ht="24.95" customHeight="1">
      <c r="B82" s="28"/>
      <c r="C82" s="17" t="s">
        <v>52</v>
      </c>
      <c r="AR82" s="28"/>
    </row>
    <row r="83" spans="1:91" s="1" customFormat="1" ht="6.95" customHeight="1">
      <c r="B83" s="28"/>
      <c r="AR83" s="28"/>
    </row>
    <row r="84" spans="1:91" s="3" customFormat="1" ht="12" customHeight="1">
      <c r="B84" s="44"/>
      <c r="C84" s="23" t="s">
        <v>11</v>
      </c>
      <c r="L84" s="3" t="str">
        <f>K5</f>
        <v>2019-047</v>
      </c>
      <c r="AR84" s="44"/>
    </row>
    <row r="85" spans="1:91" s="4" customFormat="1" ht="36.950000000000003" customHeight="1">
      <c r="B85" s="45"/>
      <c r="C85" s="46" t="s">
        <v>14</v>
      </c>
      <c r="L85" s="194" t="str">
        <f>K6</f>
        <v>Pozdĺžne státie pri ZS R. Jašíka a rekonštrukcia vjazdu</v>
      </c>
      <c r="M85" s="195"/>
      <c r="N85" s="195"/>
      <c r="O85" s="195"/>
      <c r="P85" s="195"/>
      <c r="Q85" s="195"/>
      <c r="R85" s="195"/>
      <c r="S85" s="195"/>
      <c r="T85" s="195"/>
      <c r="U85" s="195"/>
      <c r="V85" s="195"/>
      <c r="W85" s="195"/>
      <c r="X85" s="195"/>
      <c r="Y85" s="195"/>
      <c r="Z85" s="195"/>
      <c r="AA85" s="195"/>
      <c r="AB85" s="195"/>
      <c r="AC85" s="195"/>
      <c r="AD85" s="195"/>
      <c r="AE85" s="195"/>
      <c r="AF85" s="195"/>
      <c r="AG85" s="195"/>
      <c r="AH85" s="195"/>
      <c r="AI85" s="195"/>
      <c r="AJ85" s="195"/>
      <c r="AK85" s="195"/>
      <c r="AL85" s="195"/>
      <c r="AM85" s="195"/>
      <c r="AN85" s="195"/>
      <c r="AO85" s="195"/>
      <c r="AR85" s="45"/>
    </row>
    <row r="86" spans="1:91" s="1" customFormat="1" ht="6.95" customHeight="1">
      <c r="B86" s="28"/>
      <c r="AR86" s="28"/>
    </row>
    <row r="87" spans="1:91" s="1" customFormat="1" ht="12" customHeight="1">
      <c r="B87" s="28"/>
      <c r="C87" s="23" t="s">
        <v>18</v>
      </c>
      <c r="L87" s="47" t="str">
        <f>IF(K8="","",K8)</f>
        <v xml:space="preserve"> </v>
      </c>
      <c r="AI87" s="23" t="s">
        <v>20</v>
      </c>
      <c r="AM87" s="196" t="str">
        <f>IF(AN8= "","",AN8)</f>
        <v>10. 4. 2019</v>
      </c>
      <c r="AN87" s="196"/>
      <c r="AR87" s="28"/>
    </row>
    <row r="88" spans="1:91" s="1" customFormat="1" ht="6.95" customHeight="1">
      <c r="B88" s="28"/>
      <c r="AR88" s="28"/>
    </row>
    <row r="89" spans="1:91" s="1" customFormat="1" ht="15.2" customHeight="1">
      <c r="B89" s="28"/>
      <c r="C89" s="23" t="s">
        <v>22</v>
      </c>
      <c r="L89" s="3" t="str">
        <f>IF(E11= "","",E11)</f>
        <v>Mesto Partizánske</v>
      </c>
      <c r="AI89" s="23" t="s">
        <v>28</v>
      </c>
      <c r="AM89" s="192" t="str">
        <f>IF(E17="","",E17)</f>
        <v xml:space="preserve"> </v>
      </c>
      <c r="AN89" s="193"/>
      <c r="AO89" s="193"/>
      <c r="AP89" s="193"/>
      <c r="AR89" s="28"/>
      <c r="AS89" s="188" t="s">
        <v>53</v>
      </c>
      <c r="AT89" s="189"/>
      <c r="AU89" s="49"/>
      <c r="AV89" s="49"/>
      <c r="AW89" s="49"/>
      <c r="AX89" s="49"/>
      <c r="AY89" s="49"/>
      <c r="AZ89" s="49"/>
      <c r="BA89" s="49"/>
      <c r="BB89" s="49"/>
      <c r="BC89" s="49"/>
      <c r="BD89" s="50"/>
    </row>
    <row r="90" spans="1:91" s="1" customFormat="1" ht="15.2" customHeight="1">
      <c r="B90" s="28"/>
      <c r="C90" s="23" t="s">
        <v>26</v>
      </c>
      <c r="L90" s="3" t="str">
        <f>IF(E14= "Vyplň údaj","",E14)</f>
        <v/>
      </c>
      <c r="AI90" s="23" t="s">
        <v>31</v>
      </c>
      <c r="AM90" s="192" t="str">
        <f>IF(E20="","",E20)</f>
        <v xml:space="preserve"> </v>
      </c>
      <c r="AN90" s="193"/>
      <c r="AO90" s="193"/>
      <c r="AP90" s="193"/>
      <c r="AR90" s="28"/>
      <c r="AS90" s="190"/>
      <c r="AT90" s="191"/>
      <c r="AU90" s="51"/>
      <c r="AV90" s="51"/>
      <c r="AW90" s="51"/>
      <c r="AX90" s="51"/>
      <c r="AY90" s="51"/>
      <c r="AZ90" s="51"/>
      <c r="BA90" s="51"/>
      <c r="BB90" s="51"/>
      <c r="BC90" s="51"/>
      <c r="BD90" s="52"/>
    </row>
    <row r="91" spans="1:91" s="1" customFormat="1" ht="10.9" customHeight="1">
      <c r="B91" s="28"/>
      <c r="AR91" s="28"/>
      <c r="AS91" s="190"/>
      <c r="AT91" s="191"/>
      <c r="AU91" s="51"/>
      <c r="AV91" s="51"/>
      <c r="AW91" s="51"/>
      <c r="AX91" s="51"/>
      <c r="AY91" s="51"/>
      <c r="AZ91" s="51"/>
      <c r="BA91" s="51"/>
      <c r="BB91" s="51"/>
      <c r="BC91" s="51"/>
      <c r="BD91" s="52"/>
    </row>
    <row r="92" spans="1:91" s="1" customFormat="1" ht="29.25" customHeight="1">
      <c r="B92" s="28"/>
      <c r="C92" s="204" t="s">
        <v>54</v>
      </c>
      <c r="D92" s="205"/>
      <c r="E92" s="205"/>
      <c r="F92" s="205"/>
      <c r="G92" s="205"/>
      <c r="H92" s="53"/>
      <c r="I92" s="206" t="s">
        <v>55</v>
      </c>
      <c r="J92" s="205"/>
      <c r="K92" s="205"/>
      <c r="L92" s="205"/>
      <c r="M92" s="205"/>
      <c r="N92" s="205"/>
      <c r="O92" s="205"/>
      <c r="P92" s="205"/>
      <c r="Q92" s="205"/>
      <c r="R92" s="205"/>
      <c r="S92" s="205"/>
      <c r="T92" s="205"/>
      <c r="U92" s="205"/>
      <c r="V92" s="205"/>
      <c r="W92" s="205"/>
      <c r="X92" s="205"/>
      <c r="Y92" s="205"/>
      <c r="Z92" s="205"/>
      <c r="AA92" s="205"/>
      <c r="AB92" s="205"/>
      <c r="AC92" s="205"/>
      <c r="AD92" s="205"/>
      <c r="AE92" s="205"/>
      <c r="AF92" s="205"/>
      <c r="AG92" s="207" t="s">
        <v>56</v>
      </c>
      <c r="AH92" s="205"/>
      <c r="AI92" s="205"/>
      <c r="AJ92" s="205"/>
      <c r="AK92" s="205"/>
      <c r="AL92" s="205"/>
      <c r="AM92" s="205"/>
      <c r="AN92" s="206" t="s">
        <v>57</v>
      </c>
      <c r="AO92" s="205"/>
      <c r="AP92" s="208"/>
      <c r="AQ92" s="54" t="s">
        <v>58</v>
      </c>
      <c r="AR92" s="28"/>
      <c r="AS92" s="55" t="s">
        <v>59</v>
      </c>
      <c r="AT92" s="56" t="s">
        <v>60</v>
      </c>
      <c r="AU92" s="56" t="s">
        <v>61</v>
      </c>
      <c r="AV92" s="56" t="s">
        <v>62</v>
      </c>
      <c r="AW92" s="56" t="s">
        <v>63</v>
      </c>
      <c r="AX92" s="56" t="s">
        <v>64</v>
      </c>
      <c r="AY92" s="56" t="s">
        <v>65</v>
      </c>
      <c r="AZ92" s="56" t="s">
        <v>66</v>
      </c>
      <c r="BA92" s="56" t="s">
        <v>67</v>
      </c>
      <c r="BB92" s="56" t="s">
        <v>68</v>
      </c>
      <c r="BC92" s="56" t="s">
        <v>69</v>
      </c>
      <c r="BD92" s="57" t="s">
        <v>70</v>
      </c>
    </row>
    <row r="93" spans="1:91" s="1" customFormat="1" ht="10.9" customHeight="1">
      <c r="B93" s="28"/>
      <c r="AR93" s="28"/>
      <c r="AS93" s="58"/>
      <c r="AT93" s="49"/>
      <c r="AU93" s="49"/>
      <c r="AV93" s="49"/>
      <c r="AW93" s="49"/>
      <c r="AX93" s="49"/>
      <c r="AY93" s="49"/>
      <c r="AZ93" s="49"/>
      <c r="BA93" s="49"/>
      <c r="BB93" s="49"/>
      <c r="BC93" s="49"/>
      <c r="BD93" s="50"/>
    </row>
    <row r="94" spans="1:91" s="5" customFormat="1" ht="32.450000000000003" customHeight="1">
      <c r="B94" s="59"/>
      <c r="C94" s="60" t="s">
        <v>71</v>
      </c>
      <c r="D94" s="61"/>
      <c r="E94" s="61"/>
      <c r="F94" s="61"/>
      <c r="G94" s="61"/>
      <c r="H94" s="61"/>
      <c r="I94" s="61"/>
      <c r="J94" s="61"/>
      <c r="K94" s="61"/>
      <c r="L94" s="61"/>
      <c r="M94" s="61"/>
      <c r="N94" s="61"/>
      <c r="O94" s="61"/>
      <c r="P94" s="61"/>
      <c r="Q94" s="61"/>
      <c r="R94" s="61"/>
      <c r="S94" s="61"/>
      <c r="T94" s="61"/>
      <c r="U94" s="61"/>
      <c r="V94" s="61"/>
      <c r="W94" s="61"/>
      <c r="X94" s="61"/>
      <c r="Y94" s="61"/>
      <c r="Z94" s="61"/>
      <c r="AA94" s="61"/>
      <c r="AB94" s="61"/>
      <c r="AC94" s="61"/>
      <c r="AD94" s="61"/>
      <c r="AE94" s="61"/>
      <c r="AF94" s="61"/>
      <c r="AG94" s="212">
        <f>ROUND(SUM(AG95:AG96),2)</f>
        <v>0</v>
      </c>
      <c r="AH94" s="212"/>
      <c r="AI94" s="212"/>
      <c r="AJ94" s="212"/>
      <c r="AK94" s="212"/>
      <c r="AL94" s="212"/>
      <c r="AM94" s="212"/>
      <c r="AN94" s="213">
        <f>SUM(AG94,AT94)</f>
        <v>0</v>
      </c>
      <c r="AO94" s="213"/>
      <c r="AP94" s="213"/>
      <c r="AQ94" s="63" t="s">
        <v>1</v>
      </c>
      <c r="AR94" s="59"/>
      <c r="AS94" s="64">
        <f>ROUND(SUM(AS95:AS96),2)</f>
        <v>0</v>
      </c>
      <c r="AT94" s="65">
        <f>ROUND(SUM(AV94:AW94),2)</f>
        <v>0</v>
      </c>
      <c r="AU94" s="66">
        <f>ROUND(SUM(AU95:AU96),5)</f>
        <v>0</v>
      </c>
      <c r="AV94" s="65">
        <f>ROUND(AZ94*L29,2)</f>
        <v>0</v>
      </c>
      <c r="AW94" s="65">
        <f>ROUND(BA94*L30,2)</f>
        <v>0</v>
      </c>
      <c r="AX94" s="65">
        <f>ROUND(BB94*L29,2)</f>
        <v>0</v>
      </c>
      <c r="AY94" s="65">
        <f>ROUND(BC94*L30,2)</f>
        <v>0</v>
      </c>
      <c r="AZ94" s="65">
        <f>ROUND(SUM(AZ95:AZ96),2)</f>
        <v>0</v>
      </c>
      <c r="BA94" s="65">
        <f>ROUND(SUM(BA95:BA96),2)</f>
        <v>0</v>
      </c>
      <c r="BB94" s="65">
        <f>ROUND(SUM(BB95:BB96),2)</f>
        <v>0</v>
      </c>
      <c r="BC94" s="65">
        <f>ROUND(SUM(BC95:BC96),2)</f>
        <v>0</v>
      </c>
      <c r="BD94" s="67">
        <f>ROUND(SUM(BD95:BD96),2)</f>
        <v>0</v>
      </c>
      <c r="BS94" s="68" t="s">
        <v>72</v>
      </c>
      <c r="BT94" s="68" t="s">
        <v>73</v>
      </c>
      <c r="BU94" s="69" t="s">
        <v>74</v>
      </c>
      <c r="BV94" s="68" t="s">
        <v>75</v>
      </c>
      <c r="BW94" s="68" t="s">
        <v>4</v>
      </c>
      <c r="BX94" s="68" t="s">
        <v>76</v>
      </c>
      <c r="CL94" s="68" t="s">
        <v>1</v>
      </c>
    </row>
    <row r="95" spans="1:91" s="6" customFormat="1" ht="16.5" customHeight="1">
      <c r="A95" s="70" t="s">
        <v>77</v>
      </c>
      <c r="B95" s="71"/>
      <c r="C95" s="72"/>
      <c r="D95" s="211" t="s">
        <v>78</v>
      </c>
      <c r="E95" s="211"/>
      <c r="F95" s="211"/>
      <c r="G95" s="211"/>
      <c r="H95" s="211"/>
      <c r="I95" s="73"/>
      <c r="J95" s="211" t="s">
        <v>79</v>
      </c>
      <c r="K95" s="211"/>
      <c r="L95" s="211"/>
      <c r="M95" s="211"/>
      <c r="N95" s="211"/>
      <c r="O95" s="211"/>
      <c r="P95" s="211"/>
      <c r="Q95" s="211"/>
      <c r="R95" s="211"/>
      <c r="S95" s="211"/>
      <c r="T95" s="211"/>
      <c r="U95" s="211"/>
      <c r="V95" s="211"/>
      <c r="W95" s="211"/>
      <c r="X95" s="211"/>
      <c r="Y95" s="211"/>
      <c r="Z95" s="211"/>
      <c r="AA95" s="211"/>
      <c r="AB95" s="211"/>
      <c r="AC95" s="211"/>
      <c r="AD95" s="211"/>
      <c r="AE95" s="211"/>
      <c r="AF95" s="211"/>
      <c r="AG95" s="209">
        <f>'PRILOHA 2A'!J30</f>
        <v>0</v>
      </c>
      <c r="AH95" s="210"/>
      <c r="AI95" s="210"/>
      <c r="AJ95" s="210"/>
      <c r="AK95" s="210"/>
      <c r="AL95" s="210"/>
      <c r="AM95" s="210"/>
      <c r="AN95" s="209">
        <f>SUM(AG95,AT95)</f>
        <v>0</v>
      </c>
      <c r="AO95" s="210"/>
      <c r="AP95" s="210"/>
      <c r="AQ95" s="74" t="s">
        <v>80</v>
      </c>
      <c r="AR95" s="71"/>
      <c r="AS95" s="75">
        <v>0</v>
      </c>
      <c r="AT95" s="76">
        <f>ROUND(SUM(AV95:AW95),2)</f>
        <v>0</v>
      </c>
      <c r="AU95" s="77">
        <f>'PRILOHA 2A'!P123</f>
        <v>0</v>
      </c>
      <c r="AV95" s="76">
        <f>'PRILOHA 2A'!J33</f>
        <v>0</v>
      </c>
      <c r="AW95" s="76">
        <f>'PRILOHA 2A'!J34</f>
        <v>0</v>
      </c>
      <c r="AX95" s="76">
        <f>'PRILOHA 2A'!J35</f>
        <v>0</v>
      </c>
      <c r="AY95" s="76">
        <f>'PRILOHA 2A'!J36</f>
        <v>0</v>
      </c>
      <c r="AZ95" s="76">
        <f>'PRILOHA 2A'!F33</f>
        <v>0</v>
      </c>
      <c r="BA95" s="76">
        <f>'PRILOHA 2A'!F34</f>
        <v>0</v>
      </c>
      <c r="BB95" s="76">
        <f>'PRILOHA 2A'!F35</f>
        <v>0</v>
      </c>
      <c r="BC95" s="76">
        <f>'PRILOHA 2A'!F36</f>
        <v>0</v>
      </c>
      <c r="BD95" s="78">
        <f>'PRILOHA 2A'!F37</f>
        <v>0</v>
      </c>
      <c r="BT95" s="79" t="s">
        <v>78</v>
      </c>
      <c r="BV95" s="79" t="s">
        <v>75</v>
      </c>
      <c r="BW95" s="79" t="s">
        <v>81</v>
      </c>
      <c r="BX95" s="79" t="s">
        <v>4</v>
      </c>
      <c r="CL95" s="79" t="s">
        <v>1</v>
      </c>
      <c r="CM95" s="79" t="s">
        <v>73</v>
      </c>
    </row>
    <row r="96" spans="1:91" s="6" customFormat="1" ht="16.5" customHeight="1">
      <c r="A96" s="70" t="s">
        <v>77</v>
      </c>
      <c r="B96" s="71"/>
      <c r="C96" s="72"/>
      <c r="D96" s="211" t="s">
        <v>82</v>
      </c>
      <c r="E96" s="211"/>
      <c r="F96" s="211"/>
      <c r="G96" s="211"/>
      <c r="H96" s="211"/>
      <c r="I96" s="73"/>
      <c r="J96" s="211" t="s">
        <v>83</v>
      </c>
      <c r="K96" s="211"/>
      <c r="L96" s="211"/>
      <c r="M96" s="211"/>
      <c r="N96" s="211"/>
      <c r="O96" s="211"/>
      <c r="P96" s="211"/>
      <c r="Q96" s="211"/>
      <c r="R96" s="211"/>
      <c r="S96" s="211"/>
      <c r="T96" s="211"/>
      <c r="U96" s="211"/>
      <c r="V96" s="211"/>
      <c r="W96" s="211"/>
      <c r="X96" s="211"/>
      <c r="Y96" s="211"/>
      <c r="Z96" s="211"/>
      <c r="AA96" s="211"/>
      <c r="AB96" s="211"/>
      <c r="AC96" s="211"/>
      <c r="AD96" s="211"/>
      <c r="AE96" s="211"/>
      <c r="AF96" s="211"/>
      <c r="AG96" s="209">
        <f>'PRILOHA 2B'!J30</f>
        <v>0</v>
      </c>
      <c r="AH96" s="210"/>
      <c r="AI96" s="210"/>
      <c r="AJ96" s="210"/>
      <c r="AK96" s="210"/>
      <c r="AL96" s="210"/>
      <c r="AM96" s="210"/>
      <c r="AN96" s="209">
        <f>SUM(AG96,AT96)</f>
        <v>0</v>
      </c>
      <c r="AO96" s="210"/>
      <c r="AP96" s="210"/>
      <c r="AQ96" s="74" t="s">
        <v>80</v>
      </c>
      <c r="AR96" s="71"/>
      <c r="AS96" s="80">
        <v>0</v>
      </c>
      <c r="AT96" s="81">
        <f>ROUND(SUM(AV96:AW96),2)</f>
        <v>0</v>
      </c>
      <c r="AU96" s="82">
        <f>'PRILOHA 2B'!P121</f>
        <v>0</v>
      </c>
      <c r="AV96" s="81">
        <f>'PRILOHA 2B'!J33</f>
        <v>0</v>
      </c>
      <c r="AW96" s="81">
        <f>'PRILOHA 2B'!J34</f>
        <v>0</v>
      </c>
      <c r="AX96" s="81">
        <f>'PRILOHA 2B'!J35</f>
        <v>0</v>
      </c>
      <c r="AY96" s="81">
        <f>'PRILOHA 2B'!J36</f>
        <v>0</v>
      </c>
      <c r="AZ96" s="81">
        <f>'PRILOHA 2B'!F33</f>
        <v>0</v>
      </c>
      <c r="BA96" s="81">
        <f>'PRILOHA 2B'!F34</f>
        <v>0</v>
      </c>
      <c r="BB96" s="81">
        <f>'PRILOHA 2B'!F35</f>
        <v>0</v>
      </c>
      <c r="BC96" s="81">
        <f>'PRILOHA 2B'!F36</f>
        <v>0</v>
      </c>
      <c r="BD96" s="83">
        <f>'PRILOHA 2B'!F37</f>
        <v>0</v>
      </c>
      <c r="BT96" s="79" t="s">
        <v>78</v>
      </c>
      <c r="BV96" s="79" t="s">
        <v>75</v>
      </c>
      <c r="BW96" s="79" t="s">
        <v>84</v>
      </c>
      <c r="BX96" s="79" t="s">
        <v>4</v>
      </c>
      <c r="CL96" s="79" t="s">
        <v>1</v>
      </c>
      <c r="CM96" s="79" t="s">
        <v>73</v>
      </c>
    </row>
    <row r="97" spans="2:44" s="1" customFormat="1" ht="30" customHeight="1">
      <c r="B97" s="28"/>
      <c r="AR97" s="28"/>
    </row>
    <row r="98" spans="2:44" s="1" customFormat="1" ht="6.95" customHeight="1">
      <c r="B98" s="40"/>
      <c r="C98" s="41"/>
      <c r="D98" s="41"/>
      <c r="E98" s="41"/>
      <c r="F98" s="41"/>
      <c r="G98" s="41"/>
      <c r="H98" s="41"/>
      <c r="I98" s="41"/>
      <c r="J98" s="41"/>
      <c r="K98" s="41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41"/>
      <c r="Z98" s="41"/>
      <c r="AA98" s="41"/>
      <c r="AB98" s="41"/>
      <c r="AC98" s="41"/>
      <c r="AD98" s="41"/>
      <c r="AE98" s="41"/>
      <c r="AF98" s="41"/>
      <c r="AG98" s="41"/>
      <c r="AH98" s="41"/>
      <c r="AI98" s="41"/>
      <c r="AJ98" s="41"/>
      <c r="AK98" s="41"/>
      <c r="AL98" s="41"/>
      <c r="AM98" s="41"/>
      <c r="AN98" s="41"/>
      <c r="AO98" s="41"/>
      <c r="AP98" s="41"/>
      <c r="AQ98" s="41"/>
      <c r="AR98" s="28"/>
    </row>
  </sheetData>
  <mergeCells count="46">
    <mergeCell ref="AN96:AP96"/>
    <mergeCell ref="AG96:AM96"/>
    <mergeCell ref="D96:H96"/>
    <mergeCell ref="J96:AF96"/>
    <mergeCell ref="AG94:AM94"/>
    <mergeCell ref="AN94:AP94"/>
    <mergeCell ref="AG92:AM92"/>
    <mergeCell ref="AN92:AP92"/>
    <mergeCell ref="AN95:AP95"/>
    <mergeCell ref="AG95:AM95"/>
    <mergeCell ref="D95:H95"/>
    <mergeCell ref="J95:AF95"/>
    <mergeCell ref="L30:P30"/>
    <mergeCell ref="L31:P31"/>
    <mergeCell ref="L32:P32"/>
    <mergeCell ref="L33:P33"/>
    <mergeCell ref="C92:G92"/>
    <mergeCell ref="I92:AF92"/>
    <mergeCell ref="X35:AB35"/>
    <mergeCell ref="AK35:AO35"/>
    <mergeCell ref="AR2:BE2"/>
    <mergeCell ref="AS89:AT91"/>
    <mergeCell ref="AM90:AP90"/>
    <mergeCell ref="L85:AO85"/>
    <mergeCell ref="AM87:AN87"/>
    <mergeCell ref="AM89:AP89"/>
    <mergeCell ref="K5:AO5"/>
    <mergeCell ref="K6:AO6"/>
    <mergeCell ref="E14:AJ14"/>
    <mergeCell ref="E23:AN23"/>
    <mergeCell ref="L28:P28"/>
    <mergeCell ref="W28:AE28"/>
    <mergeCell ref="AK28:AO28"/>
    <mergeCell ref="L29:P29"/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</mergeCells>
  <hyperlinks>
    <hyperlink ref="A95" location="'1 - 2 ks pozdĺžne státie ...'!C2" display="/"/>
    <hyperlink ref="A96" location="'2 - Rekonštrukcia vjazdu ...'!C2" display="/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M160"/>
  <sheetViews>
    <sheetView showGridLines="0" workbookViewId="0"/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" customWidth="1"/>
    <col min="8" max="8" width="11.5" customWidth="1"/>
    <col min="9" max="9" width="20.1640625" style="84" customWidth="1"/>
    <col min="10" max="10" width="20.1640625" customWidth="1"/>
    <col min="11" max="11" width="20.16406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186" t="s">
        <v>5</v>
      </c>
      <c r="M2" s="187"/>
      <c r="N2" s="187"/>
      <c r="O2" s="187"/>
      <c r="P2" s="187"/>
      <c r="Q2" s="187"/>
      <c r="R2" s="187"/>
      <c r="S2" s="187"/>
      <c r="T2" s="187"/>
      <c r="U2" s="187"/>
      <c r="V2" s="187"/>
      <c r="AT2" s="13" t="s">
        <v>81</v>
      </c>
    </row>
    <row r="3" spans="2:46" ht="6.95" customHeight="1">
      <c r="B3" s="14"/>
      <c r="C3" s="15"/>
      <c r="D3" s="15"/>
      <c r="E3" s="15"/>
      <c r="F3" s="15"/>
      <c r="G3" s="15"/>
      <c r="H3" s="15"/>
      <c r="I3" s="85"/>
      <c r="J3" s="15"/>
      <c r="K3" s="15"/>
      <c r="L3" s="16"/>
      <c r="AT3" s="13" t="s">
        <v>73</v>
      </c>
    </row>
    <row r="4" spans="2:46" ht="24.95" customHeight="1">
      <c r="B4" s="16"/>
      <c r="D4" s="17" t="s">
        <v>85</v>
      </c>
      <c r="L4" s="16"/>
      <c r="M4" s="86" t="s">
        <v>9</v>
      </c>
      <c r="AT4" s="13" t="s">
        <v>3</v>
      </c>
    </row>
    <row r="5" spans="2:46" ht="6.95" customHeight="1">
      <c r="B5" s="16"/>
      <c r="L5" s="16"/>
    </row>
    <row r="6" spans="2:46" ht="12" customHeight="1">
      <c r="B6" s="16"/>
      <c r="D6" s="23" t="s">
        <v>14</v>
      </c>
      <c r="L6" s="16"/>
    </row>
    <row r="7" spans="2:46" ht="16.5" customHeight="1">
      <c r="B7" s="16"/>
      <c r="E7" s="214" t="str">
        <f>'Rekapitulácia stavby'!K6</f>
        <v>Pozdĺžne státie pri ZS R. Jašíka a rekonštrukcia vjazdu</v>
      </c>
      <c r="F7" s="215"/>
      <c r="G7" s="215"/>
      <c r="H7" s="215"/>
      <c r="L7" s="16"/>
    </row>
    <row r="8" spans="2:46" s="1" customFormat="1" ht="12" customHeight="1">
      <c r="B8" s="28"/>
      <c r="D8" s="23" t="s">
        <v>86</v>
      </c>
      <c r="I8" s="87"/>
      <c r="L8" s="28"/>
    </row>
    <row r="9" spans="2:46" s="1" customFormat="1" ht="36.950000000000003" customHeight="1">
      <c r="B9" s="28"/>
      <c r="E9" s="194" t="s">
        <v>87</v>
      </c>
      <c r="F9" s="216"/>
      <c r="G9" s="216"/>
      <c r="H9" s="216"/>
      <c r="I9" s="87"/>
      <c r="L9" s="28"/>
    </row>
    <row r="10" spans="2:46" s="1" customFormat="1" ht="11.25">
      <c r="B10" s="28"/>
      <c r="I10" s="87"/>
      <c r="L10" s="28"/>
    </row>
    <row r="11" spans="2:46" s="1" customFormat="1" ht="12" customHeight="1">
      <c r="B11" s="28"/>
      <c r="D11" s="23" t="s">
        <v>16</v>
      </c>
      <c r="F11" s="21" t="s">
        <v>1</v>
      </c>
      <c r="I11" s="88" t="s">
        <v>17</v>
      </c>
      <c r="J11" s="21" t="s">
        <v>1</v>
      </c>
      <c r="L11" s="28"/>
    </row>
    <row r="12" spans="2:46" s="1" customFormat="1" ht="12" customHeight="1">
      <c r="B12" s="28"/>
      <c r="D12" s="23" t="s">
        <v>18</v>
      </c>
      <c r="F12" s="21" t="s">
        <v>19</v>
      </c>
      <c r="I12" s="88" t="s">
        <v>20</v>
      </c>
      <c r="J12" s="48" t="str">
        <f>'Rekapitulácia stavby'!AN8</f>
        <v>10. 4. 2019</v>
      </c>
      <c r="L12" s="28"/>
    </row>
    <row r="13" spans="2:46" s="1" customFormat="1" ht="10.9" customHeight="1">
      <c r="B13" s="28"/>
      <c r="I13" s="87"/>
      <c r="L13" s="28"/>
    </row>
    <row r="14" spans="2:46" s="1" customFormat="1" ht="12" customHeight="1">
      <c r="B14" s="28"/>
      <c r="D14" s="23" t="s">
        <v>22</v>
      </c>
      <c r="I14" s="88" t="s">
        <v>23</v>
      </c>
      <c r="J14" s="21" t="str">
        <f>IF('Rekapitulácia stavby'!AN10="","",'Rekapitulácia stavby'!AN10)</f>
        <v/>
      </c>
      <c r="L14" s="28"/>
    </row>
    <row r="15" spans="2:46" s="1" customFormat="1" ht="18" customHeight="1">
      <c r="B15" s="28"/>
      <c r="E15" s="21" t="str">
        <f>IF('Rekapitulácia stavby'!E11="","",'Rekapitulácia stavby'!E11)</f>
        <v>Mesto Partizánske</v>
      </c>
      <c r="I15" s="88" t="s">
        <v>25</v>
      </c>
      <c r="J15" s="21" t="str">
        <f>IF('Rekapitulácia stavby'!AN11="","",'Rekapitulácia stavby'!AN11)</f>
        <v/>
      </c>
      <c r="L15" s="28"/>
    </row>
    <row r="16" spans="2:46" s="1" customFormat="1" ht="6.95" customHeight="1">
      <c r="B16" s="28"/>
      <c r="I16" s="87"/>
      <c r="L16" s="28"/>
    </row>
    <row r="17" spans="2:12" s="1" customFormat="1" ht="12" customHeight="1">
      <c r="B17" s="28"/>
      <c r="D17" s="23" t="s">
        <v>26</v>
      </c>
      <c r="I17" s="88" t="s">
        <v>23</v>
      </c>
      <c r="J17" s="24" t="str">
        <f>'Rekapitulácia stavby'!AN13</f>
        <v>Vyplň údaj</v>
      </c>
      <c r="L17" s="28"/>
    </row>
    <row r="18" spans="2:12" s="1" customFormat="1" ht="18" customHeight="1">
      <c r="B18" s="28"/>
      <c r="E18" s="217" t="str">
        <f>'Rekapitulácia stavby'!E14</f>
        <v>Vyplň údaj</v>
      </c>
      <c r="F18" s="197"/>
      <c r="G18" s="197"/>
      <c r="H18" s="197"/>
      <c r="I18" s="88" t="s">
        <v>25</v>
      </c>
      <c r="J18" s="24" t="str">
        <f>'Rekapitulácia stavby'!AN14</f>
        <v>Vyplň údaj</v>
      </c>
      <c r="L18" s="28"/>
    </row>
    <row r="19" spans="2:12" s="1" customFormat="1" ht="6.95" customHeight="1">
      <c r="B19" s="28"/>
      <c r="I19" s="87"/>
      <c r="L19" s="28"/>
    </row>
    <row r="20" spans="2:12" s="1" customFormat="1" ht="12" customHeight="1">
      <c r="B20" s="28"/>
      <c r="D20" s="23" t="s">
        <v>28</v>
      </c>
      <c r="I20" s="88" t="s">
        <v>23</v>
      </c>
      <c r="J20" s="21" t="str">
        <f>IF('Rekapitulácia stavby'!AN16="","",'Rekapitulácia stavby'!AN16)</f>
        <v/>
      </c>
      <c r="L20" s="28"/>
    </row>
    <row r="21" spans="2:12" s="1" customFormat="1" ht="18" customHeight="1">
      <c r="B21" s="28"/>
      <c r="E21" s="21" t="str">
        <f>IF('Rekapitulácia stavby'!E17="","",'Rekapitulácia stavby'!E17)</f>
        <v xml:space="preserve"> </v>
      </c>
      <c r="I21" s="88" t="s">
        <v>25</v>
      </c>
      <c r="J21" s="21" t="str">
        <f>IF('Rekapitulácia stavby'!AN17="","",'Rekapitulácia stavby'!AN17)</f>
        <v/>
      </c>
      <c r="L21" s="28"/>
    </row>
    <row r="22" spans="2:12" s="1" customFormat="1" ht="6.95" customHeight="1">
      <c r="B22" s="28"/>
      <c r="I22" s="87"/>
      <c r="L22" s="28"/>
    </row>
    <row r="23" spans="2:12" s="1" customFormat="1" ht="12" customHeight="1">
      <c r="B23" s="28"/>
      <c r="D23" s="23" t="s">
        <v>31</v>
      </c>
      <c r="I23" s="88" t="s">
        <v>23</v>
      </c>
      <c r="J23" s="21" t="str">
        <f>IF('Rekapitulácia stavby'!AN19="","",'Rekapitulácia stavby'!AN19)</f>
        <v/>
      </c>
      <c r="L23" s="28"/>
    </row>
    <row r="24" spans="2:12" s="1" customFormat="1" ht="18" customHeight="1">
      <c r="B24" s="28"/>
      <c r="E24" s="21" t="str">
        <f>IF('Rekapitulácia stavby'!E20="","",'Rekapitulácia stavby'!E20)</f>
        <v xml:space="preserve"> </v>
      </c>
      <c r="I24" s="88" t="s">
        <v>25</v>
      </c>
      <c r="J24" s="21" t="str">
        <f>IF('Rekapitulácia stavby'!AN20="","",'Rekapitulácia stavby'!AN20)</f>
        <v/>
      </c>
      <c r="L24" s="28"/>
    </row>
    <row r="25" spans="2:12" s="1" customFormat="1" ht="6.95" customHeight="1">
      <c r="B25" s="28"/>
      <c r="I25" s="87"/>
      <c r="L25" s="28"/>
    </row>
    <row r="26" spans="2:12" s="1" customFormat="1" ht="12" customHeight="1">
      <c r="B26" s="28"/>
      <c r="D26" s="23" t="s">
        <v>32</v>
      </c>
      <c r="I26" s="87"/>
      <c r="L26" s="28"/>
    </row>
    <row r="27" spans="2:12" s="7" customFormat="1" ht="16.5" customHeight="1">
      <c r="B27" s="89"/>
      <c r="E27" s="201" t="s">
        <v>1</v>
      </c>
      <c r="F27" s="201"/>
      <c r="G27" s="201"/>
      <c r="H27" s="201"/>
      <c r="I27" s="90"/>
      <c r="L27" s="89"/>
    </row>
    <row r="28" spans="2:12" s="1" customFormat="1" ht="6.95" customHeight="1">
      <c r="B28" s="28"/>
      <c r="I28" s="87"/>
      <c r="L28" s="28"/>
    </row>
    <row r="29" spans="2:12" s="1" customFormat="1" ht="6.95" customHeight="1">
      <c r="B29" s="28"/>
      <c r="D29" s="49"/>
      <c r="E29" s="49"/>
      <c r="F29" s="49"/>
      <c r="G29" s="49"/>
      <c r="H29" s="49"/>
      <c r="I29" s="91"/>
      <c r="J29" s="49"/>
      <c r="K29" s="49"/>
      <c r="L29" s="28"/>
    </row>
    <row r="30" spans="2:12" s="1" customFormat="1" ht="25.35" customHeight="1">
      <c r="B30" s="28"/>
      <c r="D30" s="92" t="s">
        <v>33</v>
      </c>
      <c r="I30" s="87"/>
      <c r="J30" s="62">
        <f>ROUND(J123, 2)</f>
        <v>0</v>
      </c>
      <c r="L30" s="28"/>
    </row>
    <row r="31" spans="2:12" s="1" customFormat="1" ht="6.95" customHeight="1">
      <c r="B31" s="28"/>
      <c r="D31" s="49"/>
      <c r="E31" s="49"/>
      <c r="F31" s="49"/>
      <c r="G31" s="49"/>
      <c r="H31" s="49"/>
      <c r="I31" s="91"/>
      <c r="J31" s="49"/>
      <c r="K31" s="49"/>
      <c r="L31" s="28"/>
    </row>
    <row r="32" spans="2:12" s="1" customFormat="1" ht="14.45" customHeight="1">
      <c r="B32" s="28"/>
      <c r="F32" s="31" t="s">
        <v>35</v>
      </c>
      <c r="I32" s="93" t="s">
        <v>34</v>
      </c>
      <c r="J32" s="31" t="s">
        <v>36</v>
      </c>
      <c r="L32" s="28"/>
    </row>
    <row r="33" spans="2:12" s="1" customFormat="1" ht="14.45" customHeight="1">
      <c r="B33" s="28"/>
      <c r="D33" s="94" t="s">
        <v>37</v>
      </c>
      <c r="E33" s="23" t="s">
        <v>38</v>
      </c>
      <c r="F33" s="95">
        <f>ROUND((SUM(BE123:BE159)),  2)</f>
        <v>0</v>
      </c>
      <c r="I33" s="96">
        <v>0.2</v>
      </c>
      <c r="J33" s="95">
        <f>ROUND(((SUM(BE123:BE159))*I33),  2)</f>
        <v>0</v>
      </c>
      <c r="L33" s="28"/>
    </row>
    <row r="34" spans="2:12" s="1" customFormat="1" ht="14.45" customHeight="1">
      <c r="B34" s="28"/>
      <c r="E34" s="23" t="s">
        <v>39</v>
      </c>
      <c r="F34" s="95">
        <f>ROUND((SUM(BF123:BF159)),  2)</f>
        <v>0</v>
      </c>
      <c r="I34" s="96">
        <v>0.2</v>
      </c>
      <c r="J34" s="95">
        <f>ROUND(((SUM(BF123:BF159))*I34),  2)</f>
        <v>0</v>
      </c>
      <c r="L34" s="28"/>
    </row>
    <row r="35" spans="2:12" s="1" customFormat="1" ht="14.45" hidden="1" customHeight="1">
      <c r="B35" s="28"/>
      <c r="E35" s="23" t="s">
        <v>40</v>
      </c>
      <c r="F35" s="95">
        <f>ROUND((SUM(BG123:BG159)),  2)</f>
        <v>0</v>
      </c>
      <c r="I35" s="96">
        <v>0.2</v>
      </c>
      <c r="J35" s="95">
        <f>0</f>
        <v>0</v>
      </c>
      <c r="L35" s="28"/>
    </row>
    <row r="36" spans="2:12" s="1" customFormat="1" ht="14.45" hidden="1" customHeight="1">
      <c r="B36" s="28"/>
      <c r="E36" s="23" t="s">
        <v>41</v>
      </c>
      <c r="F36" s="95">
        <f>ROUND((SUM(BH123:BH159)),  2)</f>
        <v>0</v>
      </c>
      <c r="I36" s="96">
        <v>0.2</v>
      </c>
      <c r="J36" s="95">
        <f>0</f>
        <v>0</v>
      </c>
      <c r="L36" s="28"/>
    </row>
    <row r="37" spans="2:12" s="1" customFormat="1" ht="14.45" hidden="1" customHeight="1">
      <c r="B37" s="28"/>
      <c r="E37" s="23" t="s">
        <v>42</v>
      </c>
      <c r="F37" s="95">
        <f>ROUND((SUM(BI123:BI159)),  2)</f>
        <v>0</v>
      </c>
      <c r="I37" s="96">
        <v>0</v>
      </c>
      <c r="J37" s="95">
        <f>0</f>
        <v>0</v>
      </c>
      <c r="L37" s="28"/>
    </row>
    <row r="38" spans="2:12" s="1" customFormat="1" ht="6.95" customHeight="1">
      <c r="B38" s="28"/>
      <c r="I38" s="87"/>
      <c r="L38" s="28"/>
    </row>
    <row r="39" spans="2:12" s="1" customFormat="1" ht="25.35" customHeight="1">
      <c r="B39" s="28"/>
      <c r="C39" s="97"/>
      <c r="D39" s="98" t="s">
        <v>43</v>
      </c>
      <c r="E39" s="53"/>
      <c r="F39" s="53"/>
      <c r="G39" s="99" t="s">
        <v>44</v>
      </c>
      <c r="H39" s="100" t="s">
        <v>45</v>
      </c>
      <c r="I39" s="101"/>
      <c r="J39" s="102">
        <f>SUM(J30:J37)</f>
        <v>0</v>
      </c>
      <c r="K39" s="103"/>
      <c r="L39" s="28"/>
    </row>
    <row r="40" spans="2:12" s="1" customFormat="1" ht="14.45" customHeight="1">
      <c r="B40" s="28"/>
      <c r="I40" s="87"/>
      <c r="L40" s="28"/>
    </row>
    <row r="41" spans="2:12" ht="14.45" customHeight="1">
      <c r="B41" s="16"/>
      <c r="L41" s="16"/>
    </row>
    <row r="42" spans="2:12" ht="14.45" customHeight="1">
      <c r="B42" s="16"/>
      <c r="L42" s="16"/>
    </row>
    <row r="43" spans="2:12" ht="14.45" customHeight="1">
      <c r="B43" s="16"/>
      <c r="L43" s="16"/>
    </row>
    <row r="44" spans="2:12" ht="14.45" customHeight="1">
      <c r="B44" s="16"/>
      <c r="L44" s="16"/>
    </row>
    <row r="45" spans="2:12" ht="14.45" customHeight="1">
      <c r="B45" s="16"/>
      <c r="L45" s="16"/>
    </row>
    <row r="46" spans="2:12" ht="14.45" customHeight="1">
      <c r="B46" s="16"/>
      <c r="L46" s="16"/>
    </row>
    <row r="47" spans="2:12" ht="14.45" customHeight="1">
      <c r="B47" s="16"/>
      <c r="L47" s="16"/>
    </row>
    <row r="48" spans="2:12" ht="14.45" customHeight="1">
      <c r="B48" s="16"/>
      <c r="L48" s="16"/>
    </row>
    <row r="49" spans="2:12" ht="14.45" customHeight="1">
      <c r="B49" s="16"/>
      <c r="L49" s="16"/>
    </row>
    <row r="50" spans="2:12" s="1" customFormat="1" ht="14.45" customHeight="1">
      <c r="B50" s="28"/>
      <c r="D50" s="37" t="s">
        <v>46</v>
      </c>
      <c r="E50" s="38"/>
      <c r="F50" s="38"/>
      <c r="G50" s="37" t="s">
        <v>47</v>
      </c>
      <c r="H50" s="38"/>
      <c r="I50" s="104"/>
      <c r="J50" s="38"/>
      <c r="K50" s="38"/>
      <c r="L50" s="28"/>
    </row>
    <row r="51" spans="2:12" ht="11.25">
      <c r="B51" s="16"/>
      <c r="L51" s="16"/>
    </row>
    <row r="52" spans="2:12" ht="11.25">
      <c r="B52" s="16"/>
      <c r="L52" s="16"/>
    </row>
    <row r="53" spans="2:12" ht="11.25">
      <c r="B53" s="16"/>
      <c r="L53" s="16"/>
    </row>
    <row r="54" spans="2:12" ht="11.25">
      <c r="B54" s="16"/>
      <c r="L54" s="16"/>
    </row>
    <row r="55" spans="2:12" ht="11.25">
      <c r="B55" s="16"/>
      <c r="L55" s="16"/>
    </row>
    <row r="56" spans="2:12" ht="11.25">
      <c r="B56" s="16"/>
      <c r="L56" s="16"/>
    </row>
    <row r="57" spans="2:12" ht="11.25">
      <c r="B57" s="16"/>
      <c r="L57" s="16"/>
    </row>
    <row r="58" spans="2:12" ht="11.25">
      <c r="B58" s="16"/>
      <c r="L58" s="16"/>
    </row>
    <row r="59" spans="2:12" ht="11.25">
      <c r="B59" s="16"/>
      <c r="L59" s="16"/>
    </row>
    <row r="60" spans="2:12" ht="11.25">
      <c r="B60" s="16"/>
      <c r="L60" s="16"/>
    </row>
    <row r="61" spans="2:12" s="1" customFormat="1" ht="12.75">
      <c r="B61" s="28"/>
      <c r="D61" s="39" t="s">
        <v>48</v>
      </c>
      <c r="E61" s="30"/>
      <c r="F61" s="105" t="s">
        <v>49</v>
      </c>
      <c r="G61" s="39" t="s">
        <v>48</v>
      </c>
      <c r="H61" s="30"/>
      <c r="I61" s="106"/>
      <c r="J61" s="107" t="s">
        <v>49</v>
      </c>
      <c r="K61" s="30"/>
      <c r="L61" s="28"/>
    </row>
    <row r="62" spans="2:12" ht="11.25">
      <c r="B62" s="16"/>
      <c r="L62" s="16"/>
    </row>
    <row r="63" spans="2:12" ht="11.25">
      <c r="B63" s="16"/>
      <c r="L63" s="16"/>
    </row>
    <row r="64" spans="2:12" ht="11.25">
      <c r="B64" s="16"/>
      <c r="L64" s="16"/>
    </row>
    <row r="65" spans="2:12" s="1" customFormat="1" ht="12.75">
      <c r="B65" s="28"/>
      <c r="D65" s="37" t="s">
        <v>50</v>
      </c>
      <c r="E65" s="38"/>
      <c r="F65" s="38"/>
      <c r="G65" s="37" t="s">
        <v>51</v>
      </c>
      <c r="H65" s="38"/>
      <c r="I65" s="104"/>
      <c r="J65" s="38"/>
      <c r="K65" s="38"/>
      <c r="L65" s="28"/>
    </row>
    <row r="66" spans="2:12" ht="11.25">
      <c r="B66" s="16"/>
      <c r="L66" s="16"/>
    </row>
    <row r="67" spans="2:12" ht="11.25">
      <c r="B67" s="16"/>
      <c r="L67" s="16"/>
    </row>
    <row r="68" spans="2:12" ht="11.25">
      <c r="B68" s="16"/>
      <c r="L68" s="16"/>
    </row>
    <row r="69" spans="2:12" ht="11.25">
      <c r="B69" s="16"/>
      <c r="L69" s="16"/>
    </row>
    <row r="70" spans="2:12" ht="11.25">
      <c r="B70" s="16"/>
      <c r="L70" s="16"/>
    </row>
    <row r="71" spans="2:12" ht="11.25">
      <c r="B71" s="16"/>
      <c r="L71" s="16"/>
    </row>
    <row r="72" spans="2:12" ht="11.25">
      <c r="B72" s="16"/>
      <c r="L72" s="16"/>
    </row>
    <row r="73" spans="2:12" ht="11.25">
      <c r="B73" s="16"/>
      <c r="L73" s="16"/>
    </row>
    <row r="74" spans="2:12" ht="11.25">
      <c r="B74" s="16"/>
      <c r="L74" s="16"/>
    </row>
    <row r="75" spans="2:12" ht="11.25">
      <c r="B75" s="16"/>
      <c r="L75" s="16"/>
    </row>
    <row r="76" spans="2:12" s="1" customFormat="1" ht="12.75">
      <c r="B76" s="28"/>
      <c r="D76" s="39" t="s">
        <v>48</v>
      </c>
      <c r="E76" s="30"/>
      <c r="F76" s="105" t="s">
        <v>49</v>
      </c>
      <c r="G76" s="39" t="s">
        <v>48</v>
      </c>
      <c r="H76" s="30"/>
      <c r="I76" s="106"/>
      <c r="J76" s="107" t="s">
        <v>49</v>
      </c>
      <c r="K76" s="30"/>
      <c r="L76" s="28"/>
    </row>
    <row r="77" spans="2:12" s="1" customFormat="1" ht="14.45" customHeight="1">
      <c r="B77" s="40"/>
      <c r="C77" s="41"/>
      <c r="D77" s="41"/>
      <c r="E77" s="41"/>
      <c r="F77" s="41"/>
      <c r="G77" s="41"/>
      <c r="H77" s="41"/>
      <c r="I77" s="108"/>
      <c r="J77" s="41"/>
      <c r="K77" s="41"/>
      <c r="L77" s="28"/>
    </row>
    <row r="81" spans="2:47" s="1" customFormat="1" ht="6.95" customHeight="1">
      <c r="B81" s="42"/>
      <c r="C81" s="43"/>
      <c r="D81" s="43"/>
      <c r="E81" s="43"/>
      <c r="F81" s="43"/>
      <c r="G81" s="43"/>
      <c r="H81" s="43"/>
      <c r="I81" s="109"/>
      <c r="J81" s="43"/>
      <c r="K81" s="43"/>
      <c r="L81" s="28"/>
    </row>
    <row r="82" spans="2:47" s="1" customFormat="1" ht="24.95" customHeight="1">
      <c r="B82" s="28"/>
      <c r="C82" s="17" t="s">
        <v>88</v>
      </c>
      <c r="I82" s="87"/>
      <c r="L82" s="28"/>
    </row>
    <row r="83" spans="2:47" s="1" customFormat="1" ht="6.95" customHeight="1">
      <c r="B83" s="28"/>
      <c r="I83" s="87"/>
      <c r="L83" s="28"/>
    </row>
    <row r="84" spans="2:47" s="1" customFormat="1" ht="12" customHeight="1">
      <c r="B84" s="28"/>
      <c r="C84" s="23" t="s">
        <v>14</v>
      </c>
      <c r="I84" s="87"/>
      <c r="L84" s="28"/>
    </row>
    <row r="85" spans="2:47" s="1" customFormat="1" ht="16.5" customHeight="1">
      <c r="B85" s="28"/>
      <c r="E85" s="214" t="str">
        <f>E7</f>
        <v>Pozdĺžne státie pri ZS R. Jašíka a rekonštrukcia vjazdu</v>
      </c>
      <c r="F85" s="215"/>
      <c r="G85" s="215"/>
      <c r="H85" s="215"/>
      <c r="I85" s="87"/>
      <c r="L85" s="28"/>
    </row>
    <row r="86" spans="2:47" s="1" customFormat="1" ht="12" customHeight="1">
      <c r="B86" s="28"/>
      <c r="C86" s="23" t="s">
        <v>86</v>
      </c>
      <c r="I86" s="87"/>
      <c r="L86" s="28"/>
    </row>
    <row r="87" spans="2:47" s="1" customFormat="1" ht="16.5" customHeight="1">
      <c r="B87" s="28"/>
      <c r="E87" s="194" t="str">
        <f>E9</f>
        <v>1 - 2 ks pozdĺžne státie 16 x 1 m</v>
      </c>
      <c r="F87" s="216"/>
      <c r="G87" s="216"/>
      <c r="H87" s="216"/>
      <c r="I87" s="87"/>
      <c r="L87" s="28"/>
    </row>
    <row r="88" spans="2:47" s="1" customFormat="1" ht="6.95" customHeight="1">
      <c r="B88" s="28"/>
      <c r="I88" s="87"/>
      <c r="L88" s="28"/>
    </row>
    <row r="89" spans="2:47" s="1" customFormat="1" ht="12" customHeight="1">
      <c r="B89" s="28"/>
      <c r="C89" s="23" t="s">
        <v>18</v>
      </c>
      <c r="F89" s="21" t="str">
        <f>F12</f>
        <v xml:space="preserve"> </v>
      </c>
      <c r="I89" s="88" t="s">
        <v>20</v>
      </c>
      <c r="J89" s="48" t="str">
        <f>IF(J12="","",J12)</f>
        <v>10. 4. 2019</v>
      </c>
      <c r="L89" s="28"/>
    </row>
    <row r="90" spans="2:47" s="1" customFormat="1" ht="6.95" customHeight="1">
      <c r="B90" s="28"/>
      <c r="I90" s="87"/>
      <c r="L90" s="28"/>
    </row>
    <row r="91" spans="2:47" s="1" customFormat="1" ht="15.2" customHeight="1">
      <c r="B91" s="28"/>
      <c r="C91" s="23" t="s">
        <v>22</v>
      </c>
      <c r="F91" s="21" t="str">
        <f>E15</f>
        <v>Mesto Partizánske</v>
      </c>
      <c r="I91" s="88" t="s">
        <v>28</v>
      </c>
      <c r="J91" s="26" t="str">
        <f>E21</f>
        <v xml:space="preserve"> </v>
      </c>
      <c r="L91" s="28"/>
    </row>
    <row r="92" spans="2:47" s="1" customFormat="1" ht="15.2" customHeight="1">
      <c r="B92" s="28"/>
      <c r="C92" s="23" t="s">
        <v>26</v>
      </c>
      <c r="F92" s="21" t="str">
        <f>IF(E18="","",E18)</f>
        <v>Vyplň údaj</v>
      </c>
      <c r="I92" s="88" t="s">
        <v>31</v>
      </c>
      <c r="J92" s="26" t="str">
        <f>E24</f>
        <v xml:space="preserve"> </v>
      </c>
      <c r="L92" s="28"/>
    </row>
    <row r="93" spans="2:47" s="1" customFormat="1" ht="10.35" customHeight="1">
      <c r="B93" s="28"/>
      <c r="I93" s="87"/>
      <c r="L93" s="28"/>
    </row>
    <row r="94" spans="2:47" s="1" customFormat="1" ht="29.25" customHeight="1">
      <c r="B94" s="28"/>
      <c r="C94" s="110" t="s">
        <v>89</v>
      </c>
      <c r="D94" s="97"/>
      <c r="E94" s="97"/>
      <c r="F94" s="97"/>
      <c r="G94" s="97"/>
      <c r="H94" s="97"/>
      <c r="I94" s="111"/>
      <c r="J94" s="112" t="s">
        <v>90</v>
      </c>
      <c r="K94" s="97"/>
      <c r="L94" s="28"/>
    </row>
    <row r="95" spans="2:47" s="1" customFormat="1" ht="10.35" customHeight="1">
      <c r="B95" s="28"/>
      <c r="I95" s="87"/>
      <c r="L95" s="28"/>
    </row>
    <row r="96" spans="2:47" s="1" customFormat="1" ht="22.9" customHeight="1">
      <c r="B96" s="28"/>
      <c r="C96" s="113" t="s">
        <v>91</v>
      </c>
      <c r="I96" s="87"/>
      <c r="J96" s="62">
        <f>J123</f>
        <v>0</v>
      </c>
      <c r="L96" s="28"/>
      <c r="AU96" s="13" t="s">
        <v>92</v>
      </c>
    </row>
    <row r="97" spans="2:12" s="8" customFormat="1" ht="24.95" customHeight="1">
      <c r="B97" s="114"/>
      <c r="D97" s="115" t="s">
        <v>93</v>
      </c>
      <c r="E97" s="116"/>
      <c r="F97" s="116"/>
      <c r="G97" s="116"/>
      <c r="H97" s="116"/>
      <c r="I97" s="117"/>
      <c r="J97" s="118">
        <f>J124</f>
        <v>0</v>
      </c>
      <c r="L97" s="114"/>
    </row>
    <row r="98" spans="2:12" s="9" customFormat="1" ht="19.899999999999999" customHeight="1">
      <c r="B98" s="119"/>
      <c r="D98" s="120" t="s">
        <v>94</v>
      </c>
      <c r="E98" s="121"/>
      <c r="F98" s="121"/>
      <c r="G98" s="121"/>
      <c r="H98" s="121"/>
      <c r="I98" s="122"/>
      <c r="J98" s="123">
        <f>J125</f>
        <v>0</v>
      </c>
      <c r="L98" s="119"/>
    </row>
    <row r="99" spans="2:12" s="9" customFormat="1" ht="19.899999999999999" customHeight="1">
      <c r="B99" s="119"/>
      <c r="D99" s="120" t="s">
        <v>95</v>
      </c>
      <c r="E99" s="121"/>
      <c r="F99" s="121"/>
      <c r="G99" s="121"/>
      <c r="H99" s="121"/>
      <c r="I99" s="122"/>
      <c r="J99" s="123">
        <f>J139</f>
        <v>0</v>
      </c>
      <c r="L99" s="119"/>
    </row>
    <row r="100" spans="2:12" s="9" customFormat="1" ht="19.899999999999999" customHeight="1">
      <c r="B100" s="119"/>
      <c r="D100" s="120" t="s">
        <v>96</v>
      </c>
      <c r="E100" s="121"/>
      <c r="F100" s="121"/>
      <c r="G100" s="121"/>
      <c r="H100" s="121"/>
      <c r="I100" s="122"/>
      <c r="J100" s="123">
        <f>J141</f>
        <v>0</v>
      </c>
      <c r="L100" s="119"/>
    </row>
    <row r="101" spans="2:12" s="9" customFormat="1" ht="19.899999999999999" customHeight="1">
      <c r="B101" s="119"/>
      <c r="D101" s="120" t="s">
        <v>97</v>
      </c>
      <c r="E101" s="121"/>
      <c r="F101" s="121"/>
      <c r="G101" s="121"/>
      <c r="H101" s="121"/>
      <c r="I101" s="122"/>
      <c r="J101" s="123">
        <f>J150</f>
        <v>0</v>
      </c>
      <c r="L101" s="119"/>
    </row>
    <row r="102" spans="2:12" s="9" customFormat="1" ht="19.899999999999999" customHeight="1">
      <c r="B102" s="119"/>
      <c r="D102" s="120" t="s">
        <v>98</v>
      </c>
      <c r="E102" s="121"/>
      <c r="F102" s="121"/>
      <c r="G102" s="121"/>
      <c r="H102" s="121"/>
      <c r="I102" s="122"/>
      <c r="J102" s="123">
        <f>J155</f>
        <v>0</v>
      </c>
      <c r="L102" s="119"/>
    </row>
    <row r="103" spans="2:12" s="8" customFormat="1" ht="24.95" customHeight="1">
      <c r="B103" s="114"/>
      <c r="D103" s="115" t="s">
        <v>99</v>
      </c>
      <c r="E103" s="116"/>
      <c r="F103" s="116"/>
      <c r="G103" s="116"/>
      <c r="H103" s="116"/>
      <c r="I103" s="117"/>
      <c r="J103" s="118">
        <f>J157</f>
        <v>0</v>
      </c>
      <c r="L103" s="114"/>
    </row>
    <row r="104" spans="2:12" s="1" customFormat="1" ht="21.75" customHeight="1">
      <c r="B104" s="28"/>
      <c r="I104" s="87"/>
      <c r="L104" s="28"/>
    </row>
    <row r="105" spans="2:12" s="1" customFormat="1" ht="6.95" customHeight="1">
      <c r="B105" s="40"/>
      <c r="C105" s="41"/>
      <c r="D105" s="41"/>
      <c r="E105" s="41"/>
      <c r="F105" s="41"/>
      <c r="G105" s="41"/>
      <c r="H105" s="41"/>
      <c r="I105" s="108"/>
      <c r="J105" s="41"/>
      <c r="K105" s="41"/>
      <c r="L105" s="28"/>
    </row>
    <row r="109" spans="2:12" s="1" customFormat="1" ht="6.95" customHeight="1">
      <c r="B109" s="42"/>
      <c r="C109" s="43"/>
      <c r="D109" s="43"/>
      <c r="E109" s="43"/>
      <c r="F109" s="43"/>
      <c r="G109" s="43"/>
      <c r="H109" s="43"/>
      <c r="I109" s="109"/>
      <c r="J109" s="43"/>
      <c r="K109" s="43"/>
      <c r="L109" s="28"/>
    </row>
    <row r="110" spans="2:12" s="1" customFormat="1" ht="24.95" customHeight="1">
      <c r="B110" s="28"/>
      <c r="C110" s="17" t="s">
        <v>100</v>
      </c>
      <c r="I110" s="87"/>
      <c r="L110" s="28"/>
    </row>
    <row r="111" spans="2:12" s="1" customFormat="1" ht="6.95" customHeight="1">
      <c r="B111" s="28"/>
      <c r="I111" s="87"/>
      <c r="L111" s="28"/>
    </row>
    <row r="112" spans="2:12" s="1" customFormat="1" ht="12" customHeight="1">
      <c r="B112" s="28"/>
      <c r="C112" s="23" t="s">
        <v>14</v>
      </c>
      <c r="I112" s="87"/>
      <c r="L112" s="28"/>
    </row>
    <row r="113" spans="2:65" s="1" customFormat="1" ht="16.5" customHeight="1">
      <c r="B113" s="28"/>
      <c r="E113" s="214" t="str">
        <f>E7</f>
        <v>Pozdĺžne státie pri ZS R. Jašíka a rekonštrukcia vjazdu</v>
      </c>
      <c r="F113" s="215"/>
      <c r="G113" s="215"/>
      <c r="H113" s="215"/>
      <c r="I113" s="87"/>
      <c r="L113" s="28"/>
    </row>
    <row r="114" spans="2:65" s="1" customFormat="1" ht="12" customHeight="1">
      <c r="B114" s="28"/>
      <c r="C114" s="23" t="s">
        <v>86</v>
      </c>
      <c r="I114" s="87"/>
      <c r="L114" s="28"/>
    </row>
    <row r="115" spans="2:65" s="1" customFormat="1" ht="16.5" customHeight="1">
      <c r="B115" s="28"/>
      <c r="E115" s="194" t="str">
        <f>E9</f>
        <v>1 - 2 ks pozdĺžne státie 16 x 1 m</v>
      </c>
      <c r="F115" s="216"/>
      <c r="G115" s="216"/>
      <c r="H115" s="216"/>
      <c r="I115" s="87"/>
      <c r="L115" s="28"/>
    </row>
    <row r="116" spans="2:65" s="1" customFormat="1" ht="6.95" customHeight="1">
      <c r="B116" s="28"/>
      <c r="I116" s="87"/>
      <c r="L116" s="28"/>
    </row>
    <row r="117" spans="2:65" s="1" customFormat="1" ht="12" customHeight="1">
      <c r="B117" s="28"/>
      <c r="C117" s="23" t="s">
        <v>18</v>
      </c>
      <c r="F117" s="21" t="str">
        <f>F12</f>
        <v xml:space="preserve"> </v>
      </c>
      <c r="I117" s="88" t="s">
        <v>20</v>
      </c>
      <c r="J117" s="48" t="str">
        <f>IF(J12="","",J12)</f>
        <v>10. 4. 2019</v>
      </c>
      <c r="L117" s="28"/>
    </row>
    <row r="118" spans="2:65" s="1" customFormat="1" ht="6.95" customHeight="1">
      <c r="B118" s="28"/>
      <c r="I118" s="87"/>
      <c r="L118" s="28"/>
    </row>
    <row r="119" spans="2:65" s="1" customFormat="1" ht="15.2" customHeight="1">
      <c r="B119" s="28"/>
      <c r="C119" s="23" t="s">
        <v>22</v>
      </c>
      <c r="F119" s="21" t="str">
        <f>E15</f>
        <v>Mesto Partizánske</v>
      </c>
      <c r="I119" s="88" t="s">
        <v>28</v>
      </c>
      <c r="J119" s="26" t="str">
        <f>E21</f>
        <v xml:space="preserve"> </v>
      </c>
      <c r="L119" s="28"/>
    </row>
    <row r="120" spans="2:65" s="1" customFormat="1" ht="15.2" customHeight="1">
      <c r="B120" s="28"/>
      <c r="C120" s="23" t="s">
        <v>26</v>
      </c>
      <c r="F120" s="21" t="str">
        <f>IF(E18="","",E18)</f>
        <v>Vyplň údaj</v>
      </c>
      <c r="I120" s="88" t="s">
        <v>31</v>
      </c>
      <c r="J120" s="26" t="str">
        <f>E24</f>
        <v xml:space="preserve"> </v>
      </c>
      <c r="L120" s="28"/>
    </row>
    <row r="121" spans="2:65" s="1" customFormat="1" ht="10.35" customHeight="1">
      <c r="B121" s="28"/>
      <c r="I121" s="87"/>
      <c r="L121" s="28"/>
    </row>
    <row r="122" spans="2:65" s="10" customFormat="1" ht="29.25" customHeight="1">
      <c r="B122" s="124"/>
      <c r="C122" s="125" t="s">
        <v>101</v>
      </c>
      <c r="D122" s="126" t="s">
        <v>58</v>
      </c>
      <c r="E122" s="126" t="s">
        <v>54</v>
      </c>
      <c r="F122" s="126" t="s">
        <v>55</v>
      </c>
      <c r="G122" s="126" t="s">
        <v>102</v>
      </c>
      <c r="H122" s="126" t="s">
        <v>103</v>
      </c>
      <c r="I122" s="127" t="s">
        <v>104</v>
      </c>
      <c r="J122" s="128" t="s">
        <v>90</v>
      </c>
      <c r="K122" s="129" t="s">
        <v>105</v>
      </c>
      <c r="L122" s="124"/>
      <c r="M122" s="55" t="s">
        <v>1</v>
      </c>
      <c r="N122" s="56" t="s">
        <v>37</v>
      </c>
      <c r="O122" s="56" t="s">
        <v>106</v>
      </c>
      <c r="P122" s="56" t="s">
        <v>107</v>
      </c>
      <c r="Q122" s="56" t="s">
        <v>108</v>
      </c>
      <c r="R122" s="56" t="s">
        <v>109</v>
      </c>
      <c r="S122" s="56" t="s">
        <v>110</v>
      </c>
      <c r="T122" s="57" t="s">
        <v>111</v>
      </c>
    </row>
    <row r="123" spans="2:65" s="1" customFormat="1" ht="22.9" customHeight="1">
      <c r="B123" s="28"/>
      <c r="C123" s="60" t="s">
        <v>91</v>
      </c>
      <c r="I123" s="87"/>
      <c r="J123" s="130">
        <f>BK123</f>
        <v>0</v>
      </c>
      <c r="L123" s="28"/>
      <c r="M123" s="58"/>
      <c r="N123" s="49"/>
      <c r="O123" s="49"/>
      <c r="P123" s="131">
        <f>P124+P157</f>
        <v>0</v>
      </c>
      <c r="Q123" s="49"/>
      <c r="R123" s="131">
        <f>R124+R157</f>
        <v>33.290165000000002</v>
      </c>
      <c r="S123" s="49"/>
      <c r="T123" s="132">
        <f>T124+T157</f>
        <v>0</v>
      </c>
      <c r="AT123" s="13" t="s">
        <v>72</v>
      </c>
      <c r="AU123" s="13" t="s">
        <v>92</v>
      </c>
      <c r="BK123" s="133">
        <f>BK124+BK157</f>
        <v>0</v>
      </c>
    </row>
    <row r="124" spans="2:65" s="11" customFormat="1" ht="25.9" customHeight="1">
      <c r="B124" s="134"/>
      <c r="D124" s="135" t="s">
        <v>72</v>
      </c>
      <c r="E124" s="136" t="s">
        <v>112</v>
      </c>
      <c r="F124" s="136" t="s">
        <v>113</v>
      </c>
      <c r="I124" s="137"/>
      <c r="J124" s="138">
        <f>BK124</f>
        <v>0</v>
      </c>
      <c r="L124" s="134"/>
      <c r="M124" s="139"/>
      <c r="N124" s="140"/>
      <c r="O124" s="140"/>
      <c r="P124" s="141">
        <f>P125+P139+P141+P150+P155</f>
        <v>0</v>
      </c>
      <c r="Q124" s="140"/>
      <c r="R124" s="141">
        <f>R125+R139+R141+R150+R155</f>
        <v>33.290165000000002</v>
      </c>
      <c r="S124" s="140"/>
      <c r="T124" s="142">
        <f>T125+T139+T141+T150+T155</f>
        <v>0</v>
      </c>
      <c r="AR124" s="135" t="s">
        <v>78</v>
      </c>
      <c r="AT124" s="143" t="s">
        <v>72</v>
      </c>
      <c r="AU124" s="143" t="s">
        <v>73</v>
      </c>
      <c r="AY124" s="135" t="s">
        <v>114</v>
      </c>
      <c r="BK124" s="144">
        <f>BK125+BK139+BK141+BK150+BK155</f>
        <v>0</v>
      </c>
    </row>
    <row r="125" spans="2:65" s="11" customFormat="1" ht="22.9" customHeight="1">
      <c r="B125" s="134"/>
      <c r="D125" s="135" t="s">
        <v>72</v>
      </c>
      <c r="E125" s="145" t="s">
        <v>78</v>
      </c>
      <c r="F125" s="145" t="s">
        <v>115</v>
      </c>
      <c r="I125" s="137"/>
      <c r="J125" s="146">
        <f>BK125</f>
        <v>0</v>
      </c>
      <c r="L125" s="134"/>
      <c r="M125" s="139"/>
      <c r="N125" s="140"/>
      <c r="O125" s="140"/>
      <c r="P125" s="141">
        <f>SUM(P126:P138)</f>
        <v>0</v>
      </c>
      <c r="Q125" s="140"/>
      <c r="R125" s="141">
        <f>SUM(R126:R138)</f>
        <v>9.8900000000000008E-4</v>
      </c>
      <c r="S125" s="140"/>
      <c r="T125" s="142">
        <f>SUM(T126:T138)</f>
        <v>0</v>
      </c>
      <c r="AR125" s="135" t="s">
        <v>78</v>
      </c>
      <c r="AT125" s="143" t="s">
        <v>72</v>
      </c>
      <c r="AU125" s="143" t="s">
        <v>78</v>
      </c>
      <c r="AY125" s="135" t="s">
        <v>114</v>
      </c>
      <c r="BK125" s="144">
        <f>SUM(BK126:BK138)</f>
        <v>0</v>
      </c>
    </row>
    <row r="126" spans="2:65" s="1" customFormat="1" ht="24" customHeight="1">
      <c r="B126" s="147"/>
      <c r="C126" s="148" t="s">
        <v>78</v>
      </c>
      <c r="D126" s="148" t="s">
        <v>116</v>
      </c>
      <c r="E126" s="149" t="s">
        <v>117</v>
      </c>
      <c r="F126" s="150" t="s">
        <v>118</v>
      </c>
      <c r="G126" s="151" t="s">
        <v>119</v>
      </c>
      <c r="H126" s="152">
        <v>11.52</v>
      </c>
      <c r="I126" s="153"/>
      <c r="J126" s="152">
        <f t="shared" ref="J126:J138" si="0">ROUND(I126*H126,3)</f>
        <v>0</v>
      </c>
      <c r="K126" s="150" t="s">
        <v>120</v>
      </c>
      <c r="L126" s="28"/>
      <c r="M126" s="154" t="s">
        <v>1</v>
      </c>
      <c r="N126" s="155" t="s">
        <v>39</v>
      </c>
      <c r="O126" s="51"/>
      <c r="P126" s="156">
        <f t="shared" ref="P126:P138" si="1">O126*H126</f>
        <v>0</v>
      </c>
      <c r="Q126" s="156">
        <v>0</v>
      </c>
      <c r="R126" s="156">
        <f t="shared" ref="R126:R138" si="2">Q126*H126</f>
        <v>0</v>
      </c>
      <c r="S126" s="156">
        <v>0</v>
      </c>
      <c r="T126" s="157">
        <f t="shared" ref="T126:T138" si="3">S126*H126</f>
        <v>0</v>
      </c>
      <c r="AR126" s="158" t="s">
        <v>121</v>
      </c>
      <c r="AT126" s="158" t="s">
        <v>116</v>
      </c>
      <c r="AU126" s="158" t="s">
        <v>82</v>
      </c>
      <c r="AY126" s="13" t="s">
        <v>114</v>
      </c>
      <c r="BE126" s="159">
        <f t="shared" ref="BE126:BE138" si="4">IF(N126="základná",J126,0)</f>
        <v>0</v>
      </c>
      <c r="BF126" s="159">
        <f t="shared" ref="BF126:BF138" si="5">IF(N126="znížená",J126,0)</f>
        <v>0</v>
      </c>
      <c r="BG126" s="159">
        <f t="shared" ref="BG126:BG138" si="6">IF(N126="zákl. prenesená",J126,0)</f>
        <v>0</v>
      </c>
      <c r="BH126" s="159">
        <f t="shared" ref="BH126:BH138" si="7">IF(N126="zníž. prenesená",J126,0)</f>
        <v>0</v>
      </c>
      <c r="BI126" s="159">
        <f t="shared" ref="BI126:BI138" si="8">IF(N126="nulová",J126,0)</f>
        <v>0</v>
      </c>
      <c r="BJ126" s="13" t="s">
        <v>82</v>
      </c>
      <c r="BK126" s="160">
        <f t="shared" ref="BK126:BK138" si="9">ROUND(I126*H126,3)</f>
        <v>0</v>
      </c>
      <c r="BL126" s="13" t="s">
        <v>121</v>
      </c>
      <c r="BM126" s="158" t="s">
        <v>122</v>
      </c>
    </row>
    <row r="127" spans="2:65" s="1" customFormat="1" ht="24" customHeight="1">
      <c r="B127" s="147"/>
      <c r="C127" s="148" t="s">
        <v>82</v>
      </c>
      <c r="D127" s="148" t="s">
        <v>116</v>
      </c>
      <c r="E127" s="149" t="s">
        <v>123</v>
      </c>
      <c r="F127" s="150" t="s">
        <v>124</v>
      </c>
      <c r="G127" s="151" t="s">
        <v>119</v>
      </c>
      <c r="H127" s="152">
        <v>11.52</v>
      </c>
      <c r="I127" s="153"/>
      <c r="J127" s="152">
        <f t="shared" si="0"/>
        <v>0</v>
      </c>
      <c r="K127" s="150" t="s">
        <v>120</v>
      </c>
      <c r="L127" s="28"/>
      <c r="M127" s="154" t="s">
        <v>1</v>
      </c>
      <c r="N127" s="155" t="s">
        <v>39</v>
      </c>
      <c r="O127" s="51"/>
      <c r="P127" s="156">
        <f t="shared" si="1"/>
        <v>0</v>
      </c>
      <c r="Q127" s="156">
        <v>0</v>
      </c>
      <c r="R127" s="156">
        <f t="shared" si="2"/>
        <v>0</v>
      </c>
      <c r="S127" s="156">
        <v>0</v>
      </c>
      <c r="T127" s="157">
        <f t="shared" si="3"/>
        <v>0</v>
      </c>
      <c r="AR127" s="158" t="s">
        <v>121</v>
      </c>
      <c r="AT127" s="158" t="s">
        <v>116</v>
      </c>
      <c r="AU127" s="158" t="s">
        <v>82</v>
      </c>
      <c r="AY127" s="13" t="s">
        <v>114</v>
      </c>
      <c r="BE127" s="159">
        <f t="shared" si="4"/>
        <v>0</v>
      </c>
      <c r="BF127" s="159">
        <f t="shared" si="5"/>
        <v>0</v>
      </c>
      <c r="BG127" s="159">
        <f t="shared" si="6"/>
        <v>0</v>
      </c>
      <c r="BH127" s="159">
        <f t="shared" si="7"/>
        <v>0</v>
      </c>
      <c r="BI127" s="159">
        <f t="shared" si="8"/>
        <v>0</v>
      </c>
      <c r="BJ127" s="13" t="s">
        <v>82</v>
      </c>
      <c r="BK127" s="160">
        <f t="shared" si="9"/>
        <v>0</v>
      </c>
      <c r="BL127" s="13" t="s">
        <v>121</v>
      </c>
      <c r="BM127" s="158" t="s">
        <v>125</v>
      </c>
    </row>
    <row r="128" spans="2:65" s="1" customFormat="1" ht="24" customHeight="1">
      <c r="B128" s="147"/>
      <c r="C128" s="148" t="s">
        <v>126</v>
      </c>
      <c r="D128" s="148" t="s">
        <v>116</v>
      </c>
      <c r="E128" s="149" t="s">
        <v>127</v>
      </c>
      <c r="F128" s="150" t="s">
        <v>128</v>
      </c>
      <c r="G128" s="151" t="s">
        <v>119</v>
      </c>
      <c r="H128" s="152">
        <v>0.36</v>
      </c>
      <c r="I128" s="153"/>
      <c r="J128" s="152">
        <f t="shared" si="0"/>
        <v>0</v>
      </c>
      <c r="K128" s="150" t="s">
        <v>120</v>
      </c>
      <c r="L128" s="28"/>
      <c r="M128" s="154" t="s">
        <v>1</v>
      </c>
      <c r="N128" s="155" t="s">
        <v>39</v>
      </c>
      <c r="O128" s="51"/>
      <c r="P128" s="156">
        <f t="shared" si="1"/>
        <v>0</v>
      </c>
      <c r="Q128" s="156">
        <v>0</v>
      </c>
      <c r="R128" s="156">
        <f t="shared" si="2"/>
        <v>0</v>
      </c>
      <c r="S128" s="156">
        <v>0</v>
      </c>
      <c r="T128" s="157">
        <f t="shared" si="3"/>
        <v>0</v>
      </c>
      <c r="AR128" s="158" t="s">
        <v>121</v>
      </c>
      <c r="AT128" s="158" t="s">
        <v>116</v>
      </c>
      <c r="AU128" s="158" t="s">
        <v>82</v>
      </c>
      <c r="AY128" s="13" t="s">
        <v>114</v>
      </c>
      <c r="BE128" s="159">
        <f t="shared" si="4"/>
        <v>0</v>
      </c>
      <c r="BF128" s="159">
        <f t="shared" si="5"/>
        <v>0</v>
      </c>
      <c r="BG128" s="159">
        <f t="shared" si="6"/>
        <v>0</v>
      </c>
      <c r="BH128" s="159">
        <f t="shared" si="7"/>
        <v>0</v>
      </c>
      <c r="BI128" s="159">
        <f t="shared" si="8"/>
        <v>0</v>
      </c>
      <c r="BJ128" s="13" t="s">
        <v>82</v>
      </c>
      <c r="BK128" s="160">
        <f t="shared" si="9"/>
        <v>0</v>
      </c>
      <c r="BL128" s="13" t="s">
        <v>121</v>
      </c>
      <c r="BM128" s="158" t="s">
        <v>129</v>
      </c>
    </row>
    <row r="129" spans="2:65" s="1" customFormat="1" ht="24" customHeight="1">
      <c r="B129" s="147"/>
      <c r="C129" s="148" t="s">
        <v>121</v>
      </c>
      <c r="D129" s="148" t="s">
        <v>116</v>
      </c>
      <c r="E129" s="149" t="s">
        <v>130</v>
      </c>
      <c r="F129" s="150" t="s">
        <v>131</v>
      </c>
      <c r="G129" s="151" t="s">
        <v>119</v>
      </c>
      <c r="H129" s="152">
        <v>11.52</v>
      </c>
      <c r="I129" s="153"/>
      <c r="J129" s="152">
        <f t="shared" si="0"/>
        <v>0</v>
      </c>
      <c r="K129" s="150" t="s">
        <v>120</v>
      </c>
      <c r="L129" s="28"/>
      <c r="M129" s="154" t="s">
        <v>1</v>
      </c>
      <c r="N129" s="155" t="s">
        <v>39</v>
      </c>
      <c r="O129" s="51"/>
      <c r="P129" s="156">
        <f t="shared" si="1"/>
        <v>0</v>
      </c>
      <c r="Q129" s="156">
        <v>0</v>
      </c>
      <c r="R129" s="156">
        <f t="shared" si="2"/>
        <v>0</v>
      </c>
      <c r="S129" s="156">
        <v>0</v>
      </c>
      <c r="T129" s="157">
        <f t="shared" si="3"/>
        <v>0</v>
      </c>
      <c r="AR129" s="158" t="s">
        <v>121</v>
      </c>
      <c r="AT129" s="158" t="s">
        <v>116</v>
      </c>
      <c r="AU129" s="158" t="s">
        <v>82</v>
      </c>
      <c r="AY129" s="13" t="s">
        <v>114</v>
      </c>
      <c r="BE129" s="159">
        <f t="shared" si="4"/>
        <v>0</v>
      </c>
      <c r="BF129" s="159">
        <f t="shared" si="5"/>
        <v>0</v>
      </c>
      <c r="BG129" s="159">
        <f t="shared" si="6"/>
        <v>0</v>
      </c>
      <c r="BH129" s="159">
        <f t="shared" si="7"/>
        <v>0</v>
      </c>
      <c r="BI129" s="159">
        <f t="shared" si="8"/>
        <v>0</v>
      </c>
      <c r="BJ129" s="13" t="s">
        <v>82</v>
      </c>
      <c r="BK129" s="160">
        <f t="shared" si="9"/>
        <v>0</v>
      </c>
      <c r="BL129" s="13" t="s">
        <v>121</v>
      </c>
      <c r="BM129" s="158" t="s">
        <v>132</v>
      </c>
    </row>
    <row r="130" spans="2:65" s="1" customFormat="1" ht="36" customHeight="1">
      <c r="B130" s="147"/>
      <c r="C130" s="148" t="s">
        <v>133</v>
      </c>
      <c r="D130" s="148" t="s">
        <v>116</v>
      </c>
      <c r="E130" s="149" t="s">
        <v>134</v>
      </c>
      <c r="F130" s="150" t="s">
        <v>135</v>
      </c>
      <c r="G130" s="151" t="s">
        <v>119</v>
      </c>
      <c r="H130" s="152">
        <v>11.52</v>
      </c>
      <c r="I130" s="153"/>
      <c r="J130" s="152">
        <f t="shared" si="0"/>
        <v>0</v>
      </c>
      <c r="K130" s="150" t="s">
        <v>120</v>
      </c>
      <c r="L130" s="28"/>
      <c r="M130" s="154" t="s">
        <v>1</v>
      </c>
      <c r="N130" s="155" t="s">
        <v>39</v>
      </c>
      <c r="O130" s="51"/>
      <c r="P130" s="156">
        <f t="shared" si="1"/>
        <v>0</v>
      </c>
      <c r="Q130" s="156">
        <v>0</v>
      </c>
      <c r="R130" s="156">
        <f t="shared" si="2"/>
        <v>0</v>
      </c>
      <c r="S130" s="156">
        <v>0</v>
      </c>
      <c r="T130" s="157">
        <f t="shared" si="3"/>
        <v>0</v>
      </c>
      <c r="AR130" s="158" t="s">
        <v>121</v>
      </c>
      <c r="AT130" s="158" t="s">
        <v>116</v>
      </c>
      <c r="AU130" s="158" t="s">
        <v>82</v>
      </c>
      <c r="AY130" s="13" t="s">
        <v>114</v>
      </c>
      <c r="BE130" s="159">
        <f t="shared" si="4"/>
        <v>0</v>
      </c>
      <c r="BF130" s="159">
        <f t="shared" si="5"/>
        <v>0</v>
      </c>
      <c r="BG130" s="159">
        <f t="shared" si="6"/>
        <v>0</v>
      </c>
      <c r="BH130" s="159">
        <f t="shared" si="7"/>
        <v>0</v>
      </c>
      <c r="BI130" s="159">
        <f t="shared" si="8"/>
        <v>0</v>
      </c>
      <c r="BJ130" s="13" t="s">
        <v>82</v>
      </c>
      <c r="BK130" s="160">
        <f t="shared" si="9"/>
        <v>0</v>
      </c>
      <c r="BL130" s="13" t="s">
        <v>121</v>
      </c>
      <c r="BM130" s="158" t="s">
        <v>136</v>
      </c>
    </row>
    <row r="131" spans="2:65" s="1" customFormat="1" ht="16.5" customHeight="1">
      <c r="B131" s="147"/>
      <c r="C131" s="148" t="s">
        <v>137</v>
      </c>
      <c r="D131" s="148" t="s">
        <v>116</v>
      </c>
      <c r="E131" s="149" t="s">
        <v>138</v>
      </c>
      <c r="F131" s="150" t="s">
        <v>139</v>
      </c>
      <c r="G131" s="151" t="s">
        <v>119</v>
      </c>
      <c r="H131" s="152">
        <v>0.36</v>
      </c>
      <c r="I131" s="153"/>
      <c r="J131" s="152">
        <f t="shared" si="0"/>
        <v>0</v>
      </c>
      <c r="K131" s="150" t="s">
        <v>120</v>
      </c>
      <c r="L131" s="28"/>
      <c r="M131" s="154" t="s">
        <v>1</v>
      </c>
      <c r="N131" s="155" t="s">
        <v>39</v>
      </c>
      <c r="O131" s="51"/>
      <c r="P131" s="156">
        <f t="shared" si="1"/>
        <v>0</v>
      </c>
      <c r="Q131" s="156">
        <v>0</v>
      </c>
      <c r="R131" s="156">
        <f t="shared" si="2"/>
        <v>0</v>
      </c>
      <c r="S131" s="156">
        <v>0</v>
      </c>
      <c r="T131" s="157">
        <f t="shared" si="3"/>
        <v>0</v>
      </c>
      <c r="AR131" s="158" t="s">
        <v>121</v>
      </c>
      <c r="AT131" s="158" t="s">
        <v>116</v>
      </c>
      <c r="AU131" s="158" t="s">
        <v>82</v>
      </c>
      <c r="AY131" s="13" t="s">
        <v>114</v>
      </c>
      <c r="BE131" s="159">
        <f t="shared" si="4"/>
        <v>0</v>
      </c>
      <c r="BF131" s="159">
        <f t="shared" si="5"/>
        <v>0</v>
      </c>
      <c r="BG131" s="159">
        <f t="shared" si="6"/>
        <v>0</v>
      </c>
      <c r="BH131" s="159">
        <f t="shared" si="7"/>
        <v>0</v>
      </c>
      <c r="BI131" s="159">
        <f t="shared" si="8"/>
        <v>0</v>
      </c>
      <c r="BJ131" s="13" t="s">
        <v>82</v>
      </c>
      <c r="BK131" s="160">
        <f t="shared" si="9"/>
        <v>0</v>
      </c>
      <c r="BL131" s="13" t="s">
        <v>121</v>
      </c>
      <c r="BM131" s="158" t="s">
        <v>140</v>
      </c>
    </row>
    <row r="132" spans="2:65" s="1" customFormat="1" ht="24" customHeight="1">
      <c r="B132" s="147"/>
      <c r="C132" s="148" t="s">
        <v>141</v>
      </c>
      <c r="D132" s="148" t="s">
        <v>116</v>
      </c>
      <c r="E132" s="149" t="s">
        <v>142</v>
      </c>
      <c r="F132" s="150" t="s">
        <v>143</v>
      </c>
      <c r="G132" s="151" t="s">
        <v>119</v>
      </c>
      <c r="H132" s="152">
        <v>11.52</v>
      </c>
      <c r="I132" s="153"/>
      <c r="J132" s="152">
        <f t="shared" si="0"/>
        <v>0</v>
      </c>
      <c r="K132" s="150" t="s">
        <v>120</v>
      </c>
      <c r="L132" s="28"/>
      <c r="M132" s="154" t="s">
        <v>1</v>
      </c>
      <c r="N132" s="155" t="s">
        <v>39</v>
      </c>
      <c r="O132" s="51"/>
      <c r="P132" s="156">
        <f t="shared" si="1"/>
        <v>0</v>
      </c>
      <c r="Q132" s="156">
        <v>0</v>
      </c>
      <c r="R132" s="156">
        <f t="shared" si="2"/>
        <v>0</v>
      </c>
      <c r="S132" s="156">
        <v>0</v>
      </c>
      <c r="T132" s="157">
        <f t="shared" si="3"/>
        <v>0</v>
      </c>
      <c r="AR132" s="158" t="s">
        <v>121</v>
      </c>
      <c r="AT132" s="158" t="s">
        <v>116</v>
      </c>
      <c r="AU132" s="158" t="s">
        <v>82</v>
      </c>
      <c r="AY132" s="13" t="s">
        <v>114</v>
      </c>
      <c r="BE132" s="159">
        <f t="shared" si="4"/>
        <v>0</v>
      </c>
      <c r="BF132" s="159">
        <f t="shared" si="5"/>
        <v>0</v>
      </c>
      <c r="BG132" s="159">
        <f t="shared" si="6"/>
        <v>0</v>
      </c>
      <c r="BH132" s="159">
        <f t="shared" si="7"/>
        <v>0</v>
      </c>
      <c r="BI132" s="159">
        <f t="shared" si="8"/>
        <v>0</v>
      </c>
      <c r="BJ132" s="13" t="s">
        <v>82</v>
      </c>
      <c r="BK132" s="160">
        <f t="shared" si="9"/>
        <v>0</v>
      </c>
      <c r="BL132" s="13" t="s">
        <v>121</v>
      </c>
      <c r="BM132" s="158" t="s">
        <v>144</v>
      </c>
    </row>
    <row r="133" spans="2:65" s="1" customFormat="1" ht="16.5" customHeight="1">
      <c r="B133" s="147"/>
      <c r="C133" s="148" t="s">
        <v>145</v>
      </c>
      <c r="D133" s="148" t="s">
        <v>116</v>
      </c>
      <c r="E133" s="149" t="s">
        <v>146</v>
      </c>
      <c r="F133" s="150" t="s">
        <v>147</v>
      </c>
      <c r="G133" s="151" t="s">
        <v>119</v>
      </c>
      <c r="H133" s="152">
        <v>11.52</v>
      </c>
      <c r="I133" s="153"/>
      <c r="J133" s="152">
        <f t="shared" si="0"/>
        <v>0</v>
      </c>
      <c r="K133" s="150" t="s">
        <v>120</v>
      </c>
      <c r="L133" s="28"/>
      <c r="M133" s="154" t="s">
        <v>1</v>
      </c>
      <c r="N133" s="155" t="s">
        <v>39</v>
      </c>
      <c r="O133" s="51"/>
      <c r="P133" s="156">
        <f t="shared" si="1"/>
        <v>0</v>
      </c>
      <c r="Q133" s="156">
        <v>0</v>
      </c>
      <c r="R133" s="156">
        <f t="shared" si="2"/>
        <v>0</v>
      </c>
      <c r="S133" s="156">
        <v>0</v>
      </c>
      <c r="T133" s="157">
        <f t="shared" si="3"/>
        <v>0</v>
      </c>
      <c r="AR133" s="158" t="s">
        <v>121</v>
      </c>
      <c r="AT133" s="158" t="s">
        <v>116</v>
      </c>
      <c r="AU133" s="158" t="s">
        <v>82</v>
      </c>
      <c r="AY133" s="13" t="s">
        <v>114</v>
      </c>
      <c r="BE133" s="159">
        <f t="shared" si="4"/>
        <v>0</v>
      </c>
      <c r="BF133" s="159">
        <f t="shared" si="5"/>
        <v>0</v>
      </c>
      <c r="BG133" s="159">
        <f t="shared" si="6"/>
        <v>0</v>
      </c>
      <c r="BH133" s="159">
        <f t="shared" si="7"/>
        <v>0</v>
      </c>
      <c r="BI133" s="159">
        <f t="shared" si="8"/>
        <v>0</v>
      </c>
      <c r="BJ133" s="13" t="s">
        <v>82</v>
      </c>
      <c r="BK133" s="160">
        <f t="shared" si="9"/>
        <v>0</v>
      </c>
      <c r="BL133" s="13" t="s">
        <v>121</v>
      </c>
      <c r="BM133" s="158" t="s">
        <v>148</v>
      </c>
    </row>
    <row r="134" spans="2:65" s="1" customFormat="1" ht="24" customHeight="1">
      <c r="B134" s="147"/>
      <c r="C134" s="148" t="s">
        <v>149</v>
      </c>
      <c r="D134" s="148" t="s">
        <v>116</v>
      </c>
      <c r="E134" s="149" t="s">
        <v>150</v>
      </c>
      <c r="F134" s="150" t="s">
        <v>151</v>
      </c>
      <c r="G134" s="151" t="s">
        <v>152</v>
      </c>
      <c r="H134" s="152">
        <v>20.736000000000001</v>
      </c>
      <c r="I134" s="153"/>
      <c r="J134" s="152">
        <f t="shared" si="0"/>
        <v>0</v>
      </c>
      <c r="K134" s="150" t="s">
        <v>120</v>
      </c>
      <c r="L134" s="28"/>
      <c r="M134" s="154" t="s">
        <v>1</v>
      </c>
      <c r="N134" s="155" t="s">
        <v>39</v>
      </c>
      <c r="O134" s="51"/>
      <c r="P134" s="156">
        <f t="shared" si="1"/>
        <v>0</v>
      </c>
      <c r="Q134" s="156">
        <v>0</v>
      </c>
      <c r="R134" s="156">
        <f t="shared" si="2"/>
        <v>0</v>
      </c>
      <c r="S134" s="156">
        <v>0</v>
      </c>
      <c r="T134" s="157">
        <f t="shared" si="3"/>
        <v>0</v>
      </c>
      <c r="AR134" s="158" t="s">
        <v>121</v>
      </c>
      <c r="AT134" s="158" t="s">
        <v>116</v>
      </c>
      <c r="AU134" s="158" t="s">
        <v>82</v>
      </c>
      <c r="AY134" s="13" t="s">
        <v>114</v>
      </c>
      <c r="BE134" s="159">
        <f t="shared" si="4"/>
        <v>0</v>
      </c>
      <c r="BF134" s="159">
        <f t="shared" si="5"/>
        <v>0</v>
      </c>
      <c r="BG134" s="159">
        <f t="shared" si="6"/>
        <v>0</v>
      </c>
      <c r="BH134" s="159">
        <f t="shared" si="7"/>
        <v>0</v>
      </c>
      <c r="BI134" s="159">
        <f t="shared" si="8"/>
        <v>0</v>
      </c>
      <c r="BJ134" s="13" t="s">
        <v>82</v>
      </c>
      <c r="BK134" s="160">
        <f t="shared" si="9"/>
        <v>0</v>
      </c>
      <c r="BL134" s="13" t="s">
        <v>121</v>
      </c>
      <c r="BM134" s="158" t="s">
        <v>153</v>
      </c>
    </row>
    <row r="135" spans="2:65" s="1" customFormat="1" ht="24" customHeight="1">
      <c r="B135" s="147"/>
      <c r="C135" s="148" t="s">
        <v>154</v>
      </c>
      <c r="D135" s="148" t="s">
        <v>116</v>
      </c>
      <c r="E135" s="149" t="s">
        <v>155</v>
      </c>
      <c r="F135" s="150" t="s">
        <v>156</v>
      </c>
      <c r="G135" s="151" t="s">
        <v>157</v>
      </c>
      <c r="H135" s="152">
        <v>32</v>
      </c>
      <c r="I135" s="153"/>
      <c r="J135" s="152">
        <f t="shared" si="0"/>
        <v>0</v>
      </c>
      <c r="K135" s="150" t="s">
        <v>120</v>
      </c>
      <c r="L135" s="28"/>
      <c r="M135" s="154" t="s">
        <v>1</v>
      </c>
      <c r="N135" s="155" t="s">
        <v>39</v>
      </c>
      <c r="O135" s="51"/>
      <c r="P135" s="156">
        <f t="shared" si="1"/>
        <v>0</v>
      </c>
      <c r="Q135" s="156">
        <v>0</v>
      </c>
      <c r="R135" s="156">
        <f t="shared" si="2"/>
        <v>0</v>
      </c>
      <c r="S135" s="156">
        <v>0</v>
      </c>
      <c r="T135" s="157">
        <f t="shared" si="3"/>
        <v>0</v>
      </c>
      <c r="AR135" s="158" t="s">
        <v>121</v>
      </c>
      <c r="AT135" s="158" t="s">
        <v>116</v>
      </c>
      <c r="AU135" s="158" t="s">
        <v>82</v>
      </c>
      <c r="AY135" s="13" t="s">
        <v>114</v>
      </c>
      <c r="BE135" s="159">
        <f t="shared" si="4"/>
        <v>0</v>
      </c>
      <c r="BF135" s="159">
        <f t="shared" si="5"/>
        <v>0</v>
      </c>
      <c r="BG135" s="159">
        <f t="shared" si="6"/>
        <v>0</v>
      </c>
      <c r="BH135" s="159">
        <f t="shared" si="7"/>
        <v>0</v>
      </c>
      <c r="BI135" s="159">
        <f t="shared" si="8"/>
        <v>0</v>
      </c>
      <c r="BJ135" s="13" t="s">
        <v>82</v>
      </c>
      <c r="BK135" s="160">
        <f t="shared" si="9"/>
        <v>0</v>
      </c>
      <c r="BL135" s="13" t="s">
        <v>121</v>
      </c>
      <c r="BM135" s="158" t="s">
        <v>158</v>
      </c>
    </row>
    <row r="136" spans="2:65" s="1" customFormat="1" ht="16.5" customHeight="1">
      <c r="B136" s="147"/>
      <c r="C136" s="161" t="s">
        <v>159</v>
      </c>
      <c r="D136" s="161" t="s">
        <v>160</v>
      </c>
      <c r="E136" s="162" t="s">
        <v>161</v>
      </c>
      <c r="F136" s="163" t="s">
        <v>162</v>
      </c>
      <c r="G136" s="164" t="s">
        <v>163</v>
      </c>
      <c r="H136" s="165">
        <v>0.98899999999999999</v>
      </c>
      <c r="I136" s="166"/>
      <c r="J136" s="165">
        <f t="shared" si="0"/>
        <v>0</v>
      </c>
      <c r="K136" s="163" t="s">
        <v>120</v>
      </c>
      <c r="L136" s="167"/>
      <c r="M136" s="168" t="s">
        <v>1</v>
      </c>
      <c r="N136" s="169" t="s">
        <v>39</v>
      </c>
      <c r="O136" s="51"/>
      <c r="P136" s="156">
        <f t="shared" si="1"/>
        <v>0</v>
      </c>
      <c r="Q136" s="156">
        <v>1E-3</v>
      </c>
      <c r="R136" s="156">
        <f t="shared" si="2"/>
        <v>9.8900000000000008E-4</v>
      </c>
      <c r="S136" s="156">
        <v>0</v>
      </c>
      <c r="T136" s="157">
        <f t="shared" si="3"/>
        <v>0</v>
      </c>
      <c r="AR136" s="158" t="s">
        <v>145</v>
      </c>
      <c r="AT136" s="158" t="s">
        <v>160</v>
      </c>
      <c r="AU136" s="158" t="s">
        <v>82</v>
      </c>
      <c r="AY136" s="13" t="s">
        <v>114</v>
      </c>
      <c r="BE136" s="159">
        <f t="shared" si="4"/>
        <v>0</v>
      </c>
      <c r="BF136" s="159">
        <f t="shared" si="5"/>
        <v>0</v>
      </c>
      <c r="BG136" s="159">
        <f t="shared" si="6"/>
        <v>0</v>
      </c>
      <c r="BH136" s="159">
        <f t="shared" si="7"/>
        <v>0</v>
      </c>
      <c r="BI136" s="159">
        <f t="shared" si="8"/>
        <v>0</v>
      </c>
      <c r="BJ136" s="13" t="s">
        <v>82</v>
      </c>
      <c r="BK136" s="160">
        <f t="shared" si="9"/>
        <v>0</v>
      </c>
      <c r="BL136" s="13" t="s">
        <v>121</v>
      </c>
      <c r="BM136" s="158" t="s">
        <v>164</v>
      </c>
    </row>
    <row r="137" spans="2:65" s="1" customFormat="1" ht="24" customHeight="1">
      <c r="B137" s="147"/>
      <c r="C137" s="148" t="s">
        <v>165</v>
      </c>
      <c r="D137" s="148" t="s">
        <v>116</v>
      </c>
      <c r="E137" s="149" t="s">
        <v>166</v>
      </c>
      <c r="F137" s="150" t="s">
        <v>167</v>
      </c>
      <c r="G137" s="151" t="s">
        <v>157</v>
      </c>
      <c r="H137" s="152">
        <v>32</v>
      </c>
      <c r="I137" s="153"/>
      <c r="J137" s="152">
        <f t="shared" si="0"/>
        <v>0</v>
      </c>
      <c r="K137" s="150" t="s">
        <v>120</v>
      </c>
      <c r="L137" s="28"/>
      <c r="M137" s="154" t="s">
        <v>1</v>
      </c>
      <c r="N137" s="155" t="s">
        <v>39</v>
      </c>
      <c r="O137" s="51"/>
      <c r="P137" s="156">
        <f t="shared" si="1"/>
        <v>0</v>
      </c>
      <c r="Q137" s="156">
        <v>0</v>
      </c>
      <c r="R137" s="156">
        <f t="shared" si="2"/>
        <v>0</v>
      </c>
      <c r="S137" s="156">
        <v>0</v>
      </c>
      <c r="T137" s="157">
        <f t="shared" si="3"/>
        <v>0</v>
      </c>
      <c r="AR137" s="158" t="s">
        <v>121</v>
      </c>
      <c r="AT137" s="158" t="s">
        <v>116</v>
      </c>
      <c r="AU137" s="158" t="s">
        <v>82</v>
      </c>
      <c r="AY137" s="13" t="s">
        <v>114</v>
      </c>
      <c r="BE137" s="159">
        <f t="shared" si="4"/>
        <v>0</v>
      </c>
      <c r="BF137" s="159">
        <f t="shared" si="5"/>
        <v>0</v>
      </c>
      <c r="BG137" s="159">
        <f t="shared" si="6"/>
        <v>0</v>
      </c>
      <c r="BH137" s="159">
        <f t="shared" si="7"/>
        <v>0</v>
      </c>
      <c r="BI137" s="159">
        <f t="shared" si="8"/>
        <v>0</v>
      </c>
      <c r="BJ137" s="13" t="s">
        <v>82</v>
      </c>
      <c r="BK137" s="160">
        <f t="shared" si="9"/>
        <v>0</v>
      </c>
      <c r="BL137" s="13" t="s">
        <v>121</v>
      </c>
      <c r="BM137" s="158" t="s">
        <v>168</v>
      </c>
    </row>
    <row r="138" spans="2:65" s="1" customFormat="1" ht="24" customHeight="1">
      <c r="B138" s="147"/>
      <c r="C138" s="148" t="s">
        <v>169</v>
      </c>
      <c r="D138" s="148" t="s">
        <v>116</v>
      </c>
      <c r="E138" s="149" t="s">
        <v>170</v>
      </c>
      <c r="F138" s="150" t="s">
        <v>171</v>
      </c>
      <c r="G138" s="151" t="s">
        <v>157</v>
      </c>
      <c r="H138" s="152">
        <v>114.2</v>
      </c>
      <c r="I138" s="153"/>
      <c r="J138" s="152">
        <f t="shared" si="0"/>
        <v>0</v>
      </c>
      <c r="K138" s="150" t="s">
        <v>120</v>
      </c>
      <c r="L138" s="28"/>
      <c r="M138" s="154" t="s">
        <v>1</v>
      </c>
      <c r="N138" s="155" t="s">
        <v>39</v>
      </c>
      <c r="O138" s="51"/>
      <c r="P138" s="156">
        <f t="shared" si="1"/>
        <v>0</v>
      </c>
      <c r="Q138" s="156">
        <v>0</v>
      </c>
      <c r="R138" s="156">
        <f t="shared" si="2"/>
        <v>0</v>
      </c>
      <c r="S138" s="156">
        <v>0</v>
      </c>
      <c r="T138" s="157">
        <f t="shared" si="3"/>
        <v>0</v>
      </c>
      <c r="AR138" s="158" t="s">
        <v>121</v>
      </c>
      <c r="AT138" s="158" t="s">
        <v>116</v>
      </c>
      <c r="AU138" s="158" t="s">
        <v>82</v>
      </c>
      <c r="AY138" s="13" t="s">
        <v>114</v>
      </c>
      <c r="BE138" s="159">
        <f t="shared" si="4"/>
        <v>0</v>
      </c>
      <c r="BF138" s="159">
        <f t="shared" si="5"/>
        <v>0</v>
      </c>
      <c r="BG138" s="159">
        <f t="shared" si="6"/>
        <v>0</v>
      </c>
      <c r="BH138" s="159">
        <f t="shared" si="7"/>
        <v>0</v>
      </c>
      <c r="BI138" s="159">
        <f t="shared" si="8"/>
        <v>0</v>
      </c>
      <c r="BJ138" s="13" t="s">
        <v>82</v>
      </c>
      <c r="BK138" s="160">
        <f t="shared" si="9"/>
        <v>0</v>
      </c>
      <c r="BL138" s="13" t="s">
        <v>121</v>
      </c>
      <c r="BM138" s="158" t="s">
        <v>172</v>
      </c>
    </row>
    <row r="139" spans="2:65" s="11" customFormat="1" ht="22.9" customHeight="1">
      <c r="B139" s="134"/>
      <c r="D139" s="135" t="s">
        <v>72</v>
      </c>
      <c r="E139" s="145" t="s">
        <v>121</v>
      </c>
      <c r="F139" s="145" t="s">
        <v>173</v>
      </c>
      <c r="I139" s="137"/>
      <c r="J139" s="146">
        <f>BK139</f>
        <v>0</v>
      </c>
      <c r="L139" s="134"/>
      <c r="M139" s="139"/>
      <c r="N139" s="140"/>
      <c r="O139" s="140"/>
      <c r="P139" s="141">
        <f>P140</f>
        <v>0</v>
      </c>
      <c r="Q139" s="140"/>
      <c r="R139" s="141">
        <f>R140</f>
        <v>0.5829120000000001</v>
      </c>
      <c r="S139" s="140"/>
      <c r="T139" s="142">
        <f>T140</f>
        <v>0</v>
      </c>
      <c r="AR139" s="135" t="s">
        <v>78</v>
      </c>
      <c r="AT139" s="143" t="s">
        <v>72</v>
      </c>
      <c r="AU139" s="143" t="s">
        <v>78</v>
      </c>
      <c r="AY139" s="135" t="s">
        <v>114</v>
      </c>
      <c r="BK139" s="144">
        <f>BK140</f>
        <v>0</v>
      </c>
    </row>
    <row r="140" spans="2:65" s="1" customFormat="1" ht="24" customHeight="1">
      <c r="B140" s="147"/>
      <c r="C140" s="148" t="s">
        <v>174</v>
      </c>
      <c r="D140" s="148" t="s">
        <v>116</v>
      </c>
      <c r="E140" s="149" t="s">
        <v>175</v>
      </c>
      <c r="F140" s="150" t="s">
        <v>176</v>
      </c>
      <c r="G140" s="151" t="s">
        <v>157</v>
      </c>
      <c r="H140" s="152">
        <v>3.6</v>
      </c>
      <c r="I140" s="153"/>
      <c r="J140" s="152">
        <f>ROUND(I140*H140,3)</f>
        <v>0</v>
      </c>
      <c r="K140" s="150" t="s">
        <v>120</v>
      </c>
      <c r="L140" s="28"/>
      <c r="M140" s="154" t="s">
        <v>1</v>
      </c>
      <c r="N140" s="155" t="s">
        <v>39</v>
      </c>
      <c r="O140" s="51"/>
      <c r="P140" s="156">
        <f>O140*H140</f>
        <v>0</v>
      </c>
      <c r="Q140" s="156">
        <v>0.16192000000000001</v>
      </c>
      <c r="R140" s="156">
        <f>Q140*H140</f>
        <v>0.5829120000000001</v>
      </c>
      <c r="S140" s="156">
        <v>0</v>
      </c>
      <c r="T140" s="157">
        <f>S140*H140</f>
        <v>0</v>
      </c>
      <c r="AR140" s="158" t="s">
        <v>121</v>
      </c>
      <c r="AT140" s="158" t="s">
        <v>116</v>
      </c>
      <c r="AU140" s="158" t="s">
        <v>82</v>
      </c>
      <c r="AY140" s="13" t="s">
        <v>114</v>
      </c>
      <c r="BE140" s="159">
        <f>IF(N140="základná",J140,0)</f>
        <v>0</v>
      </c>
      <c r="BF140" s="159">
        <f>IF(N140="znížená",J140,0)</f>
        <v>0</v>
      </c>
      <c r="BG140" s="159">
        <f>IF(N140="zákl. prenesená",J140,0)</f>
        <v>0</v>
      </c>
      <c r="BH140" s="159">
        <f>IF(N140="zníž. prenesená",J140,0)</f>
        <v>0</v>
      </c>
      <c r="BI140" s="159">
        <f>IF(N140="nulová",J140,0)</f>
        <v>0</v>
      </c>
      <c r="BJ140" s="13" t="s">
        <v>82</v>
      </c>
      <c r="BK140" s="160">
        <f>ROUND(I140*H140,3)</f>
        <v>0</v>
      </c>
      <c r="BL140" s="13" t="s">
        <v>121</v>
      </c>
      <c r="BM140" s="158" t="s">
        <v>177</v>
      </c>
    </row>
    <row r="141" spans="2:65" s="11" customFormat="1" ht="22.9" customHeight="1">
      <c r="B141" s="134"/>
      <c r="D141" s="135" t="s">
        <v>72</v>
      </c>
      <c r="E141" s="145" t="s">
        <v>133</v>
      </c>
      <c r="F141" s="145" t="s">
        <v>178</v>
      </c>
      <c r="I141" s="137"/>
      <c r="J141" s="146">
        <f>BK141</f>
        <v>0</v>
      </c>
      <c r="L141" s="134"/>
      <c r="M141" s="139"/>
      <c r="N141" s="140"/>
      <c r="O141" s="140"/>
      <c r="P141" s="141">
        <f>SUM(P142:P149)</f>
        <v>0</v>
      </c>
      <c r="Q141" s="140"/>
      <c r="R141" s="141">
        <f>SUM(R142:R149)</f>
        <v>25.520303999999999</v>
      </c>
      <c r="S141" s="140"/>
      <c r="T141" s="142">
        <f>SUM(T142:T149)</f>
        <v>0</v>
      </c>
      <c r="AR141" s="135" t="s">
        <v>78</v>
      </c>
      <c r="AT141" s="143" t="s">
        <v>72</v>
      </c>
      <c r="AU141" s="143" t="s">
        <v>78</v>
      </c>
      <c r="AY141" s="135" t="s">
        <v>114</v>
      </c>
      <c r="BK141" s="144">
        <f>SUM(BK142:BK149)</f>
        <v>0</v>
      </c>
    </row>
    <row r="142" spans="2:65" s="1" customFormat="1" ht="24" customHeight="1">
      <c r="B142" s="147"/>
      <c r="C142" s="148" t="s">
        <v>179</v>
      </c>
      <c r="D142" s="148" t="s">
        <v>116</v>
      </c>
      <c r="E142" s="149" t="s">
        <v>180</v>
      </c>
      <c r="F142" s="150" t="s">
        <v>181</v>
      </c>
      <c r="G142" s="151" t="s">
        <v>157</v>
      </c>
      <c r="H142" s="152">
        <v>38.4</v>
      </c>
      <c r="I142" s="153"/>
      <c r="J142" s="152">
        <f t="shared" ref="J142:J149" si="10">ROUND(I142*H142,3)</f>
        <v>0</v>
      </c>
      <c r="K142" s="150" t="s">
        <v>120</v>
      </c>
      <c r="L142" s="28"/>
      <c r="M142" s="154" t="s">
        <v>1</v>
      </c>
      <c r="N142" s="155" t="s">
        <v>39</v>
      </c>
      <c r="O142" s="51"/>
      <c r="P142" s="156">
        <f t="shared" ref="P142:P149" si="11">O142*H142</f>
        <v>0</v>
      </c>
      <c r="Q142" s="156">
        <v>0.29160000000000003</v>
      </c>
      <c r="R142" s="156">
        <f t="shared" ref="R142:R149" si="12">Q142*H142</f>
        <v>11.19744</v>
      </c>
      <c r="S142" s="156">
        <v>0</v>
      </c>
      <c r="T142" s="157">
        <f t="shared" ref="T142:T149" si="13">S142*H142</f>
        <v>0</v>
      </c>
      <c r="AR142" s="158" t="s">
        <v>121</v>
      </c>
      <c r="AT142" s="158" t="s">
        <v>116</v>
      </c>
      <c r="AU142" s="158" t="s">
        <v>82</v>
      </c>
      <c r="AY142" s="13" t="s">
        <v>114</v>
      </c>
      <c r="BE142" s="159">
        <f t="shared" ref="BE142:BE149" si="14">IF(N142="základná",J142,0)</f>
        <v>0</v>
      </c>
      <c r="BF142" s="159">
        <f t="shared" ref="BF142:BF149" si="15">IF(N142="znížená",J142,0)</f>
        <v>0</v>
      </c>
      <c r="BG142" s="159">
        <f t="shared" ref="BG142:BG149" si="16">IF(N142="zákl. prenesená",J142,0)</f>
        <v>0</v>
      </c>
      <c r="BH142" s="159">
        <f t="shared" ref="BH142:BH149" si="17">IF(N142="zníž. prenesená",J142,0)</f>
        <v>0</v>
      </c>
      <c r="BI142" s="159">
        <f t="shared" ref="BI142:BI149" si="18">IF(N142="nulová",J142,0)</f>
        <v>0</v>
      </c>
      <c r="BJ142" s="13" t="s">
        <v>82</v>
      </c>
      <c r="BK142" s="160">
        <f t="shared" ref="BK142:BK149" si="19">ROUND(I142*H142,3)</f>
        <v>0</v>
      </c>
      <c r="BL142" s="13" t="s">
        <v>121</v>
      </c>
      <c r="BM142" s="158" t="s">
        <v>182</v>
      </c>
    </row>
    <row r="143" spans="2:65" s="1" customFormat="1" ht="24" customHeight="1">
      <c r="B143" s="147"/>
      <c r="C143" s="148" t="s">
        <v>183</v>
      </c>
      <c r="D143" s="148" t="s">
        <v>116</v>
      </c>
      <c r="E143" s="149" t="s">
        <v>184</v>
      </c>
      <c r="F143" s="150" t="s">
        <v>185</v>
      </c>
      <c r="G143" s="151" t="s">
        <v>157</v>
      </c>
      <c r="H143" s="152">
        <v>32</v>
      </c>
      <c r="I143" s="153"/>
      <c r="J143" s="152">
        <f t="shared" si="10"/>
        <v>0</v>
      </c>
      <c r="K143" s="150" t="s">
        <v>120</v>
      </c>
      <c r="L143" s="28"/>
      <c r="M143" s="154" t="s">
        <v>1</v>
      </c>
      <c r="N143" s="155" t="s">
        <v>39</v>
      </c>
      <c r="O143" s="51"/>
      <c r="P143" s="156">
        <f t="shared" si="11"/>
        <v>0</v>
      </c>
      <c r="Q143" s="156">
        <v>9.8199999999999996E-2</v>
      </c>
      <c r="R143" s="156">
        <f t="shared" si="12"/>
        <v>3.1423999999999999</v>
      </c>
      <c r="S143" s="156">
        <v>0</v>
      </c>
      <c r="T143" s="157">
        <f t="shared" si="13"/>
        <v>0</v>
      </c>
      <c r="AR143" s="158" t="s">
        <v>121</v>
      </c>
      <c r="AT143" s="158" t="s">
        <v>116</v>
      </c>
      <c r="AU143" s="158" t="s">
        <v>82</v>
      </c>
      <c r="AY143" s="13" t="s">
        <v>114</v>
      </c>
      <c r="BE143" s="159">
        <f t="shared" si="14"/>
        <v>0</v>
      </c>
      <c r="BF143" s="159">
        <f t="shared" si="15"/>
        <v>0</v>
      </c>
      <c r="BG143" s="159">
        <f t="shared" si="16"/>
        <v>0</v>
      </c>
      <c r="BH143" s="159">
        <f t="shared" si="17"/>
        <v>0</v>
      </c>
      <c r="BI143" s="159">
        <f t="shared" si="18"/>
        <v>0</v>
      </c>
      <c r="BJ143" s="13" t="s">
        <v>82</v>
      </c>
      <c r="BK143" s="160">
        <f t="shared" si="19"/>
        <v>0</v>
      </c>
      <c r="BL143" s="13" t="s">
        <v>121</v>
      </c>
      <c r="BM143" s="158" t="s">
        <v>186</v>
      </c>
    </row>
    <row r="144" spans="2:65" s="1" customFormat="1" ht="24" customHeight="1">
      <c r="B144" s="147"/>
      <c r="C144" s="148" t="s">
        <v>187</v>
      </c>
      <c r="D144" s="148" t="s">
        <v>116</v>
      </c>
      <c r="E144" s="149" t="s">
        <v>188</v>
      </c>
      <c r="F144" s="150" t="s">
        <v>189</v>
      </c>
      <c r="G144" s="151" t="s">
        <v>157</v>
      </c>
      <c r="H144" s="152">
        <v>3.6</v>
      </c>
      <c r="I144" s="153"/>
      <c r="J144" s="152">
        <f t="shared" si="10"/>
        <v>0</v>
      </c>
      <c r="K144" s="150" t="s">
        <v>120</v>
      </c>
      <c r="L144" s="28"/>
      <c r="M144" s="154" t="s">
        <v>1</v>
      </c>
      <c r="N144" s="155" t="s">
        <v>39</v>
      </c>
      <c r="O144" s="51"/>
      <c r="P144" s="156">
        <f t="shared" si="11"/>
        <v>0</v>
      </c>
      <c r="Q144" s="156">
        <v>8.4000000000000005E-2</v>
      </c>
      <c r="R144" s="156">
        <f t="shared" si="12"/>
        <v>0.3024</v>
      </c>
      <c r="S144" s="156">
        <v>0</v>
      </c>
      <c r="T144" s="157">
        <f t="shared" si="13"/>
        <v>0</v>
      </c>
      <c r="AR144" s="158" t="s">
        <v>121</v>
      </c>
      <c r="AT144" s="158" t="s">
        <v>116</v>
      </c>
      <c r="AU144" s="158" t="s">
        <v>82</v>
      </c>
      <c r="AY144" s="13" t="s">
        <v>114</v>
      </c>
      <c r="BE144" s="159">
        <f t="shared" si="14"/>
        <v>0</v>
      </c>
      <c r="BF144" s="159">
        <f t="shared" si="15"/>
        <v>0</v>
      </c>
      <c r="BG144" s="159">
        <f t="shared" si="16"/>
        <v>0</v>
      </c>
      <c r="BH144" s="159">
        <f t="shared" si="17"/>
        <v>0</v>
      </c>
      <c r="BI144" s="159">
        <f t="shared" si="18"/>
        <v>0</v>
      </c>
      <c r="BJ144" s="13" t="s">
        <v>82</v>
      </c>
      <c r="BK144" s="160">
        <f t="shared" si="19"/>
        <v>0</v>
      </c>
      <c r="BL144" s="13" t="s">
        <v>121</v>
      </c>
      <c r="BM144" s="158" t="s">
        <v>190</v>
      </c>
    </row>
    <row r="145" spans="2:65" s="1" customFormat="1" ht="24" customHeight="1">
      <c r="B145" s="147"/>
      <c r="C145" s="161" t="s">
        <v>191</v>
      </c>
      <c r="D145" s="161" t="s">
        <v>160</v>
      </c>
      <c r="E145" s="162" t="s">
        <v>192</v>
      </c>
      <c r="F145" s="163" t="s">
        <v>193</v>
      </c>
      <c r="G145" s="164" t="s">
        <v>194</v>
      </c>
      <c r="H145" s="165">
        <v>12.12</v>
      </c>
      <c r="I145" s="166"/>
      <c r="J145" s="165">
        <f t="shared" si="10"/>
        <v>0</v>
      </c>
      <c r="K145" s="163" t="s">
        <v>120</v>
      </c>
      <c r="L145" s="167"/>
      <c r="M145" s="168" t="s">
        <v>1</v>
      </c>
      <c r="N145" s="169" t="s">
        <v>39</v>
      </c>
      <c r="O145" s="51"/>
      <c r="P145" s="156">
        <f t="shared" si="11"/>
        <v>0</v>
      </c>
      <c r="Q145" s="156">
        <v>2.92E-2</v>
      </c>
      <c r="R145" s="156">
        <f t="shared" si="12"/>
        <v>0.353904</v>
      </c>
      <c r="S145" s="156">
        <v>0</v>
      </c>
      <c r="T145" s="157">
        <f t="shared" si="13"/>
        <v>0</v>
      </c>
      <c r="AR145" s="158" t="s">
        <v>145</v>
      </c>
      <c r="AT145" s="158" t="s">
        <v>160</v>
      </c>
      <c r="AU145" s="158" t="s">
        <v>82</v>
      </c>
      <c r="AY145" s="13" t="s">
        <v>114</v>
      </c>
      <c r="BE145" s="159">
        <f t="shared" si="14"/>
        <v>0</v>
      </c>
      <c r="BF145" s="159">
        <f t="shared" si="15"/>
        <v>0</v>
      </c>
      <c r="BG145" s="159">
        <f t="shared" si="16"/>
        <v>0</v>
      </c>
      <c r="BH145" s="159">
        <f t="shared" si="17"/>
        <v>0</v>
      </c>
      <c r="BI145" s="159">
        <f t="shared" si="18"/>
        <v>0</v>
      </c>
      <c r="BJ145" s="13" t="s">
        <v>82</v>
      </c>
      <c r="BK145" s="160">
        <f t="shared" si="19"/>
        <v>0</v>
      </c>
      <c r="BL145" s="13" t="s">
        <v>121</v>
      </c>
      <c r="BM145" s="158" t="s">
        <v>195</v>
      </c>
    </row>
    <row r="146" spans="2:65" s="1" customFormat="1" ht="36" customHeight="1">
      <c r="B146" s="147"/>
      <c r="C146" s="148" t="s">
        <v>196</v>
      </c>
      <c r="D146" s="148" t="s">
        <v>116</v>
      </c>
      <c r="E146" s="149" t="s">
        <v>197</v>
      </c>
      <c r="F146" s="150" t="s">
        <v>198</v>
      </c>
      <c r="G146" s="151" t="s">
        <v>157</v>
      </c>
      <c r="H146" s="152">
        <v>32</v>
      </c>
      <c r="I146" s="153"/>
      <c r="J146" s="152">
        <f t="shared" si="10"/>
        <v>0</v>
      </c>
      <c r="K146" s="150" t="s">
        <v>120</v>
      </c>
      <c r="L146" s="28"/>
      <c r="M146" s="154" t="s">
        <v>1</v>
      </c>
      <c r="N146" s="155" t="s">
        <v>39</v>
      </c>
      <c r="O146" s="51"/>
      <c r="P146" s="156">
        <f t="shared" si="11"/>
        <v>0</v>
      </c>
      <c r="Q146" s="156">
        <v>0.112</v>
      </c>
      <c r="R146" s="156">
        <f t="shared" si="12"/>
        <v>3.5840000000000001</v>
      </c>
      <c r="S146" s="156">
        <v>0</v>
      </c>
      <c r="T146" s="157">
        <f t="shared" si="13"/>
        <v>0</v>
      </c>
      <c r="AR146" s="158" t="s">
        <v>121</v>
      </c>
      <c r="AT146" s="158" t="s">
        <v>116</v>
      </c>
      <c r="AU146" s="158" t="s">
        <v>82</v>
      </c>
      <c r="AY146" s="13" t="s">
        <v>114</v>
      </c>
      <c r="BE146" s="159">
        <f t="shared" si="14"/>
        <v>0</v>
      </c>
      <c r="BF146" s="159">
        <f t="shared" si="15"/>
        <v>0</v>
      </c>
      <c r="BG146" s="159">
        <f t="shared" si="16"/>
        <v>0</v>
      </c>
      <c r="BH146" s="159">
        <f t="shared" si="17"/>
        <v>0</v>
      </c>
      <c r="BI146" s="159">
        <f t="shared" si="18"/>
        <v>0</v>
      </c>
      <c r="BJ146" s="13" t="s">
        <v>82</v>
      </c>
      <c r="BK146" s="160">
        <f t="shared" si="19"/>
        <v>0</v>
      </c>
      <c r="BL146" s="13" t="s">
        <v>121</v>
      </c>
      <c r="BM146" s="158" t="s">
        <v>199</v>
      </c>
    </row>
    <row r="147" spans="2:65" s="1" customFormat="1" ht="24" customHeight="1">
      <c r="B147" s="147"/>
      <c r="C147" s="161" t="s">
        <v>7</v>
      </c>
      <c r="D147" s="161" t="s">
        <v>160</v>
      </c>
      <c r="E147" s="162" t="s">
        <v>200</v>
      </c>
      <c r="F147" s="163" t="s">
        <v>201</v>
      </c>
      <c r="G147" s="164" t="s">
        <v>157</v>
      </c>
      <c r="H147" s="165">
        <v>32.32</v>
      </c>
      <c r="I147" s="166"/>
      <c r="J147" s="165">
        <f t="shared" si="10"/>
        <v>0</v>
      </c>
      <c r="K147" s="163" t="s">
        <v>120</v>
      </c>
      <c r="L147" s="167"/>
      <c r="M147" s="168" t="s">
        <v>1</v>
      </c>
      <c r="N147" s="169" t="s">
        <v>39</v>
      </c>
      <c r="O147" s="51"/>
      <c r="P147" s="156">
        <f t="shared" si="11"/>
        <v>0</v>
      </c>
      <c r="Q147" s="156">
        <v>0.11</v>
      </c>
      <c r="R147" s="156">
        <f t="shared" si="12"/>
        <v>3.5552000000000001</v>
      </c>
      <c r="S147" s="156">
        <v>0</v>
      </c>
      <c r="T147" s="157">
        <f t="shared" si="13"/>
        <v>0</v>
      </c>
      <c r="AR147" s="158" t="s">
        <v>145</v>
      </c>
      <c r="AT147" s="158" t="s">
        <v>160</v>
      </c>
      <c r="AU147" s="158" t="s">
        <v>82</v>
      </c>
      <c r="AY147" s="13" t="s">
        <v>114</v>
      </c>
      <c r="BE147" s="159">
        <f t="shared" si="14"/>
        <v>0</v>
      </c>
      <c r="BF147" s="159">
        <f t="shared" si="15"/>
        <v>0</v>
      </c>
      <c r="BG147" s="159">
        <f t="shared" si="16"/>
        <v>0</v>
      </c>
      <c r="BH147" s="159">
        <f t="shared" si="17"/>
        <v>0</v>
      </c>
      <c r="BI147" s="159">
        <f t="shared" si="18"/>
        <v>0</v>
      </c>
      <c r="BJ147" s="13" t="s">
        <v>82</v>
      </c>
      <c r="BK147" s="160">
        <f t="shared" si="19"/>
        <v>0</v>
      </c>
      <c r="BL147" s="13" t="s">
        <v>121</v>
      </c>
      <c r="BM147" s="158" t="s">
        <v>202</v>
      </c>
    </row>
    <row r="148" spans="2:65" s="1" customFormat="1" ht="24" customHeight="1">
      <c r="B148" s="147"/>
      <c r="C148" s="148" t="s">
        <v>203</v>
      </c>
      <c r="D148" s="148" t="s">
        <v>116</v>
      </c>
      <c r="E148" s="149" t="s">
        <v>204</v>
      </c>
      <c r="F148" s="150" t="s">
        <v>205</v>
      </c>
      <c r="G148" s="151" t="s">
        <v>206</v>
      </c>
      <c r="H148" s="152">
        <v>32</v>
      </c>
      <c r="I148" s="153"/>
      <c r="J148" s="152">
        <f t="shared" si="10"/>
        <v>0</v>
      </c>
      <c r="K148" s="150" t="s">
        <v>120</v>
      </c>
      <c r="L148" s="28"/>
      <c r="M148" s="154" t="s">
        <v>1</v>
      </c>
      <c r="N148" s="155" t="s">
        <v>39</v>
      </c>
      <c r="O148" s="51"/>
      <c r="P148" s="156">
        <f t="shared" si="11"/>
        <v>0</v>
      </c>
      <c r="Q148" s="156">
        <v>2.2399999999999998E-3</v>
      </c>
      <c r="R148" s="156">
        <f t="shared" si="12"/>
        <v>7.1679999999999994E-2</v>
      </c>
      <c r="S148" s="156">
        <v>0</v>
      </c>
      <c r="T148" s="157">
        <f t="shared" si="13"/>
        <v>0</v>
      </c>
      <c r="AR148" s="158" t="s">
        <v>121</v>
      </c>
      <c r="AT148" s="158" t="s">
        <v>116</v>
      </c>
      <c r="AU148" s="158" t="s">
        <v>82</v>
      </c>
      <c r="AY148" s="13" t="s">
        <v>114</v>
      </c>
      <c r="BE148" s="159">
        <f t="shared" si="14"/>
        <v>0</v>
      </c>
      <c r="BF148" s="159">
        <f t="shared" si="15"/>
        <v>0</v>
      </c>
      <c r="BG148" s="159">
        <f t="shared" si="16"/>
        <v>0</v>
      </c>
      <c r="BH148" s="159">
        <f t="shared" si="17"/>
        <v>0</v>
      </c>
      <c r="BI148" s="159">
        <f t="shared" si="18"/>
        <v>0</v>
      </c>
      <c r="BJ148" s="13" t="s">
        <v>82</v>
      </c>
      <c r="BK148" s="160">
        <f t="shared" si="19"/>
        <v>0</v>
      </c>
      <c r="BL148" s="13" t="s">
        <v>121</v>
      </c>
      <c r="BM148" s="158" t="s">
        <v>207</v>
      </c>
    </row>
    <row r="149" spans="2:65" s="1" customFormat="1" ht="16.5" customHeight="1">
      <c r="B149" s="147"/>
      <c r="C149" s="148" t="s">
        <v>208</v>
      </c>
      <c r="D149" s="148" t="s">
        <v>116</v>
      </c>
      <c r="E149" s="149" t="s">
        <v>209</v>
      </c>
      <c r="F149" s="150" t="s">
        <v>210</v>
      </c>
      <c r="G149" s="151" t="s">
        <v>157</v>
      </c>
      <c r="H149" s="152">
        <v>32</v>
      </c>
      <c r="I149" s="153"/>
      <c r="J149" s="152">
        <f t="shared" si="10"/>
        <v>0</v>
      </c>
      <c r="K149" s="150" t="s">
        <v>120</v>
      </c>
      <c r="L149" s="28"/>
      <c r="M149" s="154" t="s">
        <v>1</v>
      </c>
      <c r="N149" s="155" t="s">
        <v>39</v>
      </c>
      <c r="O149" s="51"/>
      <c r="P149" s="156">
        <f t="shared" si="11"/>
        <v>0</v>
      </c>
      <c r="Q149" s="156">
        <v>0.10353999999999999</v>
      </c>
      <c r="R149" s="156">
        <f t="shared" si="12"/>
        <v>3.3132799999999998</v>
      </c>
      <c r="S149" s="156">
        <v>0</v>
      </c>
      <c r="T149" s="157">
        <f t="shared" si="13"/>
        <v>0</v>
      </c>
      <c r="AR149" s="158" t="s">
        <v>121</v>
      </c>
      <c r="AT149" s="158" t="s">
        <v>116</v>
      </c>
      <c r="AU149" s="158" t="s">
        <v>82</v>
      </c>
      <c r="AY149" s="13" t="s">
        <v>114</v>
      </c>
      <c r="BE149" s="159">
        <f t="shared" si="14"/>
        <v>0</v>
      </c>
      <c r="BF149" s="159">
        <f t="shared" si="15"/>
        <v>0</v>
      </c>
      <c r="BG149" s="159">
        <f t="shared" si="16"/>
        <v>0</v>
      </c>
      <c r="BH149" s="159">
        <f t="shared" si="17"/>
        <v>0</v>
      </c>
      <c r="BI149" s="159">
        <f t="shared" si="18"/>
        <v>0</v>
      </c>
      <c r="BJ149" s="13" t="s">
        <v>82</v>
      </c>
      <c r="BK149" s="160">
        <f t="shared" si="19"/>
        <v>0</v>
      </c>
      <c r="BL149" s="13" t="s">
        <v>121</v>
      </c>
      <c r="BM149" s="158" t="s">
        <v>211</v>
      </c>
    </row>
    <row r="150" spans="2:65" s="11" customFormat="1" ht="22.9" customHeight="1">
      <c r="B150" s="134"/>
      <c r="D150" s="135" t="s">
        <v>72</v>
      </c>
      <c r="E150" s="145" t="s">
        <v>149</v>
      </c>
      <c r="F150" s="145" t="s">
        <v>212</v>
      </c>
      <c r="I150" s="137"/>
      <c r="J150" s="146">
        <f>BK150</f>
        <v>0</v>
      </c>
      <c r="L150" s="134"/>
      <c r="M150" s="139"/>
      <c r="N150" s="140"/>
      <c r="O150" s="140"/>
      <c r="P150" s="141">
        <f>SUM(P151:P154)</f>
        <v>0</v>
      </c>
      <c r="Q150" s="140"/>
      <c r="R150" s="141">
        <f>SUM(R151:R154)</f>
        <v>7.1859599999999997</v>
      </c>
      <c r="S150" s="140"/>
      <c r="T150" s="142">
        <f>SUM(T151:T154)</f>
        <v>0</v>
      </c>
      <c r="AR150" s="135" t="s">
        <v>78</v>
      </c>
      <c r="AT150" s="143" t="s">
        <v>72</v>
      </c>
      <c r="AU150" s="143" t="s">
        <v>78</v>
      </c>
      <c r="AY150" s="135" t="s">
        <v>114</v>
      </c>
      <c r="BK150" s="144">
        <f>SUM(BK151:BK154)</f>
        <v>0</v>
      </c>
    </row>
    <row r="151" spans="2:65" s="1" customFormat="1" ht="36" customHeight="1">
      <c r="B151" s="147"/>
      <c r="C151" s="148" t="s">
        <v>213</v>
      </c>
      <c r="D151" s="148" t="s">
        <v>116</v>
      </c>
      <c r="E151" s="149" t="s">
        <v>214</v>
      </c>
      <c r="F151" s="150" t="s">
        <v>215</v>
      </c>
      <c r="G151" s="151" t="s">
        <v>206</v>
      </c>
      <c r="H151" s="152">
        <v>36</v>
      </c>
      <c r="I151" s="153"/>
      <c r="J151" s="152">
        <f>ROUND(I151*H151,3)</f>
        <v>0</v>
      </c>
      <c r="K151" s="150" t="s">
        <v>120</v>
      </c>
      <c r="L151" s="28"/>
      <c r="M151" s="154" t="s">
        <v>1</v>
      </c>
      <c r="N151" s="155" t="s">
        <v>39</v>
      </c>
      <c r="O151" s="51"/>
      <c r="P151" s="156">
        <f>O151*H151</f>
        <v>0</v>
      </c>
      <c r="Q151" s="156">
        <v>0.15112999999999999</v>
      </c>
      <c r="R151" s="156">
        <f>Q151*H151</f>
        <v>5.4406799999999995</v>
      </c>
      <c r="S151" s="156">
        <v>0</v>
      </c>
      <c r="T151" s="157">
        <f>S151*H151</f>
        <v>0</v>
      </c>
      <c r="AR151" s="158" t="s">
        <v>121</v>
      </c>
      <c r="AT151" s="158" t="s">
        <v>116</v>
      </c>
      <c r="AU151" s="158" t="s">
        <v>82</v>
      </c>
      <c r="AY151" s="13" t="s">
        <v>114</v>
      </c>
      <c r="BE151" s="159">
        <f>IF(N151="základná",J151,0)</f>
        <v>0</v>
      </c>
      <c r="BF151" s="159">
        <f>IF(N151="znížená",J151,0)</f>
        <v>0</v>
      </c>
      <c r="BG151" s="159">
        <f>IF(N151="zákl. prenesená",J151,0)</f>
        <v>0</v>
      </c>
      <c r="BH151" s="159">
        <f>IF(N151="zníž. prenesená",J151,0)</f>
        <v>0</v>
      </c>
      <c r="BI151" s="159">
        <f>IF(N151="nulová",J151,0)</f>
        <v>0</v>
      </c>
      <c r="BJ151" s="13" t="s">
        <v>82</v>
      </c>
      <c r="BK151" s="160">
        <f>ROUND(I151*H151,3)</f>
        <v>0</v>
      </c>
      <c r="BL151" s="13" t="s">
        <v>121</v>
      </c>
      <c r="BM151" s="158" t="s">
        <v>216</v>
      </c>
    </row>
    <row r="152" spans="2:65" s="1" customFormat="1" ht="24" customHeight="1">
      <c r="B152" s="147"/>
      <c r="C152" s="161" t="s">
        <v>217</v>
      </c>
      <c r="D152" s="161" t="s">
        <v>160</v>
      </c>
      <c r="E152" s="162" t="s">
        <v>218</v>
      </c>
      <c r="F152" s="163" t="s">
        <v>219</v>
      </c>
      <c r="G152" s="164" t="s">
        <v>194</v>
      </c>
      <c r="H152" s="165">
        <v>36.36</v>
      </c>
      <c r="I152" s="166"/>
      <c r="J152" s="165">
        <f>ROUND(I152*H152,3)</f>
        <v>0</v>
      </c>
      <c r="K152" s="163" t="s">
        <v>120</v>
      </c>
      <c r="L152" s="167"/>
      <c r="M152" s="168" t="s">
        <v>1</v>
      </c>
      <c r="N152" s="169" t="s">
        <v>39</v>
      </c>
      <c r="O152" s="51"/>
      <c r="P152" s="156">
        <f>O152*H152</f>
        <v>0</v>
      </c>
      <c r="Q152" s="156">
        <v>4.8000000000000001E-2</v>
      </c>
      <c r="R152" s="156">
        <f>Q152*H152</f>
        <v>1.7452799999999999</v>
      </c>
      <c r="S152" s="156">
        <v>0</v>
      </c>
      <c r="T152" s="157">
        <f>S152*H152</f>
        <v>0</v>
      </c>
      <c r="AR152" s="158" t="s">
        <v>145</v>
      </c>
      <c r="AT152" s="158" t="s">
        <v>160</v>
      </c>
      <c r="AU152" s="158" t="s">
        <v>82</v>
      </c>
      <c r="AY152" s="13" t="s">
        <v>114</v>
      </c>
      <c r="BE152" s="159">
        <f>IF(N152="základná",J152,0)</f>
        <v>0</v>
      </c>
      <c r="BF152" s="159">
        <f>IF(N152="znížená",J152,0)</f>
        <v>0</v>
      </c>
      <c r="BG152" s="159">
        <f>IF(N152="zákl. prenesená",J152,0)</f>
        <v>0</v>
      </c>
      <c r="BH152" s="159">
        <f>IF(N152="zníž. prenesená",J152,0)</f>
        <v>0</v>
      </c>
      <c r="BI152" s="159">
        <f>IF(N152="nulová",J152,0)</f>
        <v>0</v>
      </c>
      <c r="BJ152" s="13" t="s">
        <v>82</v>
      </c>
      <c r="BK152" s="160">
        <f>ROUND(I152*H152,3)</f>
        <v>0</v>
      </c>
      <c r="BL152" s="13" t="s">
        <v>121</v>
      </c>
      <c r="BM152" s="158" t="s">
        <v>220</v>
      </c>
    </row>
    <row r="153" spans="2:65" s="1" customFormat="1" ht="24" customHeight="1">
      <c r="B153" s="147"/>
      <c r="C153" s="148" t="s">
        <v>221</v>
      </c>
      <c r="D153" s="148" t="s">
        <v>116</v>
      </c>
      <c r="E153" s="149" t="s">
        <v>222</v>
      </c>
      <c r="F153" s="150" t="s">
        <v>223</v>
      </c>
      <c r="G153" s="151" t="s">
        <v>206</v>
      </c>
      <c r="H153" s="152">
        <v>32</v>
      </c>
      <c r="I153" s="153"/>
      <c r="J153" s="152">
        <f>ROUND(I153*H153,3)</f>
        <v>0</v>
      </c>
      <c r="K153" s="150" t="s">
        <v>120</v>
      </c>
      <c r="L153" s="28"/>
      <c r="M153" s="154" t="s">
        <v>1</v>
      </c>
      <c r="N153" s="155" t="s">
        <v>39</v>
      </c>
      <c r="O153" s="51"/>
      <c r="P153" s="156">
        <f>O153*H153</f>
        <v>0</v>
      </c>
      <c r="Q153" s="156">
        <v>0</v>
      </c>
      <c r="R153" s="156">
        <f>Q153*H153</f>
        <v>0</v>
      </c>
      <c r="S153" s="156">
        <v>0</v>
      </c>
      <c r="T153" s="157">
        <f>S153*H153</f>
        <v>0</v>
      </c>
      <c r="AR153" s="158" t="s">
        <v>121</v>
      </c>
      <c r="AT153" s="158" t="s">
        <v>116</v>
      </c>
      <c r="AU153" s="158" t="s">
        <v>82</v>
      </c>
      <c r="AY153" s="13" t="s">
        <v>114</v>
      </c>
      <c r="BE153" s="159">
        <f>IF(N153="základná",J153,0)</f>
        <v>0</v>
      </c>
      <c r="BF153" s="159">
        <f>IF(N153="znížená",J153,0)</f>
        <v>0</v>
      </c>
      <c r="BG153" s="159">
        <f>IF(N153="zákl. prenesená",J153,0)</f>
        <v>0</v>
      </c>
      <c r="BH153" s="159">
        <f>IF(N153="zníž. prenesená",J153,0)</f>
        <v>0</v>
      </c>
      <c r="BI153" s="159">
        <f>IF(N153="nulová",J153,0)</f>
        <v>0</v>
      </c>
      <c r="BJ153" s="13" t="s">
        <v>82</v>
      </c>
      <c r="BK153" s="160">
        <f>ROUND(I153*H153,3)</f>
        <v>0</v>
      </c>
      <c r="BL153" s="13" t="s">
        <v>121</v>
      </c>
      <c r="BM153" s="158" t="s">
        <v>224</v>
      </c>
    </row>
    <row r="154" spans="2:65" s="1" customFormat="1" ht="24" customHeight="1">
      <c r="B154" s="147"/>
      <c r="C154" s="148" t="s">
        <v>225</v>
      </c>
      <c r="D154" s="148" t="s">
        <v>116</v>
      </c>
      <c r="E154" s="149" t="s">
        <v>226</v>
      </c>
      <c r="F154" s="150" t="s">
        <v>227</v>
      </c>
      <c r="G154" s="151" t="s">
        <v>206</v>
      </c>
      <c r="H154" s="152">
        <v>32</v>
      </c>
      <c r="I154" s="153"/>
      <c r="J154" s="152">
        <f>ROUND(I154*H154,3)</f>
        <v>0</v>
      </c>
      <c r="K154" s="150" t="s">
        <v>120</v>
      </c>
      <c r="L154" s="28"/>
      <c r="M154" s="154" t="s">
        <v>1</v>
      </c>
      <c r="N154" s="155" t="s">
        <v>39</v>
      </c>
      <c r="O154" s="51"/>
      <c r="P154" s="156">
        <f>O154*H154</f>
        <v>0</v>
      </c>
      <c r="Q154" s="156">
        <v>0</v>
      </c>
      <c r="R154" s="156">
        <f>Q154*H154</f>
        <v>0</v>
      </c>
      <c r="S154" s="156">
        <v>0</v>
      </c>
      <c r="T154" s="157">
        <f>S154*H154</f>
        <v>0</v>
      </c>
      <c r="AR154" s="158" t="s">
        <v>121</v>
      </c>
      <c r="AT154" s="158" t="s">
        <v>116</v>
      </c>
      <c r="AU154" s="158" t="s">
        <v>82</v>
      </c>
      <c r="AY154" s="13" t="s">
        <v>114</v>
      </c>
      <c r="BE154" s="159">
        <f>IF(N154="základná",J154,0)</f>
        <v>0</v>
      </c>
      <c r="BF154" s="159">
        <f>IF(N154="znížená",J154,0)</f>
        <v>0</v>
      </c>
      <c r="BG154" s="159">
        <f>IF(N154="zákl. prenesená",J154,0)</f>
        <v>0</v>
      </c>
      <c r="BH154" s="159">
        <f>IF(N154="zníž. prenesená",J154,0)</f>
        <v>0</v>
      </c>
      <c r="BI154" s="159">
        <f>IF(N154="nulová",J154,0)</f>
        <v>0</v>
      </c>
      <c r="BJ154" s="13" t="s">
        <v>82</v>
      </c>
      <c r="BK154" s="160">
        <f>ROUND(I154*H154,3)</f>
        <v>0</v>
      </c>
      <c r="BL154" s="13" t="s">
        <v>121</v>
      </c>
      <c r="BM154" s="158" t="s">
        <v>228</v>
      </c>
    </row>
    <row r="155" spans="2:65" s="11" customFormat="1" ht="22.9" customHeight="1">
      <c r="B155" s="134"/>
      <c r="D155" s="135" t="s">
        <v>72</v>
      </c>
      <c r="E155" s="145" t="s">
        <v>229</v>
      </c>
      <c r="F155" s="145" t="s">
        <v>230</v>
      </c>
      <c r="I155" s="137"/>
      <c r="J155" s="146">
        <f>BK155</f>
        <v>0</v>
      </c>
      <c r="L155" s="134"/>
      <c r="M155" s="139"/>
      <c r="N155" s="140"/>
      <c r="O155" s="140"/>
      <c r="P155" s="141">
        <f>P156</f>
        <v>0</v>
      </c>
      <c r="Q155" s="140"/>
      <c r="R155" s="141">
        <f>R156</f>
        <v>0</v>
      </c>
      <c r="S155" s="140"/>
      <c r="T155" s="142">
        <f>T156</f>
        <v>0</v>
      </c>
      <c r="AR155" s="135" t="s">
        <v>78</v>
      </c>
      <c r="AT155" s="143" t="s">
        <v>72</v>
      </c>
      <c r="AU155" s="143" t="s">
        <v>78</v>
      </c>
      <c r="AY155" s="135" t="s">
        <v>114</v>
      </c>
      <c r="BK155" s="144">
        <f>BK156</f>
        <v>0</v>
      </c>
    </row>
    <row r="156" spans="2:65" s="1" customFormat="1" ht="24" customHeight="1">
      <c r="B156" s="147"/>
      <c r="C156" s="148" t="s">
        <v>231</v>
      </c>
      <c r="D156" s="148" t="s">
        <v>116</v>
      </c>
      <c r="E156" s="149" t="s">
        <v>232</v>
      </c>
      <c r="F156" s="150" t="s">
        <v>233</v>
      </c>
      <c r="G156" s="151" t="s">
        <v>152</v>
      </c>
      <c r="H156" s="152">
        <v>33.29</v>
      </c>
      <c r="I156" s="153"/>
      <c r="J156" s="152">
        <f>ROUND(I156*H156,3)</f>
        <v>0</v>
      </c>
      <c r="K156" s="150" t="s">
        <v>120</v>
      </c>
      <c r="L156" s="28"/>
      <c r="M156" s="154" t="s">
        <v>1</v>
      </c>
      <c r="N156" s="155" t="s">
        <v>39</v>
      </c>
      <c r="O156" s="51"/>
      <c r="P156" s="156">
        <f>O156*H156</f>
        <v>0</v>
      </c>
      <c r="Q156" s="156">
        <v>0</v>
      </c>
      <c r="R156" s="156">
        <f>Q156*H156</f>
        <v>0</v>
      </c>
      <c r="S156" s="156">
        <v>0</v>
      </c>
      <c r="T156" s="157">
        <f>S156*H156</f>
        <v>0</v>
      </c>
      <c r="AR156" s="158" t="s">
        <v>121</v>
      </c>
      <c r="AT156" s="158" t="s">
        <v>116</v>
      </c>
      <c r="AU156" s="158" t="s">
        <v>82</v>
      </c>
      <c r="AY156" s="13" t="s">
        <v>114</v>
      </c>
      <c r="BE156" s="159">
        <f>IF(N156="základná",J156,0)</f>
        <v>0</v>
      </c>
      <c r="BF156" s="159">
        <f>IF(N156="znížená",J156,0)</f>
        <v>0</v>
      </c>
      <c r="BG156" s="159">
        <f>IF(N156="zákl. prenesená",J156,0)</f>
        <v>0</v>
      </c>
      <c r="BH156" s="159">
        <f>IF(N156="zníž. prenesená",J156,0)</f>
        <v>0</v>
      </c>
      <c r="BI156" s="159">
        <f>IF(N156="nulová",J156,0)</f>
        <v>0</v>
      </c>
      <c r="BJ156" s="13" t="s">
        <v>82</v>
      </c>
      <c r="BK156" s="160">
        <f>ROUND(I156*H156,3)</f>
        <v>0</v>
      </c>
      <c r="BL156" s="13" t="s">
        <v>121</v>
      </c>
      <c r="BM156" s="158" t="s">
        <v>234</v>
      </c>
    </row>
    <row r="157" spans="2:65" s="11" customFormat="1" ht="25.9" customHeight="1">
      <c r="B157" s="134"/>
      <c r="D157" s="135" t="s">
        <v>72</v>
      </c>
      <c r="E157" s="136" t="s">
        <v>235</v>
      </c>
      <c r="F157" s="136" t="s">
        <v>236</v>
      </c>
      <c r="I157" s="137"/>
      <c r="J157" s="138">
        <f>BK157</f>
        <v>0</v>
      </c>
      <c r="L157" s="134"/>
      <c r="M157" s="139"/>
      <c r="N157" s="140"/>
      <c r="O157" s="140"/>
      <c r="P157" s="141">
        <f>SUM(P158:P159)</f>
        <v>0</v>
      </c>
      <c r="Q157" s="140"/>
      <c r="R157" s="141">
        <f>SUM(R158:R159)</f>
        <v>0</v>
      </c>
      <c r="S157" s="140"/>
      <c r="T157" s="142">
        <f>SUM(T158:T159)</f>
        <v>0</v>
      </c>
      <c r="AR157" s="135" t="s">
        <v>133</v>
      </c>
      <c r="AT157" s="143" t="s">
        <v>72</v>
      </c>
      <c r="AU157" s="143" t="s">
        <v>73</v>
      </c>
      <c r="AY157" s="135" t="s">
        <v>114</v>
      </c>
      <c r="BK157" s="144">
        <f>SUM(BK158:BK159)</f>
        <v>0</v>
      </c>
    </row>
    <row r="158" spans="2:65" s="1" customFormat="1" ht="24" customHeight="1">
      <c r="B158" s="147"/>
      <c r="C158" s="148" t="s">
        <v>237</v>
      </c>
      <c r="D158" s="148" t="s">
        <v>116</v>
      </c>
      <c r="E158" s="149" t="s">
        <v>238</v>
      </c>
      <c r="F158" s="150" t="s">
        <v>239</v>
      </c>
      <c r="G158" s="151" t="s">
        <v>240</v>
      </c>
      <c r="H158" s="152">
        <v>1</v>
      </c>
      <c r="I158" s="153"/>
      <c r="J158" s="152">
        <f>ROUND(I158*H158,3)</f>
        <v>0</v>
      </c>
      <c r="K158" s="150" t="s">
        <v>120</v>
      </c>
      <c r="L158" s="28"/>
      <c r="M158" s="154" t="s">
        <v>1</v>
      </c>
      <c r="N158" s="155" t="s">
        <v>39</v>
      </c>
      <c r="O158" s="51"/>
      <c r="P158" s="156">
        <f>O158*H158</f>
        <v>0</v>
      </c>
      <c r="Q158" s="156">
        <v>0</v>
      </c>
      <c r="R158" s="156">
        <f>Q158*H158</f>
        <v>0</v>
      </c>
      <c r="S158" s="156">
        <v>0</v>
      </c>
      <c r="T158" s="157">
        <f>S158*H158</f>
        <v>0</v>
      </c>
      <c r="AR158" s="158" t="s">
        <v>241</v>
      </c>
      <c r="AT158" s="158" t="s">
        <v>116</v>
      </c>
      <c r="AU158" s="158" t="s">
        <v>78</v>
      </c>
      <c r="AY158" s="13" t="s">
        <v>114</v>
      </c>
      <c r="BE158" s="159">
        <f>IF(N158="základná",J158,0)</f>
        <v>0</v>
      </c>
      <c r="BF158" s="159">
        <f>IF(N158="znížená",J158,0)</f>
        <v>0</v>
      </c>
      <c r="BG158" s="159">
        <f>IF(N158="zákl. prenesená",J158,0)</f>
        <v>0</v>
      </c>
      <c r="BH158" s="159">
        <f>IF(N158="zníž. prenesená",J158,0)</f>
        <v>0</v>
      </c>
      <c r="BI158" s="159">
        <f>IF(N158="nulová",J158,0)</f>
        <v>0</v>
      </c>
      <c r="BJ158" s="13" t="s">
        <v>82</v>
      </c>
      <c r="BK158" s="160">
        <f>ROUND(I158*H158,3)</f>
        <v>0</v>
      </c>
      <c r="BL158" s="13" t="s">
        <v>241</v>
      </c>
      <c r="BM158" s="158" t="s">
        <v>242</v>
      </c>
    </row>
    <row r="159" spans="2:65" s="1" customFormat="1" ht="24" customHeight="1">
      <c r="B159" s="147"/>
      <c r="C159" s="148" t="s">
        <v>243</v>
      </c>
      <c r="D159" s="148" t="s">
        <v>116</v>
      </c>
      <c r="E159" s="149" t="s">
        <v>244</v>
      </c>
      <c r="F159" s="150" t="s">
        <v>245</v>
      </c>
      <c r="G159" s="151" t="s">
        <v>240</v>
      </c>
      <c r="H159" s="152">
        <v>1</v>
      </c>
      <c r="I159" s="153"/>
      <c r="J159" s="152">
        <f>ROUND(I159*H159,3)</f>
        <v>0</v>
      </c>
      <c r="K159" s="150" t="s">
        <v>120</v>
      </c>
      <c r="L159" s="28"/>
      <c r="M159" s="170" t="s">
        <v>1</v>
      </c>
      <c r="N159" s="171" t="s">
        <v>39</v>
      </c>
      <c r="O159" s="172"/>
      <c r="P159" s="173">
        <f>O159*H159</f>
        <v>0</v>
      </c>
      <c r="Q159" s="173">
        <v>0</v>
      </c>
      <c r="R159" s="173">
        <f>Q159*H159</f>
        <v>0</v>
      </c>
      <c r="S159" s="173">
        <v>0</v>
      </c>
      <c r="T159" s="174">
        <f>S159*H159</f>
        <v>0</v>
      </c>
      <c r="AR159" s="158" t="s">
        <v>241</v>
      </c>
      <c r="AT159" s="158" t="s">
        <v>116</v>
      </c>
      <c r="AU159" s="158" t="s">
        <v>78</v>
      </c>
      <c r="AY159" s="13" t="s">
        <v>114</v>
      </c>
      <c r="BE159" s="159">
        <f>IF(N159="základná",J159,0)</f>
        <v>0</v>
      </c>
      <c r="BF159" s="159">
        <f>IF(N159="znížená",J159,0)</f>
        <v>0</v>
      </c>
      <c r="BG159" s="159">
        <f>IF(N159="zákl. prenesená",J159,0)</f>
        <v>0</v>
      </c>
      <c r="BH159" s="159">
        <f>IF(N159="zníž. prenesená",J159,0)</f>
        <v>0</v>
      </c>
      <c r="BI159" s="159">
        <f>IF(N159="nulová",J159,0)</f>
        <v>0</v>
      </c>
      <c r="BJ159" s="13" t="s">
        <v>82</v>
      </c>
      <c r="BK159" s="160">
        <f>ROUND(I159*H159,3)</f>
        <v>0</v>
      </c>
      <c r="BL159" s="13" t="s">
        <v>241</v>
      </c>
      <c r="BM159" s="158" t="s">
        <v>246</v>
      </c>
    </row>
    <row r="160" spans="2:65" s="1" customFormat="1" ht="6.95" customHeight="1">
      <c r="B160" s="40"/>
      <c r="C160" s="41"/>
      <c r="D160" s="41"/>
      <c r="E160" s="41"/>
      <c r="F160" s="41"/>
      <c r="G160" s="41"/>
      <c r="H160" s="41"/>
      <c r="I160" s="108"/>
      <c r="J160" s="41"/>
      <c r="K160" s="41"/>
      <c r="L160" s="28"/>
    </row>
  </sheetData>
  <autoFilter ref="C122:K159"/>
  <mergeCells count="9">
    <mergeCell ref="E87:H87"/>
    <mergeCell ref="E113:H113"/>
    <mergeCell ref="E115:H115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M147"/>
  <sheetViews>
    <sheetView showGridLines="0" tabSelected="1" workbookViewId="0">
      <selection activeCell="W20" sqref="W20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" customWidth="1"/>
    <col min="8" max="8" width="11.5" customWidth="1"/>
    <col min="9" max="9" width="20.1640625" style="84" customWidth="1"/>
    <col min="10" max="10" width="20.1640625" customWidth="1"/>
    <col min="11" max="11" width="20.16406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186" t="s">
        <v>5</v>
      </c>
      <c r="M2" s="187"/>
      <c r="N2" s="187"/>
      <c r="O2" s="187"/>
      <c r="P2" s="187"/>
      <c r="Q2" s="187"/>
      <c r="R2" s="187"/>
      <c r="S2" s="187"/>
      <c r="T2" s="187"/>
      <c r="U2" s="187"/>
      <c r="V2" s="187"/>
      <c r="AT2" s="13" t="s">
        <v>84</v>
      </c>
    </row>
    <row r="3" spans="2:46" ht="6.95" customHeight="1">
      <c r="B3" s="14"/>
      <c r="C3" s="15"/>
      <c r="D3" s="15"/>
      <c r="E3" s="15"/>
      <c r="F3" s="15"/>
      <c r="G3" s="15"/>
      <c r="H3" s="15"/>
      <c r="I3" s="85"/>
      <c r="J3" s="15"/>
      <c r="K3" s="15"/>
      <c r="L3" s="16"/>
      <c r="AT3" s="13" t="s">
        <v>73</v>
      </c>
    </row>
    <row r="4" spans="2:46" ht="24.95" customHeight="1">
      <c r="B4" s="16"/>
      <c r="D4" s="17" t="s">
        <v>85</v>
      </c>
      <c r="L4" s="16"/>
      <c r="M4" s="86" t="s">
        <v>9</v>
      </c>
      <c r="AT4" s="13" t="s">
        <v>3</v>
      </c>
    </row>
    <row r="5" spans="2:46" ht="6.95" customHeight="1">
      <c r="B5" s="16"/>
      <c r="L5" s="16"/>
    </row>
    <row r="6" spans="2:46" ht="12" customHeight="1">
      <c r="B6" s="16"/>
      <c r="D6" s="23" t="s">
        <v>14</v>
      </c>
      <c r="L6" s="16"/>
    </row>
    <row r="7" spans="2:46" ht="16.5" customHeight="1">
      <c r="B7" s="16"/>
      <c r="E7" s="214" t="str">
        <f>'Rekapitulácia stavby'!K6</f>
        <v>Pozdĺžne státie pri ZS R. Jašíka a rekonštrukcia vjazdu</v>
      </c>
      <c r="F7" s="215"/>
      <c r="G7" s="215"/>
      <c r="H7" s="215"/>
      <c r="L7" s="16"/>
    </row>
    <row r="8" spans="2:46" s="1" customFormat="1" ht="12" customHeight="1">
      <c r="B8" s="28"/>
      <c r="D8" s="23" t="s">
        <v>86</v>
      </c>
      <c r="I8" s="87"/>
      <c r="L8" s="28"/>
    </row>
    <row r="9" spans="2:46" s="1" customFormat="1" ht="36.950000000000003" customHeight="1">
      <c r="B9" s="28"/>
      <c r="E9" s="194" t="s">
        <v>247</v>
      </c>
      <c r="F9" s="216"/>
      <c r="G9" s="216"/>
      <c r="H9" s="216"/>
      <c r="I9" s="87"/>
      <c r="L9" s="28"/>
    </row>
    <row r="10" spans="2:46" s="1" customFormat="1" ht="11.25">
      <c r="B10" s="28"/>
      <c r="I10" s="87"/>
      <c r="L10" s="28"/>
    </row>
    <row r="11" spans="2:46" s="1" customFormat="1" ht="12" customHeight="1">
      <c r="B11" s="28"/>
      <c r="D11" s="23" t="s">
        <v>16</v>
      </c>
      <c r="F11" s="21" t="s">
        <v>1</v>
      </c>
      <c r="I11" s="88" t="s">
        <v>17</v>
      </c>
      <c r="J11" s="21" t="s">
        <v>1</v>
      </c>
      <c r="L11" s="28"/>
    </row>
    <row r="12" spans="2:46" s="1" customFormat="1" ht="12" customHeight="1">
      <c r="B12" s="28"/>
      <c r="D12" s="23" t="s">
        <v>18</v>
      </c>
      <c r="F12" s="21" t="s">
        <v>19</v>
      </c>
      <c r="I12" s="88" t="s">
        <v>20</v>
      </c>
      <c r="J12" s="48" t="str">
        <f>'Rekapitulácia stavby'!AN8</f>
        <v>10. 4. 2019</v>
      </c>
      <c r="L12" s="28"/>
    </row>
    <row r="13" spans="2:46" s="1" customFormat="1" ht="10.9" customHeight="1">
      <c r="B13" s="28"/>
      <c r="I13" s="87"/>
      <c r="L13" s="28"/>
    </row>
    <row r="14" spans="2:46" s="1" customFormat="1" ht="12" customHeight="1">
      <c r="B14" s="28"/>
      <c r="D14" s="23" t="s">
        <v>22</v>
      </c>
      <c r="I14" s="88" t="s">
        <v>23</v>
      </c>
      <c r="J14" s="21" t="str">
        <f>IF('Rekapitulácia stavby'!AN10="","",'Rekapitulácia stavby'!AN10)</f>
        <v/>
      </c>
      <c r="L14" s="28"/>
    </row>
    <row r="15" spans="2:46" s="1" customFormat="1" ht="18" customHeight="1">
      <c r="B15" s="28"/>
      <c r="E15" s="21" t="str">
        <f>IF('Rekapitulácia stavby'!E11="","",'Rekapitulácia stavby'!E11)</f>
        <v>Mesto Partizánske</v>
      </c>
      <c r="I15" s="88" t="s">
        <v>25</v>
      </c>
      <c r="J15" s="21" t="str">
        <f>IF('Rekapitulácia stavby'!AN11="","",'Rekapitulácia stavby'!AN11)</f>
        <v/>
      </c>
      <c r="L15" s="28"/>
    </row>
    <row r="16" spans="2:46" s="1" customFormat="1" ht="6.95" customHeight="1">
      <c r="B16" s="28"/>
      <c r="I16" s="87"/>
      <c r="L16" s="28"/>
    </row>
    <row r="17" spans="2:12" s="1" customFormat="1" ht="12" customHeight="1">
      <c r="B17" s="28"/>
      <c r="D17" s="23" t="s">
        <v>26</v>
      </c>
      <c r="I17" s="88" t="s">
        <v>23</v>
      </c>
      <c r="J17" s="24" t="str">
        <f>'Rekapitulácia stavby'!AN13</f>
        <v>Vyplň údaj</v>
      </c>
      <c r="L17" s="28"/>
    </row>
    <row r="18" spans="2:12" s="1" customFormat="1" ht="18" customHeight="1">
      <c r="B18" s="28"/>
      <c r="E18" s="217" t="str">
        <f>'Rekapitulácia stavby'!E14</f>
        <v>Vyplň údaj</v>
      </c>
      <c r="F18" s="197"/>
      <c r="G18" s="197"/>
      <c r="H18" s="197"/>
      <c r="I18" s="88" t="s">
        <v>25</v>
      </c>
      <c r="J18" s="24" t="str">
        <f>'Rekapitulácia stavby'!AN14</f>
        <v>Vyplň údaj</v>
      </c>
      <c r="L18" s="28"/>
    </row>
    <row r="19" spans="2:12" s="1" customFormat="1" ht="6.95" customHeight="1">
      <c r="B19" s="28"/>
      <c r="I19" s="87"/>
      <c r="L19" s="28"/>
    </row>
    <row r="20" spans="2:12" s="1" customFormat="1" ht="12" customHeight="1">
      <c r="B20" s="28"/>
      <c r="D20" s="23" t="s">
        <v>28</v>
      </c>
      <c r="I20" s="88" t="s">
        <v>23</v>
      </c>
      <c r="J20" s="21" t="str">
        <f>IF('Rekapitulácia stavby'!AN16="","",'Rekapitulácia stavby'!AN16)</f>
        <v/>
      </c>
      <c r="L20" s="28"/>
    </row>
    <row r="21" spans="2:12" s="1" customFormat="1" ht="18" customHeight="1">
      <c r="B21" s="28"/>
      <c r="E21" s="21" t="str">
        <f>IF('Rekapitulácia stavby'!E17="","",'Rekapitulácia stavby'!E17)</f>
        <v xml:space="preserve"> </v>
      </c>
      <c r="I21" s="88" t="s">
        <v>25</v>
      </c>
      <c r="J21" s="21" t="str">
        <f>IF('Rekapitulácia stavby'!AN17="","",'Rekapitulácia stavby'!AN17)</f>
        <v/>
      </c>
      <c r="L21" s="28"/>
    </row>
    <row r="22" spans="2:12" s="1" customFormat="1" ht="6.95" customHeight="1">
      <c r="B22" s="28"/>
      <c r="I22" s="87"/>
      <c r="L22" s="28"/>
    </row>
    <row r="23" spans="2:12" s="1" customFormat="1" ht="12" customHeight="1">
      <c r="B23" s="28"/>
      <c r="D23" s="23" t="s">
        <v>31</v>
      </c>
      <c r="I23" s="88" t="s">
        <v>23</v>
      </c>
      <c r="J23" s="21" t="str">
        <f>IF('Rekapitulácia stavby'!AN19="","",'Rekapitulácia stavby'!AN19)</f>
        <v/>
      </c>
      <c r="L23" s="28"/>
    </row>
    <row r="24" spans="2:12" s="1" customFormat="1" ht="18" customHeight="1">
      <c r="B24" s="28"/>
      <c r="E24" s="21" t="str">
        <f>IF('Rekapitulácia stavby'!E20="","",'Rekapitulácia stavby'!E20)</f>
        <v xml:space="preserve"> </v>
      </c>
      <c r="I24" s="88" t="s">
        <v>25</v>
      </c>
      <c r="J24" s="21" t="str">
        <f>IF('Rekapitulácia stavby'!AN20="","",'Rekapitulácia stavby'!AN20)</f>
        <v/>
      </c>
      <c r="L24" s="28"/>
    </row>
    <row r="25" spans="2:12" s="1" customFormat="1" ht="6.95" customHeight="1">
      <c r="B25" s="28"/>
      <c r="I25" s="87"/>
      <c r="L25" s="28"/>
    </row>
    <row r="26" spans="2:12" s="1" customFormat="1" ht="12" customHeight="1">
      <c r="B26" s="28"/>
      <c r="D26" s="23" t="s">
        <v>32</v>
      </c>
      <c r="I26" s="87"/>
      <c r="L26" s="28"/>
    </row>
    <row r="27" spans="2:12" s="7" customFormat="1" ht="16.5" customHeight="1">
      <c r="B27" s="89"/>
      <c r="E27" s="201" t="s">
        <v>1</v>
      </c>
      <c r="F27" s="201"/>
      <c r="G27" s="201"/>
      <c r="H27" s="201"/>
      <c r="I27" s="90"/>
      <c r="L27" s="89"/>
    </row>
    <row r="28" spans="2:12" s="1" customFormat="1" ht="6.95" customHeight="1">
      <c r="B28" s="28"/>
      <c r="I28" s="87"/>
      <c r="L28" s="28"/>
    </row>
    <row r="29" spans="2:12" s="1" customFormat="1" ht="6.95" customHeight="1">
      <c r="B29" s="28"/>
      <c r="D29" s="49"/>
      <c r="E29" s="49"/>
      <c r="F29" s="49"/>
      <c r="G29" s="49"/>
      <c r="H29" s="49"/>
      <c r="I29" s="91"/>
      <c r="J29" s="49"/>
      <c r="K29" s="49"/>
      <c r="L29" s="28"/>
    </row>
    <row r="30" spans="2:12" s="1" customFormat="1" ht="25.35" customHeight="1">
      <c r="B30" s="28"/>
      <c r="D30" s="92" t="s">
        <v>33</v>
      </c>
      <c r="I30" s="87"/>
      <c r="J30" s="62">
        <f>ROUND(J121, 2)</f>
        <v>0</v>
      </c>
      <c r="L30" s="28"/>
    </row>
    <row r="31" spans="2:12" s="1" customFormat="1" ht="6.95" customHeight="1">
      <c r="B31" s="28"/>
      <c r="D31" s="49"/>
      <c r="E31" s="49"/>
      <c r="F31" s="49"/>
      <c r="G31" s="49"/>
      <c r="H31" s="49"/>
      <c r="I31" s="91"/>
      <c r="J31" s="49"/>
      <c r="K31" s="49"/>
      <c r="L31" s="28"/>
    </row>
    <row r="32" spans="2:12" s="1" customFormat="1" ht="14.45" customHeight="1">
      <c r="B32" s="28"/>
      <c r="F32" s="31" t="s">
        <v>35</v>
      </c>
      <c r="I32" s="93" t="s">
        <v>34</v>
      </c>
      <c r="J32" s="31" t="s">
        <v>36</v>
      </c>
      <c r="L32" s="28"/>
    </row>
    <row r="33" spans="2:12" s="1" customFormat="1" ht="14.45" customHeight="1">
      <c r="B33" s="28"/>
      <c r="D33" s="94" t="s">
        <v>37</v>
      </c>
      <c r="E33" s="23" t="s">
        <v>38</v>
      </c>
      <c r="F33" s="95">
        <f>ROUND((SUM(BE121:BE146)),  2)</f>
        <v>0</v>
      </c>
      <c r="I33" s="96">
        <v>0.2</v>
      </c>
      <c r="J33" s="95">
        <f>ROUND(((SUM(BE121:BE146))*I33),  2)</f>
        <v>0</v>
      </c>
      <c r="L33" s="28"/>
    </row>
    <row r="34" spans="2:12" s="1" customFormat="1" ht="14.45" customHeight="1">
      <c r="B34" s="28"/>
      <c r="E34" s="23" t="s">
        <v>39</v>
      </c>
      <c r="F34" s="95">
        <f>ROUND((SUM(BF121:BF146)),  2)</f>
        <v>0</v>
      </c>
      <c r="I34" s="96">
        <v>0.2</v>
      </c>
      <c r="J34" s="95">
        <f>ROUND(((SUM(BF121:BF146))*I34),  2)</f>
        <v>0</v>
      </c>
      <c r="L34" s="28"/>
    </row>
    <row r="35" spans="2:12" s="1" customFormat="1" ht="14.45" hidden="1" customHeight="1">
      <c r="B35" s="28"/>
      <c r="E35" s="23" t="s">
        <v>40</v>
      </c>
      <c r="F35" s="95">
        <f>ROUND((SUM(BG121:BG146)),  2)</f>
        <v>0</v>
      </c>
      <c r="I35" s="96">
        <v>0.2</v>
      </c>
      <c r="J35" s="95">
        <f>0</f>
        <v>0</v>
      </c>
      <c r="L35" s="28"/>
    </row>
    <row r="36" spans="2:12" s="1" customFormat="1" ht="14.45" hidden="1" customHeight="1">
      <c r="B36" s="28"/>
      <c r="E36" s="23" t="s">
        <v>41</v>
      </c>
      <c r="F36" s="95">
        <f>ROUND((SUM(BH121:BH146)),  2)</f>
        <v>0</v>
      </c>
      <c r="I36" s="96">
        <v>0.2</v>
      </c>
      <c r="J36" s="95">
        <f>0</f>
        <v>0</v>
      </c>
      <c r="L36" s="28"/>
    </row>
    <row r="37" spans="2:12" s="1" customFormat="1" ht="14.45" hidden="1" customHeight="1">
      <c r="B37" s="28"/>
      <c r="E37" s="23" t="s">
        <v>42</v>
      </c>
      <c r="F37" s="95">
        <f>ROUND((SUM(BI121:BI146)),  2)</f>
        <v>0</v>
      </c>
      <c r="I37" s="96">
        <v>0</v>
      </c>
      <c r="J37" s="95">
        <f>0</f>
        <v>0</v>
      </c>
      <c r="L37" s="28"/>
    </row>
    <row r="38" spans="2:12" s="1" customFormat="1" ht="6.95" customHeight="1">
      <c r="B38" s="28"/>
      <c r="I38" s="87"/>
      <c r="L38" s="28"/>
    </row>
    <row r="39" spans="2:12" s="1" customFormat="1" ht="25.35" customHeight="1">
      <c r="B39" s="28"/>
      <c r="C39" s="97"/>
      <c r="D39" s="98" t="s">
        <v>43</v>
      </c>
      <c r="E39" s="53"/>
      <c r="F39" s="53"/>
      <c r="G39" s="99" t="s">
        <v>44</v>
      </c>
      <c r="H39" s="100" t="s">
        <v>45</v>
      </c>
      <c r="I39" s="101"/>
      <c r="J39" s="102">
        <f>SUM(J30:J37)</f>
        <v>0</v>
      </c>
      <c r="K39" s="103"/>
      <c r="L39" s="28"/>
    </row>
    <row r="40" spans="2:12" s="1" customFormat="1" ht="14.45" customHeight="1">
      <c r="B40" s="28"/>
      <c r="I40" s="87"/>
      <c r="L40" s="28"/>
    </row>
    <row r="41" spans="2:12" ht="14.45" customHeight="1">
      <c r="B41" s="16"/>
      <c r="L41" s="16"/>
    </row>
    <row r="42" spans="2:12" ht="14.45" customHeight="1">
      <c r="B42" s="16"/>
      <c r="L42" s="16"/>
    </row>
    <row r="43" spans="2:12" ht="14.45" customHeight="1">
      <c r="B43" s="16"/>
      <c r="L43" s="16"/>
    </row>
    <row r="44" spans="2:12" ht="14.45" customHeight="1">
      <c r="B44" s="16"/>
      <c r="L44" s="16"/>
    </row>
    <row r="45" spans="2:12" ht="14.45" customHeight="1">
      <c r="B45" s="16"/>
      <c r="L45" s="16"/>
    </row>
    <row r="46" spans="2:12" ht="14.45" customHeight="1">
      <c r="B46" s="16"/>
      <c r="L46" s="16"/>
    </row>
    <row r="47" spans="2:12" ht="14.45" customHeight="1">
      <c r="B47" s="16"/>
      <c r="L47" s="16"/>
    </row>
    <row r="48" spans="2:12" ht="14.45" customHeight="1">
      <c r="B48" s="16"/>
      <c r="L48" s="16"/>
    </row>
    <row r="49" spans="2:12" ht="14.45" customHeight="1">
      <c r="B49" s="16"/>
      <c r="L49" s="16"/>
    </row>
    <row r="50" spans="2:12" s="1" customFormat="1" ht="14.45" customHeight="1">
      <c r="B50" s="28"/>
      <c r="D50" s="37" t="s">
        <v>46</v>
      </c>
      <c r="E50" s="38"/>
      <c r="F50" s="38"/>
      <c r="G50" s="37" t="s">
        <v>47</v>
      </c>
      <c r="H50" s="38"/>
      <c r="I50" s="104"/>
      <c r="J50" s="38"/>
      <c r="K50" s="38"/>
      <c r="L50" s="28"/>
    </row>
    <row r="51" spans="2:12" ht="11.25">
      <c r="B51" s="16"/>
      <c r="L51" s="16"/>
    </row>
    <row r="52" spans="2:12" ht="11.25">
      <c r="B52" s="16"/>
      <c r="L52" s="16"/>
    </row>
    <row r="53" spans="2:12" ht="11.25">
      <c r="B53" s="16"/>
      <c r="L53" s="16"/>
    </row>
    <row r="54" spans="2:12" ht="11.25">
      <c r="B54" s="16"/>
      <c r="L54" s="16"/>
    </row>
    <row r="55" spans="2:12" ht="11.25">
      <c r="B55" s="16"/>
      <c r="L55" s="16"/>
    </row>
    <row r="56" spans="2:12" ht="11.25">
      <c r="B56" s="16"/>
      <c r="L56" s="16"/>
    </row>
    <row r="57" spans="2:12" ht="11.25">
      <c r="B57" s="16"/>
      <c r="L57" s="16"/>
    </row>
    <row r="58" spans="2:12" ht="11.25">
      <c r="B58" s="16"/>
      <c r="L58" s="16"/>
    </row>
    <row r="59" spans="2:12" ht="11.25">
      <c r="B59" s="16"/>
      <c r="L59" s="16"/>
    </row>
    <row r="60" spans="2:12" ht="11.25">
      <c r="B60" s="16"/>
      <c r="L60" s="16"/>
    </row>
    <row r="61" spans="2:12" s="1" customFormat="1" ht="12.75">
      <c r="B61" s="28"/>
      <c r="D61" s="39" t="s">
        <v>48</v>
      </c>
      <c r="E61" s="30"/>
      <c r="F61" s="105" t="s">
        <v>49</v>
      </c>
      <c r="G61" s="39" t="s">
        <v>48</v>
      </c>
      <c r="H61" s="30"/>
      <c r="I61" s="106"/>
      <c r="J61" s="107" t="s">
        <v>49</v>
      </c>
      <c r="K61" s="30"/>
      <c r="L61" s="28"/>
    </row>
    <row r="62" spans="2:12" ht="11.25">
      <c r="B62" s="16"/>
      <c r="L62" s="16"/>
    </row>
    <row r="63" spans="2:12" ht="11.25">
      <c r="B63" s="16"/>
      <c r="L63" s="16"/>
    </row>
    <row r="64" spans="2:12" ht="11.25">
      <c r="B64" s="16"/>
      <c r="L64" s="16"/>
    </row>
    <row r="65" spans="2:12" s="1" customFormat="1" ht="12.75">
      <c r="B65" s="28"/>
      <c r="D65" s="37" t="s">
        <v>50</v>
      </c>
      <c r="E65" s="38"/>
      <c r="F65" s="38"/>
      <c r="G65" s="37" t="s">
        <v>51</v>
      </c>
      <c r="H65" s="38"/>
      <c r="I65" s="104"/>
      <c r="J65" s="38"/>
      <c r="K65" s="38"/>
      <c r="L65" s="28"/>
    </row>
    <row r="66" spans="2:12" ht="11.25">
      <c r="B66" s="16"/>
      <c r="L66" s="16"/>
    </row>
    <row r="67" spans="2:12" ht="11.25">
      <c r="B67" s="16"/>
      <c r="L67" s="16"/>
    </row>
    <row r="68" spans="2:12" ht="11.25">
      <c r="B68" s="16"/>
      <c r="L68" s="16"/>
    </row>
    <row r="69" spans="2:12" ht="11.25">
      <c r="B69" s="16"/>
      <c r="L69" s="16"/>
    </row>
    <row r="70" spans="2:12" ht="11.25">
      <c r="B70" s="16"/>
      <c r="L70" s="16"/>
    </row>
    <row r="71" spans="2:12" ht="11.25">
      <c r="B71" s="16"/>
      <c r="L71" s="16"/>
    </row>
    <row r="72" spans="2:12" ht="11.25">
      <c r="B72" s="16"/>
      <c r="L72" s="16"/>
    </row>
    <row r="73" spans="2:12" ht="11.25">
      <c r="B73" s="16"/>
      <c r="L73" s="16"/>
    </row>
    <row r="74" spans="2:12" ht="11.25">
      <c r="B74" s="16"/>
      <c r="L74" s="16"/>
    </row>
    <row r="75" spans="2:12" ht="11.25">
      <c r="B75" s="16"/>
      <c r="L75" s="16"/>
    </row>
    <row r="76" spans="2:12" s="1" customFormat="1" ht="12.75">
      <c r="B76" s="28"/>
      <c r="D76" s="39" t="s">
        <v>48</v>
      </c>
      <c r="E76" s="30"/>
      <c r="F76" s="105" t="s">
        <v>49</v>
      </c>
      <c r="G76" s="39" t="s">
        <v>48</v>
      </c>
      <c r="H76" s="30"/>
      <c r="I76" s="106"/>
      <c r="J76" s="107" t="s">
        <v>49</v>
      </c>
      <c r="K76" s="30"/>
      <c r="L76" s="28"/>
    </row>
    <row r="77" spans="2:12" s="1" customFormat="1" ht="14.45" customHeight="1">
      <c r="B77" s="40"/>
      <c r="C77" s="41"/>
      <c r="D77" s="41"/>
      <c r="E77" s="41"/>
      <c r="F77" s="41"/>
      <c r="G77" s="41"/>
      <c r="H77" s="41"/>
      <c r="I77" s="108"/>
      <c r="J77" s="41"/>
      <c r="K77" s="41"/>
      <c r="L77" s="28"/>
    </row>
    <row r="81" spans="2:47" s="1" customFormat="1" ht="6.95" customHeight="1">
      <c r="B81" s="42"/>
      <c r="C81" s="43"/>
      <c r="D81" s="43"/>
      <c r="E81" s="43"/>
      <c r="F81" s="43"/>
      <c r="G81" s="43"/>
      <c r="H81" s="43"/>
      <c r="I81" s="109"/>
      <c r="J81" s="43"/>
      <c r="K81" s="43"/>
      <c r="L81" s="28"/>
    </row>
    <row r="82" spans="2:47" s="1" customFormat="1" ht="24.95" customHeight="1">
      <c r="B82" s="28"/>
      <c r="C82" s="17" t="s">
        <v>88</v>
      </c>
      <c r="I82" s="87"/>
      <c r="L82" s="28"/>
    </row>
    <row r="83" spans="2:47" s="1" customFormat="1" ht="6.95" customHeight="1">
      <c r="B83" s="28"/>
      <c r="I83" s="87"/>
      <c r="L83" s="28"/>
    </row>
    <row r="84" spans="2:47" s="1" customFormat="1" ht="12" customHeight="1">
      <c r="B84" s="28"/>
      <c r="C84" s="23" t="s">
        <v>14</v>
      </c>
      <c r="I84" s="87"/>
      <c r="L84" s="28"/>
    </row>
    <row r="85" spans="2:47" s="1" customFormat="1" ht="16.5" customHeight="1">
      <c r="B85" s="28"/>
      <c r="E85" s="214" t="str">
        <f>E7</f>
        <v>Pozdĺžne státie pri ZS R. Jašíka a rekonštrukcia vjazdu</v>
      </c>
      <c r="F85" s="215"/>
      <c r="G85" s="215"/>
      <c r="H85" s="215"/>
      <c r="I85" s="87"/>
      <c r="L85" s="28"/>
    </row>
    <row r="86" spans="2:47" s="1" customFormat="1" ht="12" customHeight="1">
      <c r="B86" s="28"/>
      <c r="C86" s="23" t="s">
        <v>86</v>
      </c>
      <c r="I86" s="87"/>
      <c r="L86" s="28"/>
    </row>
    <row r="87" spans="2:47" s="1" customFormat="1" ht="16.5" customHeight="1">
      <c r="B87" s="28"/>
      <c r="E87" s="194" t="str">
        <f>E9</f>
        <v>2 - Rekonštrukcia vjazdu do areálu ZŠ</v>
      </c>
      <c r="F87" s="216"/>
      <c r="G87" s="216"/>
      <c r="H87" s="216"/>
      <c r="I87" s="87"/>
      <c r="L87" s="28"/>
    </row>
    <row r="88" spans="2:47" s="1" customFormat="1" ht="6.95" customHeight="1">
      <c r="B88" s="28"/>
      <c r="I88" s="87"/>
      <c r="L88" s="28"/>
    </row>
    <row r="89" spans="2:47" s="1" customFormat="1" ht="12" customHeight="1">
      <c r="B89" s="28"/>
      <c r="C89" s="23" t="s">
        <v>18</v>
      </c>
      <c r="F89" s="21" t="str">
        <f>F12</f>
        <v xml:space="preserve"> </v>
      </c>
      <c r="I89" s="88" t="s">
        <v>20</v>
      </c>
      <c r="J89" s="48" t="str">
        <f>IF(J12="","",J12)</f>
        <v>10. 4. 2019</v>
      </c>
      <c r="L89" s="28"/>
    </row>
    <row r="90" spans="2:47" s="1" customFormat="1" ht="6.95" customHeight="1">
      <c r="B90" s="28"/>
      <c r="I90" s="87"/>
      <c r="L90" s="28"/>
    </row>
    <row r="91" spans="2:47" s="1" customFormat="1" ht="15.2" customHeight="1">
      <c r="B91" s="28"/>
      <c r="C91" s="23" t="s">
        <v>22</v>
      </c>
      <c r="F91" s="21" t="str">
        <f>E15</f>
        <v>Mesto Partizánske</v>
      </c>
      <c r="I91" s="88" t="s">
        <v>28</v>
      </c>
      <c r="J91" s="26" t="str">
        <f>E21</f>
        <v xml:space="preserve"> </v>
      </c>
      <c r="L91" s="28"/>
    </row>
    <row r="92" spans="2:47" s="1" customFormat="1" ht="15.2" customHeight="1">
      <c r="B92" s="28"/>
      <c r="C92" s="23" t="s">
        <v>26</v>
      </c>
      <c r="F92" s="21" t="str">
        <f>IF(E18="","",E18)</f>
        <v>Vyplň údaj</v>
      </c>
      <c r="I92" s="88" t="s">
        <v>31</v>
      </c>
      <c r="J92" s="26" t="str">
        <f>E24</f>
        <v xml:space="preserve"> </v>
      </c>
      <c r="L92" s="28"/>
    </row>
    <row r="93" spans="2:47" s="1" customFormat="1" ht="10.35" customHeight="1">
      <c r="B93" s="28"/>
      <c r="I93" s="87"/>
      <c r="L93" s="28"/>
    </row>
    <row r="94" spans="2:47" s="1" customFormat="1" ht="29.25" customHeight="1">
      <c r="B94" s="28"/>
      <c r="C94" s="110" t="s">
        <v>89</v>
      </c>
      <c r="D94" s="97"/>
      <c r="E94" s="97"/>
      <c r="F94" s="97"/>
      <c r="G94" s="97"/>
      <c r="H94" s="97"/>
      <c r="I94" s="111"/>
      <c r="J94" s="112" t="s">
        <v>90</v>
      </c>
      <c r="K94" s="97"/>
      <c r="L94" s="28"/>
    </row>
    <row r="95" spans="2:47" s="1" customFormat="1" ht="10.35" customHeight="1">
      <c r="B95" s="28"/>
      <c r="I95" s="87"/>
      <c r="L95" s="28"/>
    </row>
    <row r="96" spans="2:47" s="1" customFormat="1" ht="22.9" customHeight="1">
      <c r="B96" s="28"/>
      <c r="C96" s="113" t="s">
        <v>91</v>
      </c>
      <c r="I96" s="87"/>
      <c r="J96" s="62">
        <f>J121</f>
        <v>0</v>
      </c>
      <c r="L96" s="28"/>
      <c r="AU96" s="13" t="s">
        <v>92</v>
      </c>
    </row>
    <row r="97" spans="2:12" s="8" customFormat="1" ht="24.95" customHeight="1">
      <c r="B97" s="114"/>
      <c r="D97" s="115" t="s">
        <v>93</v>
      </c>
      <c r="E97" s="116"/>
      <c r="F97" s="116"/>
      <c r="G97" s="116"/>
      <c r="H97" s="116"/>
      <c r="I97" s="117"/>
      <c r="J97" s="118">
        <f>J122</f>
        <v>0</v>
      </c>
      <c r="L97" s="114"/>
    </row>
    <row r="98" spans="2:12" s="9" customFormat="1" ht="19.899999999999999" customHeight="1">
      <c r="B98" s="119"/>
      <c r="D98" s="120" t="s">
        <v>94</v>
      </c>
      <c r="E98" s="121"/>
      <c r="F98" s="121"/>
      <c r="G98" s="121"/>
      <c r="H98" s="121"/>
      <c r="I98" s="122"/>
      <c r="J98" s="123">
        <f>J123</f>
        <v>0</v>
      </c>
      <c r="L98" s="119"/>
    </row>
    <row r="99" spans="2:12" s="9" customFormat="1" ht="19.899999999999999" customHeight="1">
      <c r="B99" s="119"/>
      <c r="D99" s="120" t="s">
        <v>96</v>
      </c>
      <c r="E99" s="121"/>
      <c r="F99" s="121"/>
      <c r="G99" s="121"/>
      <c r="H99" s="121"/>
      <c r="I99" s="122"/>
      <c r="J99" s="123">
        <f>J127</f>
        <v>0</v>
      </c>
      <c r="L99" s="119"/>
    </row>
    <row r="100" spans="2:12" s="9" customFormat="1" ht="19.899999999999999" customHeight="1">
      <c r="B100" s="119"/>
      <c r="D100" s="120" t="s">
        <v>97</v>
      </c>
      <c r="E100" s="121"/>
      <c r="F100" s="121"/>
      <c r="G100" s="121"/>
      <c r="H100" s="121"/>
      <c r="I100" s="122"/>
      <c r="J100" s="123">
        <f>J133</f>
        <v>0</v>
      </c>
      <c r="L100" s="119"/>
    </row>
    <row r="101" spans="2:12" s="9" customFormat="1" ht="19.899999999999999" customHeight="1">
      <c r="B101" s="119"/>
      <c r="D101" s="120" t="s">
        <v>98</v>
      </c>
      <c r="E101" s="121"/>
      <c r="F101" s="121"/>
      <c r="G101" s="121"/>
      <c r="H101" s="121"/>
      <c r="I101" s="122"/>
      <c r="J101" s="123">
        <f>J145</f>
        <v>0</v>
      </c>
      <c r="L101" s="119"/>
    </row>
    <row r="102" spans="2:12" s="1" customFormat="1" ht="21.75" customHeight="1">
      <c r="B102" s="28"/>
      <c r="I102" s="87"/>
      <c r="L102" s="28"/>
    </row>
    <row r="103" spans="2:12" s="1" customFormat="1" ht="6.95" customHeight="1">
      <c r="B103" s="40"/>
      <c r="C103" s="41"/>
      <c r="D103" s="41"/>
      <c r="E103" s="41"/>
      <c r="F103" s="41"/>
      <c r="G103" s="41"/>
      <c r="H103" s="41"/>
      <c r="I103" s="108"/>
      <c r="J103" s="41"/>
      <c r="K103" s="41"/>
      <c r="L103" s="28"/>
    </row>
    <row r="107" spans="2:12" s="1" customFormat="1" ht="6.95" customHeight="1">
      <c r="B107" s="42"/>
      <c r="C107" s="43"/>
      <c r="D107" s="43"/>
      <c r="E107" s="43"/>
      <c r="F107" s="43"/>
      <c r="G107" s="43"/>
      <c r="H107" s="43"/>
      <c r="I107" s="109"/>
      <c r="J107" s="43"/>
      <c r="K107" s="43"/>
      <c r="L107" s="28"/>
    </row>
    <row r="108" spans="2:12" s="1" customFormat="1" ht="24.95" customHeight="1">
      <c r="B108" s="28"/>
      <c r="C108" s="17" t="s">
        <v>100</v>
      </c>
      <c r="I108" s="87"/>
      <c r="L108" s="28"/>
    </row>
    <row r="109" spans="2:12" s="1" customFormat="1" ht="6.95" customHeight="1">
      <c r="B109" s="28"/>
      <c r="I109" s="87"/>
      <c r="L109" s="28"/>
    </row>
    <row r="110" spans="2:12" s="1" customFormat="1" ht="12" customHeight="1">
      <c r="B110" s="28"/>
      <c r="C110" s="23" t="s">
        <v>14</v>
      </c>
      <c r="I110" s="87"/>
      <c r="L110" s="28"/>
    </row>
    <row r="111" spans="2:12" s="1" customFormat="1" ht="16.5" customHeight="1">
      <c r="B111" s="28"/>
      <c r="E111" s="214" t="str">
        <f>E7</f>
        <v>Pozdĺžne státie pri ZS R. Jašíka a rekonštrukcia vjazdu</v>
      </c>
      <c r="F111" s="215"/>
      <c r="G111" s="215"/>
      <c r="H111" s="215"/>
      <c r="I111" s="87"/>
      <c r="L111" s="28"/>
    </row>
    <row r="112" spans="2:12" s="1" customFormat="1" ht="12" customHeight="1">
      <c r="B112" s="28"/>
      <c r="C112" s="23" t="s">
        <v>86</v>
      </c>
      <c r="I112" s="87"/>
      <c r="L112" s="28"/>
    </row>
    <row r="113" spans="2:65" s="1" customFormat="1" ht="16.5" customHeight="1">
      <c r="B113" s="28"/>
      <c r="E113" s="194" t="str">
        <f>E9</f>
        <v>2 - Rekonštrukcia vjazdu do areálu ZŠ</v>
      </c>
      <c r="F113" s="216"/>
      <c r="G113" s="216"/>
      <c r="H113" s="216"/>
      <c r="I113" s="87"/>
      <c r="L113" s="28"/>
    </row>
    <row r="114" spans="2:65" s="1" customFormat="1" ht="6.95" customHeight="1">
      <c r="B114" s="28"/>
      <c r="I114" s="87"/>
      <c r="L114" s="28"/>
    </row>
    <row r="115" spans="2:65" s="1" customFormat="1" ht="12" customHeight="1">
      <c r="B115" s="28"/>
      <c r="C115" s="23" t="s">
        <v>18</v>
      </c>
      <c r="F115" s="21" t="str">
        <f>F12</f>
        <v xml:space="preserve"> </v>
      </c>
      <c r="I115" s="88" t="s">
        <v>20</v>
      </c>
      <c r="J115" s="48" t="str">
        <f>IF(J12="","",J12)</f>
        <v>10. 4. 2019</v>
      </c>
      <c r="L115" s="28"/>
    </row>
    <row r="116" spans="2:65" s="1" customFormat="1" ht="6.95" customHeight="1">
      <c r="B116" s="28"/>
      <c r="I116" s="87"/>
      <c r="L116" s="28"/>
    </row>
    <row r="117" spans="2:65" s="1" customFormat="1" ht="15.2" customHeight="1">
      <c r="B117" s="28"/>
      <c r="C117" s="23" t="s">
        <v>22</v>
      </c>
      <c r="F117" s="21" t="str">
        <f>E15</f>
        <v>Mesto Partizánske</v>
      </c>
      <c r="I117" s="88" t="s">
        <v>28</v>
      </c>
      <c r="J117" s="26" t="str">
        <f>E21</f>
        <v xml:space="preserve"> </v>
      </c>
      <c r="L117" s="28"/>
    </row>
    <row r="118" spans="2:65" s="1" customFormat="1" ht="15.2" customHeight="1">
      <c r="B118" s="28"/>
      <c r="C118" s="23" t="s">
        <v>26</v>
      </c>
      <c r="F118" s="21" t="str">
        <f>IF(E18="","",E18)</f>
        <v>Vyplň údaj</v>
      </c>
      <c r="I118" s="88" t="s">
        <v>31</v>
      </c>
      <c r="J118" s="26" t="str">
        <f>E24</f>
        <v xml:space="preserve"> </v>
      </c>
      <c r="L118" s="28"/>
    </row>
    <row r="119" spans="2:65" s="1" customFormat="1" ht="10.35" customHeight="1">
      <c r="B119" s="28"/>
      <c r="I119" s="87"/>
      <c r="L119" s="28"/>
    </row>
    <row r="120" spans="2:65" s="10" customFormat="1" ht="29.25" customHeight="1">
      <c r="B120" s="124"/>
      <c r="C120" s="125" t="s">
        <v>101</v>
      </c>
      <c r="D120" s="126" t="s">
        <v>58</v>
      </c>
      <c r="E120" s="126" t="s">
        <v>54</v>
      </c>
      <c r="F120" s="126" t="s">
        <v>55</v>
      </c>
      <c r="G120" s="126" t="s">
        <v>102</v>
      </c>
      <c r="H120" s="126" t="s">
        <v>103</v>
      </c>
      <c r="I120" s="127" t="s">
        <v>104</v>
      </c>
      <c r="J120" s="128" t="s">
        <v>90</v>
      </c>
      <c r="K120" s="129" t="s">
        <v>105</v>
      </c>
      <c r="L120" s="124"/>
      <c r="M120" s="55" t="s">
        <v>1</v>
      </c>
      <c r="N120" s="56" t="s">
        <v>37</v>
      </c>
      <c r="O120" s="56" t="s">
        <v>106</v>
      </c>
      <c r="P120" s="56" t="s">
        <v>107</v>
      </c>
      <c r="Q120" s="56" t="s">
        <v>108</v>
      </c>
      <c r="R120" s="56" t="s">
        <v>109</v>
      </c>
      <c r="S120" s="56" t="s">
        <v>110</v>
      </c>
      <c r="T120" s="57" t="s">
        <v>111</v>
      </c>
    </row>
    <row r="121" spans="2:65" s="1" customFormat="1" ht="22.9" customHeight="1">
      <c r="B121" s="28"/>
      <c r="C121" s="60" t="s">
        <v>91</v>
      </c>
      <c r="I121" s="87"/>
      <c r="J121" s="130">
        <f>BK121</f>
        <v>0</v>
      </c>
      <c r="L121" s="28"/>
      <c r="M121" s="58"/>
      <c r="N121" s="49"/>
      <c r="O121" s="49"/>
      <c r="P121" s="131">
        <f>P122</f>
        <v>0</v>
      </c>
      <c r="Q121" s="49"/>
      <c r="R121" s="131">
        <f>R122</f>
        <v>30.83377222</v>
      </c>
      <c r="S121" s="49"/>
      <c r="T121" s="132">
        <f>T122</f>
        <v>19.100999999999999</v>
      </c>
      <c r="AT121" s="13" t="s">
        <v>72</v>
      </c>
      <c r="AU121" s="13" t="s">
        <v>92</v>
      </c>
      <c r="BK121" s="133">
        <f>BK122</f>
        <v>0</v>
      </c>
    </row>
    <row r="122" spans="2:65" s="11" customFormat="1" ht="25.9" customHeight="1">
      <c r="B122" s="134"/>
      <c r="D122" s="135" t="s">
        <v>72</v>
      </c>
      <c r="E122" s="136" t="s">
        <v>112</v>
      </c>
      <c r="F122" s="136" t="s">
        <v>113</v>
      </c>
      <c r="I122" s="137"/>
      <c r="J122" s="138">
        <f>BK122</f>
        <v>0</v>
      </c>
      <c r="L122" s="134"/>
      <c r="M122" s="139"/>
      <c r="N122" s="140"/>
      <c r="O122" s="140"/>
      <c r="P122" s="141">
        <f>P123+P127+P133+P145</f>
        <v>0</v>
      </c>
      <c r="Q122" s="140"/>
      <c r="R122" s="141">
        <f>R123+R127+R133+R145</f>
        <v>30.83377222</v>
      </c>
      <c r="S122" s="140"/>
      <c r="T122" s="142">
        <f>T123+T127+T133+T145</f>
        <v>19.100999999999999</v>
      </c>
      <c r="AR122" s="135" t="s">
        <v>78</v>
      </c>
      <c r="AT122" s="143" t="s">
        <v>72</v>
      </c>
      <c r="AU122" s="143" t="s">
        <v>73</v>
      </c>
      <c r="AY122" s="135" t="s">
        <v>114</v>
      </c>
      <c r="BK122" s="144">
        <f>BK123+BK127+BK133+BK145</f>
        <v>0</v>
      </c>
    </row>
    <row r="123" spans="2:65" s="11" customFormat="1" ht="22.9" customHeight="1">
      <c r="B123" s="134"/>
      <c r="D123" s="135" t="s">
        <v>72</v>
      </c>
      <c r="E123" s="145" t="s">
        <v>78</v>
      </c>
      <c r="F123" s="145" t="s">
        <v>115</v>
      </c>
      <c r="I123" s="137"/>
      <c r="J123" s="146">
        <f>BK123</f>
        <v>0</v>
      </c>
      <c r="L123" s="134"/>
      <c r="M123" s="139"/>
      <c r="N123" s="140"/>
      <c r="O123" s="140"/>
      <c r="P123" s="141">
        <f>SUM(P124:P126)</f>
        <v>0</v>
      </c>
      <c r="Q123" s="140"/>
      <c r="R123" s="141">
        <f>SUM(R124:R126)</f>
        <v>0</v>
      </c>
      <c r="S123" s="140"/>
      <c r="T123" s="142">
        <f>SUM(T124:T126)</f>
        <v>19.100999999999999</v>
      </c>
      <c r="AR123" s="135" t="s">
        <v>78</v>
      </c>
      <c r="AT123" s="143" t="s">
        <v>72</v>
      </c>
      <c r="AU123" s="143" t="s">
        <v>78</v>
      </c>
      <c r="AY123" s="135" t="s">
        <v>114</v>
      </c>
      <c r="BK123" s="144">
        <f>SUM(BK124:BK126)</f>
        <v>0</v>
      </c>
    </row>
    <row r="124" spans="2:65" s="1" customFormat="1" ht="24" customHeight="1">
      <c r="B124" s="147"/>
      <c r="C124" s="148" t="s">
        <v>78</v>
      </c>
      <c r="D124" s="148" t="s">
        <v>116</v>
      </c>
      <c r="E124" s="149" t="s">
        <v>248</v>
      </c>
      <c r="F124" s="150" t="s">
        <v>249</v>
      </c>
      <c r="G124" s="151" t="s">
        <v>157</v>
      </c>
      <c r="H124" s="152">
        <v>34.445</v>
      </c>
      <c r="I124" s="153"/>
      <c r="J124" s="152">
        <f>ROUND(I124*H124,3)</f>
        <v>0</v>
      </c>
      <c r="K124" s="150" t="s">
        <v>120</v>
      </c>
      <c r="L124" s="28"/>
      <c r="M124" s="154" t="s">
        <v>1</v>
      </c>
      <c r="N124" s="155" t="s">
        <v>39</v>
      </c>
      <c r="O124" s="51"/>
      <c r="P124" s="156">
        <f>O124*H124</f>
        <v>0</v>
      </c>
      <c r="Q124" s="156">
        <v>0</v>
      </c>
      <c r="R124" s="156">
        <f>Q124*H124</f>
        <v>0</v>
      </c>
      <c r="S124" s="156">
        <v>0.5</v>
      </c>
      <c r="T124" s="157">
        <f>S124*H124</f>
        <v>17.2225</v>
      </c>
      <c r="AR124" s="158" t="s">
        <v>121</v>
      </c>
      <c r="AT124" s="158" t="s">
        <v>116</v>
      </c>
      <c r="AU124" s="158" t="s">
        <v>82</v>
      </c>
      <c r="AY124" s="13" t="s">
        <v>114</v>
      </c>
      <c r="BE124" s="159">
        <f>IF(N124="základná",J124,0)</f>
        <v>0</v>
      </c>
      <c r="BF124" s="159">
        <f>IF(N124="znížená",J124,0)</f>
        <v>0</v>
      </c>
      <c r="BG124" s="159">
        <f>IF(N124="zákl. prenesená",J124,0)</f>
        <v>0</v>
      </c>
      <c r="BH124" s="159">
        <f>IF(N124="zníž. prenesená",J124,0)</f>
        <v>0</v>
      </c>
      <c r="BI124" s="159">
        <f>IF(N124="nulová",J124,0)</f>
        <v>0</v>
      </c>
      <c r="BJ124" s="13" t="s">
        <v>82</v>
      </c>
      <c r="BK124" s="160">
        <f>ROUND(I124*H124,3)</f>
        <v>0</v>
      </c>
      <c r="BL124" s="13" t="s">
        <v>121</v>
      </c>
      <c r="BM124" s="158" t="s">
        <v>250</v>
      </c>
    </row>
    <row r="125" spans="2:65" s="1" customFormat="1" ht="24" customHeight="1">
      <c r="B125" s="147"/>
      <c r="C125" s="148" t="s">
        <v>82</v>
      </c>
      <c r="D125" s="148" t="s">
        <v>116</v>
      </c>
      <c r="E125" s="149" t="s">
        <v>251</v>
      </c>
      <c r="F125" s="150" t="s">
        <v>252</v>
      </c>
      <c r="G125" s="151" t="s">
        <v>157</v>
      </c>
      <c r="H125" s="152">
        <v>3</v>
      </c>
      <c r="I125" s="153"/>
      <c r="J125" s="152">
        <f>ROUND(I125*H125,3)</f>
        <v>0</v>
      </c>
      <c r="K125" s="150" t="s">
        <v>120</v>
      </c>
      <c r="L125" s="28"/>
      <c r="M125" s="154" t="s">
        <v>1</v>
      </c>
      <c r="N125" s="155" t="s">
        <v>39</v>
      </c>
      <c r="O125" s="51"/>
      <c r="P125" s="156">
        <f>O125*H125</f>
        <v>0</v>
      </c>
      <c r="Q125" s="156">
        <v>0</v>
      </c>
      <c r="R125" s="156">
        <f>Q125*H125</f>
        <v>0</v>
      </c>
      <c r="S125" s="156">
        <v>0.22500000000000001</v>
      </c>
      <c r="T125" s="157">
        <f>S125*H125</f>
        <v>0.67500000000000004</v>
      </c>
      <c r="AR125" s="158" t="s">
        <v>121</v>
      </c>
      <c r="AT125" s="158" t="s">
        <v>116</v>
      </c>
      <c r="AU125" s="158" t="s">
        <v>82</v>
      </c>
      <c r="AY125" s="13" t="s">
        <v>114</v>
      </c>
      <c r="BE125" s="159">
        <f>IF(N125="základná",J125,0)</f>
        <v>0</v>
      </c>
      <c r="BF125" s="159">
        <f>IF(N125="znížená",J125,0)</f>
        <v>0</v>
      </c>
      <c r="BG125" s="159">
        <f>IF(N125="zákl. prenesená",J125,0)</f>
        <v>0</v>
      </c>
      <c r="BH125" s="159">
        <f>IF(N125="zníž. prenesená",J125,0)</f>
        <v>0</v>
      </c>
      <c r="BI125" s="159">
        <f>IF(N125="nulová",J125,0)</f>
        <v>0</v>
      </c>
      <c r="BJ125" s="13" t="s">
        <v>82</v>
      </c>
      <c r="BK125" s="160">
        <f>ROUND(I125*H125,3)</f>
        <v>0</v>
      </c>
      <c r="BL125" s="13" t="s">
        <v>121</v>
      </c>
      <c r="BM125" s="158" t="s">
        <v>253</v>
      </c>
    </row>
    <row r="126" spans="2:65" s="1" customFormat="1" ht="24" customHeight="1">
      <c r="B126" s="147"/>
      <c r="C126" s="148" t="s">
        <v>126</v>
      </c>
      <c r="D126" s="148" t="s">
        <v>116</v>
      </c>
      <c r="E126" s="149" t="s">
        <v>254</v>
      </c>
      <c r="F126" s="150" t="s">
        <v>255</v>
      </c>
      <c r="G126" s="151" t="s">
        <v>206</v>
      </c>
      <c r="H126" s="152">
        <v>8.3000000000000007</v>
      </c>
      <c r="I126" s="153"/>
      <c r="J126" s="152">
        <f>ROUND(I126*H126,3)</f>
        <v>0</v>
      </c>
      <c r="K126" s="150" t="s">
        <v>120</v>
      </c>
      <c r="L126" s="28"/>
      <c r="M126" s="154" t="s">
        <v>1</v>
      </c>
      <c r="N126" s="155" t="s">
        <v>39</v>
      </c>
      <c r="O126" s="51"/>
      <c r="P126" s="156">
        <f>O126*H126</f>
        <v>0</v>
      </c>
      <c r="Q126" s="156">
        <v>0</v>
      </c>
      <c r="R126" s="156">
        <f>Q126*H126</f>
        <v>0</v>
      </c>
      <c r="S126" s="156">
        <v>0.14499999999999999</v>
      </c>
      <c r="T126" s="157">
        <f>S126*H126</f>
        <v>1.2035</v>
      </c>
      <c r="AR126" s="158" t="s">
        <v>121</v>
      </c>
      <c r="AT126" s="158" t="s">
        <v>116</v>
      </c>
      <c r="AU126" s="158" t="s">
        <v>82</v>
      </c>
      <c r="AY126" s="13" t="s">
        <v>114</v>
      </c>
      <c r="BE126" s="159">
        <f>IF(N126="základná",J126,0)</f>
        <v>0</v>
      </c>
      <c r="BF126" s="159">
        <f>IF(N126="znížená",J126,0)</f>
        <v>0</v>
      </c>
      <c r="BG126" s="159">
        <f>IF(N126="zákl. prenesená",J126,0)</f>
        <v>0</v>
      </c>
      <c r="BH126" s="159">
        <f>IF(N126="zníž. prenesená",J126,0)</f>
        <v>0</v>
      </c>
      <c r="BI126" s="159">
        <f>IF(N126="nulová",J126,0)</f>
        <v>0</v>
      </c>
      <c r="BJ126" s="13" t="s">
        <v>82</v>
      </c>
      <c r="BK126" s="160">
        <f>ROUND(I126*H126,3)</f>
        <v>0</v>
      </c>
      <c r="BL126" s="13" t="s">
        <v>121</v>
      </c>
      <c r="BM126" s="158" t="s">
        <v>256</v>
      </c>
    </row>
    <row r="127" spans="2:65" s="11" customFormat="1" ht="22.9" customHeight="1">
      <c r="B127" s="134"/>
      <c r="D127" s="135" t="s">
        <v>72</v>
      </c>
      <c r="E127" s="145" t="s">
        <v>133</v>
      </c>
      <c r="F127" s="145" t="s">
        <v>178</v>
      </c>
      <c r="I127" s="137"/>
      <c r="J127" s="146">
        <f>BK127</f>
        <v>0</v>
      </c>
      <c r="L127" s="134"/>
      <c r="M127" s="139"/>
      <c r="N127" s="140"/>
      <c r="O127" s="140"/>
      <c r="P127" s="141">
        <f>SUM(P128:P132)</f>
        <v>0</v>
      </c>
      <c r="Q127" s="140"/>
      <c r="R127" s="141">
        <f>SUM(R128:R132)</f>
        <v>25.052203049999999</v>
      </c>
      <c r="S127" s="140"/>
      <c r="T127" s="142">
        <f>SUM(T128:T132)</f>
        <v>0</v>
      </c>
      <c r="AR127" s="135" t="s">
        <v>78</v>
      </c>
      <c r="AT127" s="143" t="s">
        <v>72</v>
      </c>
      <c r="AU127" s="143" t="s">
        <v>78</v>
      </c>
      <c r="AY127" s="135" t="s">
        <v>114</v>
      </c>
      <c r="BK127" s="144">
        <f>SUM(BK128:BK132)</f>
        <v>0</v>
      </c>
    </row>
    <row r="128" spans="2:65" s="1" customFormat="1" ht="24" customHeight="1">
      <c r="B128" s="147"/>
      <c r="C128" s="148" t="s">
        <v>121</v>
      </c>
      <c r="D128" s="148" t="s">
        <v>116</v>
      </c>
      <c r="E128" s="149" t="s">
        <v>257</v>
      </c>
      <c r="F128" s="150" t="s">
        <v>258</v>
      </c>
      <c r="G128" s="151" t="s">
        <v>157</v>
      </c>
      <c r="H128" s="152">
        <v>34.445</v>
      </c>
      <c r="I128" s="153"/>
      <c r="J128" s="152">
        <f>ROUND(I128*H128,3)</f>
        <v>0</v>
      </c>
      <c r="K128" s="150" t="s">
        <v>120</v>
      </c>
      <c r="L128" s="28"/>
      <c r="M128" s="154" t="s">
        <v>1</v>
      </c>
      <c r="N128" s="155" t="s">
        <v>39</v>
      </c>
      <c r="O128" s="51"/>
      <c r="P128" s="156">
        <f>O128*H128</f>
        <v>0</v>
      </c>
      <c r="Q128" s="156">
        <v>0.34838999999999998</v>
      </c>
      <c r="R128" s="156">
        <f>Q128*H128</f>
        <v>12.000293549999999</v>
      </c>
      <c r="S128" s="156">
        <v>0</v>
      </c>
      <c r="T128" s="157">
        <f>S128*H128</f>
        <v>0</v>
      </c>
      <c r="AR128" s="158" t="s">
        <v>121</v>
      </c>
      <c r="AT128" s="158" t="s">
        <v>116</v>
      </c>
      <c r="AU128" s="158" t="s">
        <v>82</v>
      </c>
      <c r="AY128" s="13" t="s">
        <v>114</v>
      </c>
      <c r="BE128" s="159">
        <f>IF(N128="základná",J128,0)</f>
        <v>0</v>
      </c>
      <c r="BF128" s="159">
        <f>IF(N128="znížená",J128,0)</f>
        <v>0</v>
      </c>
      <c r="BG128" s="159">
        <f>IF(N128="zákl. prenesená",J128,0)</f>
        <v>0</v>
      </c>
      <c r="BH128" s="159">
        <f>IF(N128="zníž. prenesená",J128,0)</f>
        <v>0</v>
      </c>
      <c r="BI128" s="159">
        <f>IF(N128="nulová",J128,0)</f>
        <v>0</v>
      </c>
      <c r="BJ128" s="13" t="s">
        <v>82</v>
      </c>
      <c r="BK128" s="160">
        <f>ROUND(I128*H128,3)</f>
        <v>0</v>
      </c>
      <c r="BL128" s="13" t="s">
        <v>121</v>
      </c>
      <c r="BM128" s="158" t="s">
        <v>259</v>
      </c>
    </row>
    <row r="129" spans="2:65" s="1" customFormat="1" ht="24" customHeight="1">
      <c r="B129" s="147"/>
      <c r="C129" s="148" t="s">
        <v>133</v>
      </c>
      <c r="D129" s="148" t="s">
        <v>116</v>
      </c>
      <c r="E129" s="149" t="s">
        <v>184</v>
      </c>
      <c r="F129" s="150" t="s">
        <v>185</v>
      </c>
      <c r="G129" s="151" t="s">
        <v>157</v>
      </c>
      <c r="H129" s="152">
        <v>34.445</v>
      </c>
      <c r="I129" s="153"/>
      <c r="J129" s="152">
        <f>ROUND(I129*H129,3)</f>
        <v>0</v>
      </c>
      <c r="K129" s="150" t="s">
        <v>120</v>
      </c>
      <c r="L129" s="28"/>
      <c r="M129" s="154" t="s">
        <v>1</v>
      </c>
      <c r="N129" s="155" t="s">
        <v>39</v>
      </c>
      <c r="O129" s="51"/>
      <c r="P129" s="156">
        <f>O129*H129</f>
        <v>0</v>
      </c>
      <c r="Q129" s="156">
        <v>9.8199999999999996E-2</v>
      </c>
      <c r="R129" s="156">
        <f>Q129*H129</f>
        <v>3.3824989999999997</v>
      </c>
      <c r="S129" s="156">
        <v>0</v>
      </c>
      <c r="T129" s="157">
        <f>S129*H129</f>
        <v>0</v>
      </c>
      <c r="AR129" s="158" t="s">
        <v>121</v>
      </c>
      <c r="AT129" s="158" t="s">
        <v>116</v>
      </c>
      <c r="AU129" s="158" t="s">
        <v>82</v>
      </c>
      <c r="AY129" s="13" t="s">
        <v>114</v>
      </c>
      <c r="BE129" s="159">
        <f>IF(N129="základná",J129,0)</f>
        <v>0</v>
      </c>
      <c r="BF129" s="159">
        <f>IF(N129="znížená",J129,0)</f>
        <v>0</v>
      </c>
      <c r="BG129" s="159">
        <f>IF(N129="zákl. prenesená",J129,0)</f>
        <v>0</v>
      </c>
      <c r="BH129" s="159">
        <f>IF(N129="zníž. prenesená",J129,0)</f>
        <v>0</v>
      </c>
      <c r="BI129" s="159">
        <f>IF(N129="nulová",J129,0)</f>
        <v>0</v>
      </c>
      <c r="BJ129" s="13" t="s">
        <v>82</v>
      </c>
      <c r="BK129" s="160">
        <f>ROUND(I129*H129,3)</f>
        <v>0</v>
      </c>
      <c r="BL129" s="13" t="s">
        <v>121</v>
      </c>
      <c r="BM129" s="158" t="s">
        <v>186</v>
      </c>
    </row>
    <row r="130" spans="2:65" s="1" customFormat="1" ht="36" customHeight="1">
      <c r="B130" s="147"/>
      <c r="C130" s="148" t="s">
        <v>137</v>
      </c>
      <c r="D130" s="148" t="s">
        <v>116</v>
      </c>
      <c r="E130" s="149" t="s">
        <v>260</v>
      </c>
      <c r="F130" s="150" t="s">
        <v>261</v>
      </c>
      <c r="G130" s="151" t="s">
        <v>157</v>
      </c>
      <c r="H130" s="152">
        <v>34.445</v>
      </c>
      <c r="I130" s="153"/>
      <c r="J130" s="152">
        <f>ROUND(I130*H130,3)</f>
        <v>0</v>
      </c>
      <c r="K130" s="150" t="s">
        <v>120</v>
      </c>
      <c r="L130" s="28"/>
      <c r="M130" s="154" t="s">
        <v>1</v>
      </c>
      <c r="N130" s="155" t="s">
        <v>39</v>
      </c>
      <c r="O130" s="51"/>
      <c r="P130" s="156">
        <f>O130*H130</f>
        <v>0</v>
      </c>
      <c r="Q130" s="156">
        <v>9.2499999999999999E-2</v>
      </c>
      <c r="R130" s="156">
        <f>Q130*H130</f>
        <v>3.1861625</v>
      </c>
      <c r="S130" s="156">
        <v>0</v>
      </c>
      <c r="T130" s="157">
        <f>S130*H130</f>
        <v>0</v>
      </c>
      <c r="AR130" s="158" t="s">
        <v>121</v>
      </c>
      <c r="AT130" s="158" t="s">
        <v>116</v>
      </c>
      <c r="AU130" s="158" t="s">
        <v>82</v>
      </c>
      <c r="AY130" s="13" t="s">
        <v>114</v>
      </c>
      <c r="BE130" s="159">
        <f>IF(N130="základná",J130,0)</f>
        <v>0</v>
      </c>
      <c r="BF130" s="159">
        <f>IF(N130="znížená",J130,0)</f>
        <v>0</v>
      </c>
      <c r="BG130" s="159">
        <f>IF(N130="zákl. prenesená",J130,0)</f>
        <v>0</v>
      </c>
      <c r="BH130" s="159">
        <f>IF(N130="zníž. prenesená",J130,0)</f>
        <v>0</v>
      </c>
      <c r="BI130" s="159">
        <f>IF(N130="nulová",J130,0)</f>
        <v>0</v>
      </c>
      <c r="BJ130" s="13" t="s">
        <v>82</v>
      </c>
      <c r="BK130" s="160">
        <f>ROUND(I130*H130,3)</f>
        <v>0</v>
      </c>
      <c r="BL130" s="13" t="s">
        <v>121</v>
      </c>
      <c r="BM130" s="158" t="s">
        <v>262</v>
      </c>
    </row>
    <row r="131" spans="2:65" s="1" customFormat="1" ht="16.5" customHeight="1">
      <c r="B131" s="147"/>
      <c r="C131" s="161" t="s">
        <v>141</v>
      </c>
      <c r="D131" s="161" t="s">
        <v>160</v>
      </c>
      <c r="E131" s="162" t="s">
        <v>263</v>
      </c>
      <c r="F131" s="163" t="s">
        <v>264</v>
      </c>
      <c r="G131" s="164" t="s">
        <v>157</v>
      </c>
      <c r="H131" s="165">
        <v>35.134</v>
      </c>
      <c r="I131" s="166"/>
      <c r="J131" s="165">
        <f>ROUND(I131*H131,3)</f>
        <v>0</v>
      </c>
      <c r="K131" s="163" t="s">
        <v>120</v>
      </c>
      <c r="L131" s="167"/>
      <c r="M131" s="168" t="s">
        <v>1</v>
      </c>
      <c r="N131" s="169" t="s">
        <v>39</v>
      </c>
      <c r="O131" s="51"/>
      <c r="P131" s="156">
        <f>O131*H131</f>
        <v>0</v>
      </c>
      <c r="Q131" s="156">
        <v>0.184</v>
      </c>
      <c r="R131" s="156">
        <f>Q131*H131</f>
        <v>6.4646559999999997</v>
      </c>
      <c r="S131" s="156">
        <v>0</v>
      </c>
      <c r="T131" s="157">
        <f>S131*H131</f>
        <v>0</v>
      </c>
      <c r="AR131" s="158" t="s">
        <v>145</v>
      </c>
      <c r="AT131" s="158" t="s">
        <v>160</v>
      </c>
      <c r="AU131" s="158" t="s">
        <v>82</v>
      </c>
      <c r="AY131" s="13" t="s">
        <v>114</v>
      </c>
      <c r="BE131" s="159">
        <f>IF(N131="základná",J131,0)</f>
        <v>0</v>
      </c>
      <c r="BF131" s="159">
        <f>IF(N131="znížená",J131,0)</f>
        <v>0</v>
      </c>
      <c r="BG131" s="159">
        <f>IF(N131="zákl. prenesená",J131,0)</f>
        <v>0</v>
      </c>
      <c r="BH131" s="159">
        <f>IF(N131="zníž. prenesená",J131,0)</f>
        <v>0</v>
      </c>
      <c r="BI131" s="159">
        <f>IF(N131="nulová",J131,0)</f>
        <v>0</v>
      </c>
      <c r="BJ131" s="13" t="s">
        <v>82</v>
      </c>
      <c r="BK131" s="160">
        <f>ROUND(I131*H131,3)</f>
        <v>0</v>
      </c>
      <c r="BL131" s="13" t="s">
        <v>121</v>
      </c>
      <c r="BM131" s="158" t="s">
        <v>265</v>
      </c>
    </row>
    <row r="132" spans="2:65" s="1" customFormat="1" ht="24" customHeight="1">
      <c r="B132" s="147"/>
      <c r="C132" s="148" t="s">
        <v>145</v>
      </c>
      <c r="D132" s="148" t="s">
        <v>116</v>
      </c>
      <c r="E132" s="149" t="s">
        <v>204</v>
      </c>
      <c r="F132" s="150" t="s">
        <v>205</v>
      </c>
      <c r="G132" s="151" t="s">
        <v>206</v>
      </c>
      <c r="H132" s="152">
        <v>8.3000000000000007</v>
      </c>
      <c r="I132" s="153"/>
      <c r="J132" s="152">
        <f>ROUND(I132*H132,3)</f>
        <v>0</v>
      </c>
      <c r="K132" s="150" t="s">
        <v>120</v>
      </c>
      <c r="L132" s="28"/>
      <c r="M132" s="154" t="s">
        <v>1</v>
      </c>
      <c r="N132" s="155" t="s">
        <v>39</v>
      </c>
      <c r="O132" s="51"/>
      <c r="P132" s="156">
        <f>O132*H132</f>
        <v>0</v>
      </c>
      <c r="Q132" s="156">
        <v>2.2399999999999998E-3</v>
      </c>
      <c r="R132" s="156">
        <f>Q132*H132</f>
        <v>1.8592000000000001E-2</v>
      </c>
      <c r="S132" s="156">
        <v>0</v>
      </c>
      <c r="T132" s="157">
        <f>S132*H132</f>
        <v>0</v>
      </c>
      <c r="AR132" s="158" t="s">
        <v>121</v>
      </c>
      <c r="AT132" s="158" t="s">
        <v>116</v>
      </c>
      <c r="AU132" s="158" t="s">
        <v>82</v>
      </c>
      <c r="AY132" s="13" t="s">
        <v>114</v>
      </c>
      <c r="BE132" s="159">
        <f>IF(N132="základná",J132,0)</f>
        <v>0</v>
      </c>
      <c r="BF132" s="159">
        <f>IF(N132="znížená",J132,0)</f>
        <v>0</v>
      </c>
      <c r="BG132" s="159">
        <f>IF(N132="zákl. prenesená",J132,0)</f>
        <v>0</v>
      </c>
      <c r="BH132" s="159">
        <f>IF(N132="zníž. prenesená",J132,0)</f>
        <v>0</v>
      </c>
      <c r="BI132" s="159">
        <f>IF(N132="nulová",J132,0)</f>
        <v>0</v>
      </c>
      <c r="BJ132" s="13" t="s">
        <v>82</v>
      </c>
      <c r="BK132" s="160">
        <f>ROUND(I132*H132,3)</f>
        <v>0</v>
      </c>
      <c r="BL132" s="13" t="s">
        <v>121</v>
      </c>
      <c r="BM132" s="158" t="s">
        <v>266</v>
      </c>
    </row>
    <row r="133" spans="2:65" s="11" customFormat="1" ht="22.9" customHeight="1">
      <c r="B133" s="134"/>
      <c r="D133" s="135" t="s">
        <v>72</v>
      </c>
      <c r="E133" s="145" t="s">
        <v>149</v>
      </c>
      <c r="F133" s="145" t="s">
        <v>212</v>
      </c>
      <c r="I133" s="137"/>
      <c r="J133" s="146">
        <f>BK133</f>
        <v>0</v>
      </c>
      <c r="L133" s="134"/>
      <c r="M133" s="139"/>
      <c r="N133" s="140"/>
      <c r="O133" s="140"/>
      <c r="P133" s="141">
        <f>SUM(P134:P144)</f>
        <v>0</v>
      </c>
      <c r="Q133" s="140"/>
      <c r="R133" s="141">
        <f>SUM(R134:R144)</f>
        <v>5.7815691699999991</v>
      </c>
      <c r="S133" s="140"/>
      <c r="T133" s="142">
        <f>SUM(T134:T144)</f>
        <v>0</v>
      </c>
      <c r="AR133" s="135" t="s">
        <v>78</v>
      </c>
      <c r="AT133" s="143" t="s">
        <v>72</v>
      </c>
      <c r="AU133" s="143" t="s">
        <v>78</v>
      </c>
      <c r="AY133" s="135" t="s">
        <v>114</v>
      </c>
      <c r="BK133" s="144">
        <f>SUM(BK134:BK144)</f>
        <v>0</v>
      </c>
    </row>
    <row r="134" spans="2:65" s="1" customFormat="1" ht="24" customHeight="1">
      <c r="B134" s="147"/>
      <c r="C134" s="148" t="s">
        <v>149</v>
      </c>
      <c r="D134" s="148" t="s">
        <v>116</v>
      </c>
      <c r="E134" s="149" t="s">
        <v>267</v>
      </c>
      <c r="F134" s="150" t="s">
        <v>268</v>
      </c>
      <c r="G134" s="151" t="s">
        <v>206</v>
      </c>
      <c r="H134" s="152">
        <v>8.3000000000000007</v>
      </c>
      <c r="I134" s="153"/>
      <c r="J134" s="152">
        <f t="shared" ref="J134:J144" si="0">ROUND(I134*H134,3)</f>
        <v>0</v>
      </c>
      <c r="K134" s="150" t="s">
        <v>120</v>
      </c>
      <c r="L134" s="28"/>
      <c r="M134" s="154" t="s">
        <v>1</v>
      </c>
      <c r="N134" s="155" t="s">
        <v>39</v>
      </c>
      <c r="O134" s="51"/>
      <c r="P134" s="156">
        <f t="shared" ref="P134:P144" si="1">O134*H134</f>
        <v>0</v>
      </c>
      <c r="Q134" s="156">
        <v>0.19697000000000001</v>
      </c>
      <c r="R134" s="156">
        <f t="shared" ref="R134:R144" si="2">Q134*H134</f>
        <v>1.6348510000000003</v>
      </c>
      <c r="S134" s="156">
        <v>0</v>
      </c>
      <c r="T134" s="157">
        <f t="shared" ref="T134:T144" si="3">S134*H134</f>
        <v>0</v>
      </c>
      <c r="AR134" s="158" t="s">
        <v>121</v>
      </c>
      <c r="AT134" s="158" t="s">
        <v>116</v>
      </c>
      <c r="AU134" s="158" t="s">
        <v>82</v>
      </c>
      <c r="AY134" s="13" t="s">
        <v>114</v>
      </c>
      <c r="BE134" s="159">
        <f t="shared" ref="BE134:BE144" si="4">IF(N134="základná",J134,0)</f>
        <v>0</v>
      </c>
      <c r="BF134" s="159">
        <f t="shared" ref="BF134:BF144" si="5">IF(N134="znížená",J134,0)</f>
        <v>0</v>
      </c>
      <c r="BG134" s="159">
        <f t="shared" ref="BG134:BG144" si="6">IF(N134="zákl. prenesená",J134,0)</f>
        <v>0</v>
      </c>
      <c r="BH134" s="159">
        <f t="shared" ref="BH134:BH144" si="7">IF(N134="zníž. prenesená",J134,0)</f>
        <v>0</v>
      </c>
      <c r="BI134" s="159">
        <f t="shared" ref="BI134:BI144" si="8">IF(N134="nulová",J134,0)</f>
        <v>0</v>
      </c>
      <c r="BJ134" s="13" t="s">
        <v>82</v>
      </c>
      <c r="BK134" s="160">
        <f t="shared" ref="BK134:BK144" si="9">ROUND(I134*H134,3)</f>
        <v>0</v>
      </c>
      <c r="BL134" s="13" t="s">
        <v>121</v>
      </c>
      <c r="BM134" s="158" t="s">
        <v>269</v>
      </c>
    </row>
    <row r="135" spans="2:65" s="1" customFormat="1" ht="24" customHeight="1">
      <c r="B135" s="147"/>
      <c r="C135" s="161" t="s">
        <v>154</v>
      </c>
      <c r="D135" s="161" t="s">
        <v>160</v>
      </c>
      <c r="E135" s="162" t="s">
        <v>218</v>
      </c>
      <c r="F135" s="163" t="s">
        <v>219</v>
      </c>
      <c r="G135" s="164" t="s">
        <v>194</v>
      </c>
      <c r="H135" s="165">
        <v>8.3829999999999991</v>
      </c>
      <c r="I135" s="166"/>
      <c r="J135" s="165">
        <f t="shared" si="0"/>
        <v>0</v>
      </c>
      <c r="K135" s="163" t="s">
        <v>120</v>
      </c>
      <c r="L135" s="167"/>
      <c r="M135" s="168" t="s">
        <v>1</v>
      </c>
      <c r="N135" s="169" t="s">
        <v>39</v>
      </c>
      <c r="O135" s="51"/>
      <c r="P135" s="156">
        <f t="shared" si="1"/>
        <v>0</v>
      </c>
      <c r="Q135" s="156">
        <v>4.8000000000000001E-2</v>
      </c>
      <c r="R135" s="156">
        <f t="shared" si="2"/>
        <v>0.40238399999999996</v>
      </c>
      <c r="S135" s="156">
        <v>0</v>
      </c>
      <c r="T135" s="157">
        <f t="shared" si="3"/>
        <v>0</v>
      </c>
      <c r="AR135" s="158" t="s">
        <v>145</v>
      </c>
      <c r="AT135" s="158" t="s">
        <v>160</v>
      </c>
      <c r="AU135" s="158" t="s">
        <v>82</v>
      </c>
      <c r="AY135" s="13" t="s">
        <v>114</v>
      </c>
      <c r="BE135" s="159">
        <f t="shared" si="4"/>
        <v>0</v>
      </c>
      <c r="BF135" s="159">
        <f t="shared" si="5"/>
        <v>0</v>
      </c>
      <c r="BG135" s="159">
        <f t="shared" si="6"/>
        <v>0</v>
      </c>
      <c r="BH135" s="159">
        <f t="shared" si="7"/>
        <v>0</v>
      </c>
      <c r="BI135" s="159">
        <f t="shared" si="8"/>
        <v>0</v>
      </c>
      <c r="BJ135" s="13" t="s">
        <v>82</v>
      </c>
      <c r="BK135" s="160">
        <f t="shared" si="9"/>
        <v>0</v>
      </c>
      <c r="BL135" s="13" t="s">
        <v>121</v>
      </c>
      <c r="BM135" s="158" t="s">
        <v>270</v>
      </c>
    </row>
    <row r="136" spans="2:65" s="1" customFormat="1" ht="36" customHeight="1">
      <c r="B136" s="147"/>
      <c r="C136" s="148" t="s">
        <v>159</v>
      </c>
      <c r="D136" s="148" t="s">
        <v>116</v>
      </c>
      <c r="E136" s="149" t="s">
        <v>214</v>
      </c>
      <c r="F136" s="150" t="s">
        <v>215</v>
      </c>
      <c r="G136" s="151" t="s">
        <v>206</v>
      </c>
      <c r="H136" s="152">
        <v>12</v>
      </c>
      <c r="I136" s="153"/>
      <c r="J136" s="152">
        <f t="shared" si="0"/>
        <v>0</v>
      </c>
      <c r="K136" s="150" t="s">
        <v>120</v>
      </c>
      <c r="L136" s="28"/>
      <c r="M136" s="154" t="s">
        <v>1</v>
      </c>
      <c r="N136" s="155" t="s">
        <v>39</v>
      </c>
      <c r="O136" s="51"/>
      <c r="P136" s="156">
        <f t="shared" si="1"/>
        <v>0</v>
      </c>
      <c r="Q136" s="156">
        <v>0.15112999999999999</v>
      </c>
      <c r="R136" s="156">
        <f t="shared" si="2"/>
        <v>1.8135599999999998</v>
      </c>
      <c r="S136" s="156">
        <v>0</v>
      </c>
      <c r="T136" s="157">
        <f t="shared" si="3"/>
        <v>0</v>
      </c>
      <c r="AR136" s="158" t="s">
        <v>121</v>
      </c>
      <c r="AT136" s="158" t="s">
        <v>116</v>
      </c>
      <c r="AU136" s="158" t="s">
        <v>82</v>
      </c>
      <c r="AY136" s="13" t="s">
        <v>114</v>
      </c>
      <c r="BE136" s="159">
        <f t="shared" si="4"/>
        <v>0</v>
      </c>
      <c r="BF136" s="159">
        <f t="shared" si="5"/>
        <v>0</v>
      </c>
      <c r="BG136" s="159">
        <f t="shared" si="6"/>
        <v>0</v>
      </c>
      <c r="BH136" s="159">
        <f t="shared" si="7"/>
        <v>0</v>
      </c>
      <c r="BI136" s="159">
        <f t="shared" si="8"/>
        <v>0</v>
      </c>
      <c r="BJ136" s="13" t="s">
        <v>82</v>
      </c>
      <c r="BK136" s="160">
        <f t="shared" si="9"/>
        <v>0</v>
      </c>
      <c r="BL136" s="13" t="s">
        <v>121</v>
      </c>
      <c r="BM136" s="158" t="s">
        <v>216</v>
      </c>
    </row>
    <row r="137" spans="2:65" s="1" customFormat="1" ht="24" customHeight="1">
      <c r="B137" s="147"/>
      <c r="C137" s="161" t="s">
        <v>165</v>
      </c>
      <c r="D137" s="161" t="s">
        <v>160</v>
      </c>
      <c r="E137" s="162" t="s">
        <v>218</v>
      </c>
      <c r="F137" s="163" t="s">
        <v>219</v>
      </c>
      <c r="G137" s="164" t="s">
        <v>194</v>
      </c>
      <c r="H137" s="165">
        <v>12.12</v>
      </c>
      <c r="I137" s="166"/>
      <c r="J137" s="165">
        <f t="shared" si="0"/>
        <v>0</v>
      </c>
      <c r="K137" s="163" t="s">
        <v>120</v>
      </c>
      <c r="L137" s="167"/>
      <c r="M137" s="168" t="s">
        <v>1</v>
      </c>
      <c r="N137" s="169" t="s">
        <v>39</v>
      </c>
      <c r="O137" s="51"/>
      <c r="P137" s="156">
        <f t="shared" si="1"/>
        <v>0</v>
      </c>
      <c r="Q137" s="156">
        <v>4.8000000000000001E-2</v>
      </c>
      <c r="R137" s="156">
        <f t="shared" si="2"/>
        <v>0.58175999999999994</v>
      </c>
      <c r="S137" s="156">
        <v>0</v>
      </c>
      <c r="T137" s="157">
        <f t="shared" si="3"/>
        <v>0</v>
      </c>
      <c r="AR137" s="158" t="s">
        <v>145</v>
      </c>
      <c r="AT137" s="158" t="s">
        <v>160</v>
      </c>
      <c r="AU137" s="158" t="s">
        <v>82</v>
      </c>
      <c r="AY137" s="13" t="s">
        <v>114</v>
      </c>
      <c r="BE137" s="159">
        <f t="shared" si="4"/>
        <v>0</v>
      </c>
      <c r="BF137" s="159">
        <f t="shared" si="5"/>
        <v>0</v>
      </c>
      <c r="BG137" s="159">
        <f t="shared" si="6"/>
        <v>0</v>
      </c>
      <c r="BH137" s="159">
        <f t="shared" si="7"/>
        <v>0</v>
      </c>
      <c r="BI137" s="159">
        <f t="shared" si="8"/>
        <v>0</v>
      </c>
      <c r="BJ137" s="13" t="s">
        <v>82</v>
      </c>
      <c r="BK137" s="160">
        <f t="shared" si="9"/>
        <v>0</v>
      </c>
      <c r="BL137" s="13" t="s">
        <v>121</v>
      </c>
      <c r="BM137" s="158" t="s">
        <v>220</v>
      </c>
    </row>
    <row r="138" spans="2:65" s="1" customFormat="1" ht="24" customHeight="1">
      <c r="B138" s="147"/>
      <c r="C138" s="148" t="s">
        <v>169</v>
      </c>
      <c r="D138" s="148" t="s">
        <v>116</v>
      </c>
      <c r="E138" s="149" t="s">
        <v>271</v>
      </c>
      <c r="F138" s="150" t="s">
        <v>272</v>
      </c>
      <c r="G138" s="151" t="s">
        <v>119</v>
      </c>
      <c r="H138" s="152">
        <v>0.60899999999999999</v>
      </c>
      <c r="I138" s="153"/>
      <c r="J138" s="152">
        <f t="shared" si="0"/>
        <v>0</v>
      </c>
      <c r="K138" s="150" t="s">
        <v>120</v>
      </c>
      <c r="L138" s="28"/>
      <c r="M138" s="154" t="s">
        <v>1</v>
      </c>
      <c r="N138" s="155" t="s">
        <v>39</v>
      </c>
      <c r="O138" s="51"/>
      <c r="P138" s="156">
        <f t="shared" si="1"/>
        <v>0</v>
      </c>
      <c r="Q138" s="156">
        <v>2.2151299999999998</v>
      </c>
      <c r="R138" s="156">
        <f t="shared" si="2"/>
        <v>1.3490141699999998</v>
      </c>
      <c r="S138" s="156">
        <v>0</v>
      </c>
      <c r="T138" s="157">
        <f t="shared" si="3"/>
        <v>0</v>
      </c>
      <c r="AR138" s="158" t="s">
        <v>121</v>
      </c>
      <c r="AT138" s="158" t="s">
        <v>116</v>
      </c>
      <c r="AU138" s="158" t="s">
        <v>82</v>
      </c>
      <c r="AY138" s="13" t="s">
        <v>114</v>
      </c>
      <c r="BE138" s="159">
        <f t="shared" si="4"/>
        <v>0</v>
      </c>
      <c r="BF138" s="159">
        <f t="shared" si="5"/>
        <v>0</v>
      </c>
      <c r="BG138" s="159">
        <f t="shared" si="6"/>
        <v>0</v>
      </c>
      <c r="BH138" s="159">
        <f t="shared" si="7"/>
        <v>0</v>
      </c>
      <c r="BI138" s="159">
        <f t="shared" si="8"/>
        <v>0</v>
      </c>
      <c r="BJ138" s="13" t="s">
        <v>82</v>
      </c>
      <c r="BK138" s="160">
        <f t="shared" si="9"/>
        <v>0</v>
      </c>
      <c r="BL138" s="13" t="s">
        <v>121</v>
      </c>
      <c r="BM138" s="158" t="s">
        <v>273</v>
      </c>
    </row>
    <row r="139" spans="2:65" s="1" customFormat="1" ht="24" customHeight="1">
      <c r="B139" s="147"/>
      <c r="C139" s="148" t="s">
        <v>174</v>
      </c>
      <c r="D139" s="148" t="s">
        <v>116</v>
      </c>
      <c r="E139" s="149" t="s">
        <v>222</v>
      </c>
      <c r="F139" s="150" t="s">
        <v>223</v>
      </c>
      <c r="G139" s="151" t="s">
        <v>206</v>
      </c>
      <c r="H139" s="152">
        <v>8.3000000000000007</v>
      </c>
      <c r="I139" s="153"/>
      <c r="J139" s="152">
        <f t="shared" si="0"/>
        <v>0</v>
      </c>
      <c r="K139" s="150" t="s">
        <v>120</v>
      </c>
      <c r="L139" s="28"/>
      <c r="M139" s="154" t="s">
        <v>1</v>
      </c>
      <c r="N139" s="155" t="s">
        <v>39</v>
      </c>
      <c r="O139" s="51"/>
      <c r="P139" s="156">
        <f t="shared" si="1"/>
        <v>0</v>
      </c>
      <c r="Q139" s="156">
        <v>0</v>
      </c>
      <c r="R139" s="156">
        <f t="shared" si="2"/>
        <v>0</v>
      </c>
      <c r="S139" s="156">
        <v>0</v>
      </c>
      <c r="T139" s="157">
        <f t="shared" si="3"/>
        <v>0</v>
      </c>
      <c r="AR139" s="158" t="s">
        <v>121</v>
      </c>
      <c r="AT139" s="158" t="s">
        <v>116</v>
      </c>
      <c r="AU139" s="158" t="s">
        <v>82</v>
      </c>
      <c r="AY139" s="13" t="s">
        <v>114</v>
      </c>
      <c r="BE139" s="159">
        <f t="shared" si="4"/>
        <v>0</v>
      </c>
      <c r="BF139" s="159">
        <f t="shared" si="5"/>
        <v>0</v>
      </c>
      <c r="BG139" s="159">
        <f t="shared" si="6"/>
        <v>0</v>
      </c>
      <c r="BH139" s="159">
        <f t="shared" si="7"/>
        <v>0</v>
      </c>
      <c r="BI139" s="159">
        <f t="shared" si="8"/>
        <v>0</v>
      </c>
      <c r="BJ139" s="13" t="s">
        <v>82</v>
      </c>
      <c r="BK139" s="160">
        <f t="shared" si="9"/>
        <v>0</v>
      </c>
      <c r="BL139" s="13" t="s">
        <v>121</v>
      </c>
      <c r="BM139" s="158" t="s">
        <v>274</v>
      </c>
    </row>
    <row r="140" spans="2:65" s="1" customFormat="1" ht="24" customHeight="1">
      <c r="B140" s="147"/>
      <c r="C140" s="148" t="s">
        <v>179</v>
      </c>
      <c r="D140" s="148" t="s">
        <v>116</v>
      </c>
      <c r="E140" s="149" t="s">
        <v>226</v>
      </c>
      <c r="F140" s="150" t="s">
        <v>227</v>
      </c>
      <c r="G140" s="151" t="s">
        <v>206</v>
      </c>
      <c r="H140" s="152">
        <v>8.3000000000000007</v>
      </c>
      <c r="I140" s="153"/>
      <c r="J140" s="152">
        <f t="shared" si="0"/>
        <v>0</v>
      </c>
      <c r="K140" s="150" t="s">
        <v>120</v>
      </c>
      <c r="L140" s="28"/>
      <c r="M140" s="154" t="s">
        <v>1</v>
      </c>
      <c r="N140" s="155" t="s">
        <v>39</v>
      </c>
      <c r="O140" s="51"/>
      <c r="P140" s="156">
        <f t="shared" si="1"/>
        <v>0</v>
      </c>
      <c r="Q140" s="156">
        <v>0</v>
      </c>
      <c r="R140" s="156">
        <f t="shared" si="2"/>
        <v>0</v>
      </c>
      <c r="S140" s="156">
        <v>0</v>
      </c>
      <c r="T140" s="157">
        <f t="shared" si="3"/>
        <v>0</v>
      </c>
      <c r="AR140" s="158" t="s">
        <v>121</v>
      </c>
      <c r="AT140" s="158" t="s">
        <v>116</v>
      </c>
      <c r="AU140" s="158" t="s">
        <v>82</v>
      </c>
      <c r="AY140" s="13" t="s">
        <v>114</v>
      </c>
      <c r="BE140" s="159">
        <f t="shared" si="4"/>
        <v>0</v>
      </c>
      <c r="BF140" s="159">
        <f t="shared" si="5"/>
        <v>0</v>
      </c>
      <c r="BG140" s="159">
        <f t="shared" si="6"/>
        <v>0</v>
      </c>
      <c r="BH140" s="159">
        <f t="shared" si="7"/>
        <v>0</v>
      </c>
      <c r="BI140" s="159">
        <f t="shared" si="8"/>
        <v>0</v>
      </c>
      <c r="BJ140" s="13" t="s">
        <v>82</v>
      </c>
      <c r="BK140" s="160">
        <f t="shared" si="9"/>
        <v>0</v>
      </c>
      <c r="BL140" s="13" t="s">
        <v>121</v>
      </c>
      <c r="BM140" s="158" t="s">
        <v>275</v>
      </c>
    </row>
    <row r="141" spans="2:65" s="1" customFormat="1" ht="24" customHeight="1">
      <c r="B141" s="147"/>
      <c r="C141" s="148" t="s">
        <v>183</v>
      </c>
      <c r="D141" s="148" t="s">
        <v>116</v>
      </c>
      <c r="E141" s="149" t="s">
        <v>276</v>
      </c>
      <c r="F141" s="150" t="s">
        <v>277</v>
      </c>
      <c r="G141" s="151" t="s">
        <v>152</v>
      </c>
      <c r="H141" s="152">
        <v>19.100999999999999</v>
      </c>
      <c r="I141" s="153"/>
      <c r="J141" s="152">
        <f t="shared" si="0"/>
        <v>0</v>
      </c>
      <c r="K141" s="150" t="s">
        <v>120</v>
      </c>
      <c r="L141" s="28"/>
      <c r="M141" s="154" t="s">
        <v>1</v>
      </c>
      <c r="N141" s="155" t="s">
        <v>39</v>
      </c>
      <c r="O141" s="51"/>
      <c r="P141" s="156">
        <f t="shared" si="1"/>
        <v>0</v>
      </c>
      <c r="Q141" s="156">
        <v>0</v>
      </c>
      <c r="R141" s="156">
        <f t="shared" si="2"/>
        <v>0</v>
      </c>
      <c r="S141" s="156">
        <v>0</v>
      </c>
      <c r="T141" s="157">
        <f t="shared" si="3"/>
        <v>0</v>
      </c>
      <c r="AR141" s="158" t="s">
        <v>121</v>
      </c>
      <c r="AT141" s="158" t="s">
        <v>116</v>
      </c>
      <c r="AU141" s="158" t="s">
        <v>82</v>
      </c>
      <c r="AY141" s="13" t="s">
        <v>114</v>
      </c>
      <c r="BE141" s="159">
        <f t="shared" si="4"/>
        <v>0</v>
      </c>
      <c r="BF141" s="159">
        <f t="shared" si="5"/>
        <v>0</v>
      </c>
      <c r="BG141" s="159">
        <f t="shared" si="6"/>
        <v>0</v>
      </c>
      <c r="BH141" s="159">
        <f t="shared" si="7"/>
        <v>0</v>
      </c>
      <c r="BI141" s="159">
        <f t="shared" si="8"/>
        <v>0</v>
      </c>
      <c r="BJ141" s="13" t="s">
        <v>82</v>
      </c>
      <c r="BK141" s="160">
        <f t="shared" si="9"/>
        <v>0</v>
      </c>
      <c r="BL141" s="13" t="s">
        <v>121</v>
      </c>
      <c r="BM141" s="158" t="s">
        <v>278</v>
      </c>
    </row>
    <row r="142" spans="2:65" s="1" customFormat="1" ht="24" customHeight="1">
      <c r="B142" s="147"/>
      <c r="C142" s="148" t="s">
        <v>187</v>
      </c>
      <c r="D142" s="148" t="s">
        <v>116</v>
      </c>
      <c r="E142" s="149" t="s">
        <v>279</v>
      </c>
      <c r="F142" s="150" t="s">
        <v>280</v>
      </c>
      <c r="G142" s="151" t="s">
        <v>152</v>
      </c>
      <c r="H142" s="152">
        <v>19.100999999999999</v>
      </c>
      <c r="I142" s="153"/>
      <c r="J142" s="152">
        <f t="shared" si="0"/>
        <v>0</v>
      </c>
      <c r="K142" s="150" t="s">
        <v>120</v>
      </c>
      <c r="L142" s="28"/>
      <c r="M142" s="154" t="s">
        <v>1</v>
      </c>
      <c r="N142" s="155" t="s">
        <v>39</v>
      </c>
      <c r="O142" s="51"/>
      <c r="P142" s="156">
        <f t="shared" si="1"/>
        <v>0</v>
      </c>
      <c r="Q142" s="156">
        <v>0</v>
      </c>
      <c r="R142" s="156">
        <f t="shared" si="2"/>
        <v>0</v>
      </c>
      <c r="S142" s="156">
        <v>0</v>
      </c>
      <c r="T142" s="157">
        <f t="shared" si="3"/>
        <v>0</v>
      </c>
      <c r="AR142" s="158" t="s">
        <v>121</v>
      </c>
      <c r="AT142" s="158" t="s">
        <v>116</v>
      </c>
      <c r="AU142" s="158" t="s">
        <v>82</v>
      </c>
      <c r="AY142" s="13" t="s">
        <v>114</v>
      </c>
      <c r="BE142" s="159">
        <f t="shared" si="4"/>
        <v>0</v>
      </c>
      <c r="BF142" s="159">
        <f t="shared" si="5"/>
        <v>0</v>
      </c>
      <c r="BG142" s="159">
        <f t="shared" si="6"/>
        <v>0</v>
      </c>
      <c r="BH142" s="159">
        <f t="shared" si="7"/>
        <v>0</v>
      </c>
      <c r="BI142" s="159">
        <f t="shared" si="8"/>
        <v>0</v>
      </c>
      <c r="BJ142" s="13" t="s">
        <v>82</v>
      </c>
      <c r="BK142" s="160">
        <f t="shared" si="9"/>
        <v>0</v>
      </c>
      <c r="BL142" s="13" t="s">
        <v>121</v>
      </c>
      <c r="BM142" s="158" t="s">
        <v>281</v>
      </c>
    </row>
    <row r="143" spans="2:65" s="1" customFormat="1" ht="24" customHeight="1">
      <c r="B143" s="147"/>
      <c r="C143" s="148" t="s">
        <v>191</v>
      </c>
      <c r="D143" s="148" t="s">
        <v>116</v>
      </c>
      <c r="E143" s="149" t="s">
        <v>282</v>
      </c>
      <c r="F143" s="150" t="s">
        <v>283</v>
      </c>
      <c r="G143" s="151" t="s">
        <v>152</v>
      </c>
      <c r="H143" s="152">
        <v>19.100999999999999</v>
      </c>
      <c r="I143" s="153"/>
      <c r="J143" s="152">
        <f t="shared" si="0"/>
        <v>0</v>
      </c>
      <c r="K143" s="150" t="s">
        <v>120</v>
      </c>
      <c r="L143" s="28"/>
      <c r="M143" s="154" t="s">
        <v>1</v>
      </c>
      <c r="N143" s="155" t="s">
        <v>39</v>
      </c>
      <c r="O143" s="51"/>
      <c r="P143" s="156">
        <f t="shared" si="1"/>
        <v>0</v>
      </c>
      <c r="Q143" s="156">
        <v>0</v>
      </c>
      <c r="R143" s="156">
        <f t="shared" si="2"/>
        <v>0</v>
      </c>
      <c r="S143" s="156">
        <v>0</v>
      </c>
      <c r="T143" s="157">
        <f t="shared" si="3"/>
        <v>0</v>
      </c>
      <c r="AR143" s="158" t="s">
        <v>121</v>
      </c>
      <c r="AT143" s="158" t="s">
        <v>116</v>
      </c>
      <c r="AU143" s="158" t="s">
        <v>82</v>
      </c>
      <c r="AY143" s="13" t="s">
        <v>114</v>
      </c>
      <c r="BE143" s="159">
        <f t="shared" si="4"/>
        <v>0</v>
      </c>
      <c r="BF143" s="159">
        <f t="shared" si="5"/>
        <v>0</v>
      </c>
      <c r="BG143" s="159">
        <f t="shared" si="6"/>
        <v>0</v>
      </c>
      <c r="BH143" s="159">
        <f t="shared" si="7"/>
        <v>0</v>
      </c>
      <c r="BI143" s="159">
        <f t="shared" si="8"/>
        <v>0</v>
      </c>
      <c r="BJ143" s="13" t="s">
        <v>82</v>
      </c>
      <c r="BK143" s="160">
        <f t="shared" si="9"/>
        <v>0</v>
      </c>
      <c r="BL143" s="13" t="s">
        <v>121</v>
      </c>
      <c r="BM143" s="158" t="s">
        <v>284</v>
      </c>
    </row>
    <row r="144" spans="2:65" s="1" customFormat="1" ht="24" customHeight="1">
      <c r="B144" s="147"/>
      <c r="C144" s="148" t="s">
        <v>196</v>
      </c>
      <c r="D144" s="148" t="s">
        <v>116</v>
      </c>
      <c r="E144" s="149" t="s">
        <v>285</v>
      </c>
      <c r="F144" s="150" t="s">
        <v>286</v>
      </c>
      <c r="G144" s="151" t="s">
        <v>152</v>
      </c>
      <c r="H144" s="152">
        <v>19.100999999999999</v>
      </c>
      <c r="I144" s="153"/>
      <c r="J144" s="152">
        <f t="shared" si="0"/>
        <v>0</v>
      </c>
      <c r="K144" s="150" t="s">
        <v>120</v>
      </c>
      <c r="L144" s="28"/>
      <c r="M144" s="154" t="s">
        <v>1</v>
      </c>
      <c r="N144" s="155" t="s">
        <v>39</v>
      </c>
      <c r="O144" s="51"/>
      <c r="P144" s="156">
        <f t="shared" si="1"/>
        <v>0</v>
      </c>
      <c r="Q144" s="156">
        <v>0</v>
      </c>
      <c r="R144" s="156">
        <f t="shared" si="2"/>
        <v>0</v>
      </c>
      <c r="S144" s="156">
        <v>0</v>
      </c>
      <c r="T144" s="157">
        <f t="shared" si="3"/>
        <v>0</v>
      </c>
      <c r="AR144" s="158" t="s">
        <v>121</v>
      </c>
      <c r="AT144" s="158" t="s">
        <v>116</v>
      </c>
      <c r="AU144" s="158" t="s">
        <v>82</v>
      </c>
      <c r="AY144" s="13" t="s">
        <v>114</v>
      </c>
      <c r="BE144" s="159">
        <f t="shared" si="4"/>
        <v>0</v>
      </c>
      <c r="BF144" s="159">
        <f t="shared" si="5"/>
        <v>0</v>
      </c>
      <c r="BG144" s="159">
        <f t="shared" si="6"/>
        <v>0</v>
      </c>
      <c r="BH144" s="159">
        <f t="shared" si="7"/>
        <v>0</v>
      </c>
      <c r="BI144" s="159">
        <f t="shared" si="8"/>
        <v>0</v>
      </c>
      <c r="BJ144" s="13" t="s">
        <v>82</v>
      </c>
      <c r="BK144" s="160">
        <f t="shared" si="9"/>
        <v>0</v>
      </c>
      <c r="BL144" s="13" t="s">
        <v>121</v>
      </c>
      <c r="BM144" s="158" t="s">
        <v>287</v>
      </c>
    </row>
    <row r="145" spans="2:65" s="11" customFormat="1" ht="22.9" customHeight="1">
      <c r="B145" s="134"/>
      <c r="D145" s="135" t="s">
        <v>72</v>
      </c>
      <c r="E145" s="145" t="s">
        <v>229</v>
      </c>
      <c r="F145" s="145" t="s">
        <v>230</v>
      </c>
      <c r="I145" s="137"/>
      <c r="J145" s="146">
        <f>BK145</f>
        <v>0</v>
      </c>
      <c r="L145" s="134"/>
      <c r="M145" s="139"/>
      <c r="N145" s="140"/>
      <c r="O145" s="140"/>
      <c r="P145" s="141">
        <f>P146</f>
        <v>0</v>
      </c>
      <c r="Q145" s="140"/>
      <c r="R145" s="141">
        <f>R146</f>
        <v>0</v>
      </c>
      <c r="S145" s="140"/>
      <c r="T145" s="142">
        <f>T146</f>
        <v>0</v>
      </c>
      <c r="AR145" s="135" t="s">
        <v>78</v>
      </c>
      <c r="AT145" s="143" t="s">
        <v>72</v>
      </c>
      <c r="AU145" s="143" t="s">
        <v>78</v>
      </c>
      <c r="AY145" s="135" t="s">
        <v>114</v>
      </c>
      <c r="BK145" s="144">
        <f>BK146</f>
        <v>0</v>
      </c>
    </row>
    <row r="146" spans="2:65" s="1" customFormat="1" ht="24" customHeight="1">
      <c r="B146" s="147"/>
      <c r="C146" s="148" t="s">
        <v>7</v>
      </c>
      <c r="D146" s="148" t="s">
        <v>116</v>
      </c>
      <c r="E146" s="149" t="s">
        <v>232</v>
      </c>
      <c r="F146" s="150" t="s">
        <v>233</v>
      </c>
      <c r="G146" s="151" t="s">
        <v>152</v>
      </c>
      <c r="H146" s="152">
        <v>30.834</v>
      </c>
      <c r="I146" s="153"/>
      <c r="J146" s="152">
        <f>ROUND(I146*H146,3)</f>
        <v>0</v>
      </c>
      <c r="K146" s="150" t="s">
        <v>120</v>
      </c>
      <c r="L146" s="28"/>
      <c r="M146" s="170" t="s">
        <v>1</v>
      </c>
      <c r="N146" s="171" t="s">
        <v>39</v>
      </c>
      <c r="O146" s="172"/>
      <c r="P146" s="173">
        <f>O146*H146</f>
        <v>0</v>
      </c>
      <c r="Q146" s="173">
        <v>0</v>
      </c>
      <c r="R146" s="173">
        <f>Q146*H146</f>
        <v>0</v>
      </c>
      <c r="S146" s="173">
        <v>0</v>
      </c>
      <c r="T146" s="174">
        <f>S146*H146</f>
        <v>0</v>
      </c>
      <c r="AR146" s="158" t="s">
        <v>121</v>
      </c>
      <c r="AT146" s="158" t="s">
        <v>116</v>
      </c>
      <c r="AU146" s="158" t="s">
        <v>82</v>
      </c>
      <c r="AY146" s="13" t="s">
        <v>114</v>
      </c>
      <c r="BE146" s="159">
        <f>IF(N146="základná",J146,0)</f>
        <v>0</v>
      </c>
      <c r="BF146" s="159">
        <f>IF(N146="znížená",J146,0)</f>
        <v>0</v>
      </c>
      <c r="BG146" s="159">
        <f>IF(N146="zákl. prenesená",J146,0)</f>
        <v>0</v>
      </c>
      <c r="BH146" s="159">
        <f>IF(N146="zníž. prenesená",J146,0)</f>
        <v>0</v>
      </c>
      <c r="BI146" s="159">
        <f>IF(N146="nulová",J146,0)</f>
        <v>0</v>
      </c>
      <c r="BJ146" s="13" t="s">
        <v>82</v>
      </c>
      <c r="BK146" s="160">
        <f>ROUND(I146*H146,3)</f>
        <v>0</v>
      </c>
      <c r="BL146" s="13" t="s">
        <v>121</v>
      </c>
      <c r="BM146" s="158" t="s">
        <v>234</v>
      </c>
    </row>
    <row r="147" spans="2:65" s="1" customFormat="1" ht="6.95" customHeight="1">
      <c r="B147" s="40"/>
      <c r="C147" s="41"/>
      <c r="D147" s="41"/>
      <c r="E147" s="41"/>
      <c r="F147" s="41"/>
      <c r="G147" s="41"/>
      <c r="H147" s="41"/>
      <c r="I147" s="108"/>
      <c r="J147" s="41"/>
      <c r="K147" s="41"/>
      <c r="L147" s="28"/>
    </row>
  </sheetData>
  <autoFilter ref="C120:K146"/>
  <mergeCells count="9">
    <mergeCell ref="E87:H87"/>
    <mergeCell ref="E111:H111"/>
    <mergeCell ref="E113:H113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3</vt:i4>
      </vt:variant>
      <vt:variant>
        <vt:lpstr>Pomenované rozsahy</vt:lpstr>
      </vt:variant>
      <vt:variant>
        <vt:i4>6</vt:i4>
      </vt:variant>
    </vt:vector>
  </HeadingPairs>
  <TitlesOfParts>
    <vt:vector size="9" baseType="lpstr">
      <vt:lpstr>Rekapitulácia stavby</vt:lpstr>
      <vt:lpstr>PRILOHA 2A</vt:lpstr>
      <vt:lpstr>PRILOHA 2B</vt:lpstr>
      <vt:lpstr>'PRILOHA 2A'!Názvy_tlače</vt:lpstr>
      <vt:lpstr>'PRILOHA 2B'!Názvy_tlače</vt:lpstr>
      <vt:lpstr>'Rekapitulácia stavby'!Názvy_tlače</vt:lpstr>
      <vt:lpstr>'PRILOHA 2A'!Oblasť_tlače</vt:lpstr>
      <vt:lpstr>'PRILOHA 2B'!Oblasť_tlače</vt:lpstr>
      <vt:lpstr>'Rekapitulácia stavby'!Oblasť_tlače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 Fabry</dc:creator>
  <cp:lastModifiedBy>Nikola Ďurková</cp:lastModifiedBy>
  <dcterms:created xsi:type="dcterms:W3CDTF">2019-04-15T06:43:49Z</dcterms:created>
  <dcterms:modified xsi:type="dcterms:W3CDTF">2019-04-16T10:51:05Z</dcterms:modified>
</cp:coreProperties>
</file>