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C:\Users\fabry\Desktop\Moje dokumenty\Verejné obstarávanie\2019\Rekonštrukcia VO ul. Záhradnícka a Bezručova – kópia\"/>
    </mc:Choice>
  </mc:AlternateContent>
  <xr:revisionPtr revIDLastSave="0" documentId="13_ncr:1_{5A4A16BC-4237-45DD-9417-B34E4D7E9C72}" xr6:coauthVersionLast="40" xr6:coauthVersionMax="40" xr10:uidLastSave="{00000000-0000-0000-0000-000000000000}"/>
  <bookViews>
    <workbookView xWindow="-120" yWindow="-120" windowWidth="29040" windowHeight="15840" activeTab="1" xr2:uid="{00000000-000D-0000-FFFF-FFFF00000000}"/>
  </bookViews>
  <sheets>
    <sheet name="Rekapitulácia stavby" sheetId="1" r:id="rId1"/>
    <sheet name="2019-001 - Rekonštrukcia ..." sheetId="2" r:id="rId2"/>
  </sheets>
  <definedNames>
    <definedName name="_xlnm.Print_Titles" localSheetId="1">'2019-001 - Rekonštrukcia ...'!$120:$120</definedName>
    <definedName name="_xlnm.Print_Titles" localSheetId="0">'Rekapitulácia stavby'!$85:$85</definedName>
    <definedName name="_xlnm.Print_Area" localSheetId="1">'2019-001 - Rekonštrukcia ...'!$C$4:$Q$70,'2019-001 - Rekonštrukcia ...'!$C$76:$Q$105,'2019-001 - Rekonštrukcia ...'!$C$111:$Q$191</definedName>
    <definedName name="_xlnm.Print_Area" localSheetId="0">'Rekapitulácia stavby'!$C$4:$AP$70,'Rekapitulácia stavby'!$C$76:$AP$96</definedName>
  </definedNames>
  <calcPr calcId="181029"/>
</workbook>
</file>

<file path=xl/calcChain.xml><?xml version="1.0" encoding="utf-8"?>
<calcChain xmlns="http://schemas.openxmlformats.org/spreadsheetml/2006/main">
  <c r="AY88" i="1" l="1"/>
  <c r="AX88" i="1"/>
  <c r="BI191" i="2"/>
  <c r="BH191" i="2"/>
  <c r="BG191" i="2"/>
  <c r="BE191" i="2"/>
  <c r="BK191" i="2"/>
  <c r="N191" i="2"/>
  <c r="BF191" i="2" s="1"/>
  <c r="BI190" i="2"/>
  <c r="BH190" i="2"/>
  <c r="BG190" i="2"/>
  <c r="BE190" i="2"/>
  <c r="BK190" i="2"/>
  <c r="N190" i="2"/>
  <c r="BF190" i="2"/>
  <c r="BI189" i="2"/>
  <c r="BH189" i="2"/>
  <c r="BG189" i="2"/>
  <c r="BE189" i="2"/>
  <c r="BK189" i="2"/>
  <c r="N189" i="2"/>
  <c r="BF189" i="2"/>
  <c r="BI188" i="2"/>
  <c r="H35" i="2" s="1"/>
  <c r="BD88" i="1" s="1"/>
  <c r="BD87" i="1" s="1"/>
  <c r="W35" i="1" s="1"/>
  <c r="BH188" i="2"/>
  <c r="BG188" i="2"/>
  <c r="BE188" i="2"/>
  <c r="BK188" i="2"/>
  <c r="N188" i="2" s="1"/>
  <c r="BF188" i="2" s="1"/>
  <c r="BI187" i="2"/>
  <c r="BH187" i="2"/>
  <c r="BG187" i="2"/>
  <c r="BE187" i="2"/>
  <c r="BK187" i="2"/>
  <c r="BK186" i="2"/>
  <c r="N186" i="2" s="1"/>
  <c r="N95" i="2" s="1"/>
  <c r="N187" i="2"/>
  <c r="BF187" i="2"/>
  <c r="BI185" i="2"/>
  <c r="BH185" i="2"/>
  <c r="BG185" i="2"/>
  <c r="BE185" i="2"/>
  <c r="AA185" i="2"/>
  <c r="Y185" i="2"/>
  <c r="W185" i="2"/>
  <c r="BK185" i="2"/>
  <c r="N185" i="2"/>
  <c r="BF185" i="2"/>
  <c r="BI184" i="2"/>
  <c r="BH184" i="2"/>
  <c r="BG184" i="2"/>
  <c r="BE184" i="2"/>
  <c r="AA184" i="2"/>
  <c r="Y184" i="2"/>
  <c r="Y181" i="2" s="1"/>
  <c r="W184" i="2"/>
  <c r="BK184" i="2"/>
  <c r="N184" i="2"/>
  <c r="BF184" i="2"/>
  <c r="BI183" i="2"/>
  <c r="BH183" i="2"/>
  <c r="BG183" i="2"/>
  <c r="BE183" i="2"/>
  <c r="AA183" i="2"/>
  <c r="Y183" i="2"/>
  <c r="W183" i="2"/>
  <c r="BK183" i="2"/>
  <c r="BK181" i="2" s="1"/>
  <c r="N181" i="2" s="1"/>
  <c r="N94" i="2" s="1"/>
  <c r="N183" i="2"/>
  <c r="BF183" i="2"/>
  <c r="BI182" i="2"/>
  <c r="BH182" i="2"/>
  <c r="BG182" i="2"/>
  <c r="BE182" i="2"/>
  <c r="AA182" i="2"/>
  <c r="AA181" i="2"/>
  <c r="Y182" i="2"/>
  <c r="W182" i="2"/>
  <c r="W181" i="2"/>
  <c r="BK182" i="2"/>
  <c r="N182" i="2"/>
  <c r="BF182" i="2" s="1"/>
  <c r="BI180" i="2"/>
  <c r="BH180" i="2"/>
  <c r="BG180" i="2"/>
  <c r="BE180" i="2"/>
  <c r="AA180" i="2"/>
  <c r="Y180" i="2"/>
  <c r="W180" i="2"/>
  <c r="BK180" i="2"/>
  <c r="N180" i="2"/>
  <c r="BF180" i="2"/>
  <c r="BI179" i="2"/>
  <c r="BH179" i="2"/>
  <c r="BG179" i="2"/>
  <c r="BE179" i="2"/>
  <c r="AA179" i="2"/>
  <c r="Y179" i="2"/>
  <c r="W179" i="2"/>
  <c r="BK179" i="2"/>
  <c r="N179" i="2"/>
  <c r="BF179" i="2"/>
  <c r="BI178" i="2"/>
  <c r="BH178" i="2"/>
  <c r="BG178" i="2"/>
  <c r="BE178" i="2"/>
  <c r="AA178" i="2"/>
  <c r="Y178" i="2"/>
  <c r="W178" i="2"/>
  <c r="BK178" i="2"/>
  <c r="N178" i="2"/>
  <c r="BF178" i="2"/>
  <c r="BI177" i="2"/>
  <c r="BH177" i="2"/>
  <c r="BG177" i="2"/>
  <c r="BE177" i="2"/>
  <c r="AA177" i="2"/>
  <c r="AA176" i="2"/>
  <c r="Y177" i="2"/>
  <c r="Y176" i="2"/>
  <c r="W177" i="2"/>
  <c r="W176" i="2"/>
  <c r="BK177" i="2"/>
  <c r="BK176" i="2"/>
  <c r="N176" i="2" s="1"/>
  <c r="N93" i="2" s="1"/>
  <c r="N177" i="2"/>
  <c r="BF177" i="2" s="1"/>
  <c r="BI175" i="2"/>
  <c r="BH175" i="2"/>
  <c r="BG175" i="2"/>
  <c r="BE175" i="2"/>
  <c r="AA175" i="2"/>
  <c r="Y175" i="2"/>
  <c r="W175" i="2"/>
  <c r="BK175" i="2"/>
  <c r="N175" i="2"/>
  <c r="BF175" i="2"/>
  <c r="BI174" i="2"/>
  <c r="BH174" i="2"/>
  <c r="BG174" i="2"/>
  <c r="BE174" i="2"/>
  <c r="AA174" i="2"/>
  <c r="Y174" i="2"/>
  <c r="W174" i="2"/>
  <c r="BK174" i="2"/>
  <c r="N174" i="2"/>
  <c r="BF174" i="2"/>
  <c r="BI173" i="2"/>
  <c r="BH173" i="2"/>
  <c r="BG173" i="2"/>
  <c r="BE173" i="2"/>
  <c r="AA173" i="2"/>
  <c r="Y173" i="2"/>
  <c r="W173" i="2"/>
  <c r="BK173" i="2"/>
  <c r="N173" i="2"/>
  <c r="BF173" i="2"/>
  <c r="BI172" i="2"/>
  <c r="BH172" i="2"/>
  <c r="BG172" i="2"/>
  <c r="BE172" i="2"/>
  <c r="AA172" i="2"/>
  <c r="Y172" i="2"/>
  <c r="W172" i="2"/>
  <c r="BK172" i="2"/>
  <c r="N172" i="2"/>
  <c r="BF172" i="2"/>
  <c r="BI171" i="2"/>
  <c r="BH171" i="2"/>
  <c r="BG171" i="2"/>
  <c r="BE171" i="2"/>
  <c r="AA171" i="2"/>
  <c r="Y171" i="2"/>
  <c r="W171" i="2"/>
  <c r="BK171" i="2"/>
  <c r="N171" i="2"/>
  <c r="BF171" i="2"/>
  <c r="BI170" i="2"/>
  <c r="BH170" i="2"/>
  <c r="BG170" i="2"/>
  <c r="BE170" i="2"/>
  <c r="AA170" i="2"/>
  <c r="Y170" i="2"/>
  <c r="W170" i="2"/>
  <c r="BK170" i="2"/>
  <c r="N170" i="2"/>
  <c r="BF170" i="2"/>
  <c r="BI169" i="2"/>
  <c r="BH169" i="2"/>
  <c r="BG169" i="2"/>
  <c r="BE169" i="2"/>
  <c r="AA169" i="2"/>
  <c r="Y169" i="2"/>
  <c r="W169" i="2"/>
  <c r="BK169" i="2"/>
  <c r="N169" i="2"/>
  <c r="BF169" i="2"/>
  <c r="BI168" i="2"/>
  <c r="BH168" i="2"/>
  <c r="BG168" i="2"/>
  <c r="BE168" i="2"/>
  <c r="AA168" i="2"/>
  <c r="Y168" i="2"/>
  <c r="W168" i="2"/>
  <c r="BK168" i="2"/>
  <c r="N168" i="2"/>
  <c r="BF168" i="2"/>
  <c r="BI167" i="2"/>
  <c r="BH167" i="2"/>
  <c r="BG167" i="2"/>
  <c r="BE167" i="2"/>
  <c r="AA167" i="2"/>
  <c r="Y167" i="2"/>
  <c r="W167" i="2"/>
  <c r="BK167" i="2"/>
  <c r="N167" i="2"/>
  <c r="BF167" i="2"/>
  <c r="BI166" i="2"/>
  <c r="BH166" i="2"/>
  <c r="BG166" i="2"/>
  <c r="BE166" i="2"/>
  <c r="AA166" i="2"/>
  <c r="Y166" i="2"/>
  <c r="W166" i="2"/>
  <c r="BK166" i="2"/>
  <c r="N166" i="2"/>
  <c r="BF166" i="2"/>
  <c r="BI165" i="2"/>
  <c r="BH165" i="2"/>
  <c r="BG165" i="2"/>
  <c r="BE165" i="2"/>
  <c r="AA165" i="2"/>
  <c r="Y165" i="2"/>
  <c r="W165" i="2"/>
  <c r="BK165" i="2"/>
  <c r="BK162" i="2" s="1"/>
  <c r="N162" i="2" s="1"/>
  <c r="N92" i="2" s="1"/>
  <c r="N165" i="2"/>
  <c r="BF165" i="2"/>
  <c r="BI164" i="2"/>
  <c r="BH164" i="2"/>
  <c r="BG164" i="2"/>
  <c r="BE164" i="2"/>
  <c r="AA164" i="2"/>
  <c r="Y164" i="2"/>
  <c r="W164" i="2"/>
  <c r="BK164" i="2"/>
  <c r="N164" i="2"/>
  <c r="BF164" i="2"/>
  <c r="BI163" i="2"/>
  <c r="BH163" i="2"/>
  <c r="BG163" i="2"/>
  <c r="BE163" i="2"/>
  <c r="AA163" i="2"/>
  <c r="AA162" i="2"/>
  <c r="Y163" i="2"/>
  <c r="Y162" i="2"/>
  <c r="W163" i="2"/>
  <c r="W162" i="2"/>
  <c r="BK163" i="2"/>
  <c r="N163" i="2"/>
  <c r="BF163" i="2" s="1"/>
  <c r="BI161" i="2"/>
  <c r="BH161" i="2"/>
  <c r="BG161" i="2"/>
  <c r="BE161" i="2"/>
  <c r="AA161" i="2"/>
  <c r="Y161" i="2"/>
  <c r="W161" i="2"/>
  <c r="BK161" i="2"/>
  <c r="N161" i="2"/>
  <c r="BF161" i="2"/>
  <c r="BI160" i="2"/>
  <c r="BH160" i="2"/>
  <c r="BG160" i="2"/>
  <c r="BE160" i="2"/>
  <c r="AA160" i="2"/>
  <c r="Y160" i="2"/>
  <c r="W160" i="2"/>
  <c r="BK160" i="2"/>
  <c r="N160" i="2"/>
  <c r="BF160" i="2"/>
  <c r="BI159" i="2"/>
  <c r="BH159" i="2"/>
  <c r="BG159" i="2"/>
  <c r="BE159" i="2"/>
  <c r="AA159" i="2"/>
  <c r="Y159" i="2"/>
  <c r="W159" i="2"/>
  <c r="BK159" i="2"/>
  <c r="N159" i="2"/>
  <c r="BF159" i="2"/>
  <c r="BI158" i="2"/>
  <c r="BH158" i="2"/>
  <c r="BG158" i="2"/>
  <c r="BE158" i="2"/>
  <c r="AA158" i="2"/>
  <c r="Y158" i="2"/>
  <c r="W158" i="2"/>
  <c r="BK158" i="2"/>
  <c r="N158" i="2"/>
  <c r="BF158" i="2"/>
  <c r="BI157" i="2"/>
  <c r="BH157" i="2"/>
  <c r="BG157" i="2"/>
  <c r="BE157" i="2"/>
  <c r="AA157" i="2"/>
  <c r="Y157" i="2"/>
  <c r="W157" i="2"/>
  <c r="BK157" i="2"/>
  <c r="N157" i="2"/>
  <c r="BF157" i="2"/>
  <c r="BI156" i="2"/>
  <c r="BH156" i="2"/>
  <c r="BG156" i="2"/>
  <c r="BE156" i="2"/>
  <c r="AA156" i="2"/>
  <c r="Y156" i="2"/>
  <c r="W156" i="2"/>
  <c r="BK156" i="2"/>
  <c r="N156" i="2"/>
  <c r="BF156" i="2"/>
  <c r="BI155" i="2"/>
  <c r="BH155" i="2"/>
  <c r="BG155" i="2"/>
  <c r="BE155" i="2"/>
  <c r="AA155" i="2"/>
  <c r="Y155" i="2"/>
  <c r="W155" i="2"/>
  <c r="BK155" i="2"/>
  <c r="N155" i="2"/>
  <c r="BF155" i="2"/>
  <c r="BI154" i="2"/>
  <c r="BH154" i="2"/>
  <c r="BG154" i="2"/>
  <c r="BE154" i="2"/>
  <c r="AA154" i="2"/>
  <c r="Y154" i="2"/>
  <c r="W154" i="2"/>
  <c r="BK154" i="2"/>
  <c r="N154" i="2"/>
  <c r="BF154" i="2"/>
  <c r="BI153" i="2"/>
  <c r="BH153" i="2"/>
  <c r="BG153" i="2"/>
  <c r="BE153" i="2"/>
  <c r="AA153" i="2"/>
  <c r="Y153" i="2"/>
  <c r="W153" i="2"/>
  <c r="BK153" i="2"/>
  <c r="N153" i="2"/>
  <c r="BF153" i="2"/>
  <c r="BI152" i="2"/>
  <c r="BH152" i="2"/>
  <c r="BG152" i="2"/>
  <c r="BE152" i="2"/>
  <c r="AA152" i="2"/>
  <c r="Y152" i="2"/>
  <c r="W152" i="2"/>
  <c r="BK152" i="2"/>
  <c r="N152" i="2"/>
  <c r="BF152" i="2"/>
  <c r="BI151" i="2"/>
  <c r="BH151" i="2"/>
  <c r="BG151" i="2"/>
  <c r="BE151" i="2"/>
  <c r="AA151" i="2"/>
  <c r="Y151" i="2"/>
  <c r="W151" i="2"/>
  <c r="BK151" i="2"/>
  <c r="N151" i="2"/>
  <c r="BF151" i="2"/>
  <c r="BI150" i="2"/>
  <c r="BH150" i="2"/>
  <c r="BG150" i="2"/>
  <c r="BE150" i="2"/>
  <c r="AA150" i="2"/>
  <c r="Y150" i="2"/>
  <c r="W150" i="2"/>
  <c r="BK150" i="2"/>
  <c r="N150" i="2"/>
  <c r="BF150" i="2"/>
  <c r="BI149" i="2"/>
  <c r="BH149" i="2"/>
  <c r="BG149" i="2"/>
  <c r="BE149" i="2"/>
  <c r="AA149" i="2"/>
  <c r="Y149" i="2"/>
  <c r="W149" i="2"/>
  <c r="BK149" i="2"/>
  <c r="N149" i="2"/>
  <c r="BF149" i="2"/>
  <c r="BI148" i="2"/>
  <c r="BH148" i="2"/>
  <c r="BG148" i="2"/>
  <c r="BE148" i="2"/>
  <c r="AA148" i="2"/>
  <c r="Y148" i="2"/>
  <c r="W148" i="2"/>
  <c r="BK148" i="2"/>
  <c r="N148" i="2"/>
  <c r="BF148" i="2"/>
  <c r="BI147" i="2"/>
  <c r="BH147" i="2"/>
  <c r="BG147" i="2"/>
  <c r="BE147" i="2"/>
  <c r="AA147" i="2"/>
  <c r="Y147" i="2"/>
  <c r="W147" i="2"/>
  <c r="BK147" i="2"/>
  <c r="N147" i="2"/>
  <c r="BF147" i="2"/>
  <c r="BI146" i="2"/>
  <c r="BH146" i="2"/>
  <c r="BG146" i="2"/>
  <c r="BE146" i="2"/>
  <c r="AA146" i="2"/>
  <c r="Y146" i="2"/>
  <c r="W146" i="2"/>
  <c r="BK146" i="2"/>
  <c r="N146" i="2"/>
  <c r="BF146" i="2"/>
  <c r="BI145" i="2"/>
  <c r="BH145" i="2"/>
  <c r="BG145" i="2"/>
  <c r="BE145" i="2"/>
  <c r="AA145" i="2"/>
  <c r="Y145" i="2"/>
  <c r="W145" i="2"/>
  <c r="BK145" i="2"/>
  <c r="N145" i="2"/>
  <c r="BF145" i="2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Y143" i="2"/>
  <c r="W143" i="2"/>
  <c r="BK143" i="2"/>
  <c r="N143" i="2"/>
  <c r="BF143" i="2"/>
  <c r="BI142" i="2"/>
  <c r="BH142" i="2"/>
  <c r="BG142" i="2"/>
  <c r="BE142" i="2"/>
  <c r="AA142" i="2"/>
  <c r="Y142" i="2"/>
  <c r="W142" i="2"/>
  <c r="BK142" i="2"/>
  <c r="N142" i="2"/>
  <c r="BF142" i="2"/>
  <c r="BI141" i="2"/>
  <c r="BH141" i="2"/>
  <c r="BG141" i="2"/>
  <c r="BE141" i="2"/>
  <c r="AA141" i="2"/>
  <c r="Y141" i="2"/>
  <c r="W141" i="2"/>
  <c r="BK141" i="2"/>
  <c r="N141" i="2"/>
  <c r="BF141" i="2"/>
  <c r="BI140" i="2"/>
  <c r="BH140" i="2"/>
  <c r="BG140" i="2"/>
  <c r="BE140" i="2"/>
  <c r="AA140" i="2"/>
  <c r="Y140" i="2"/>
  <c r="W140" i="2"/>
  <c r="BK140" i="2"/>
  <c r="N140" i="2"/>
  <c r="BF140" i="2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7" i="2"/>
  <c r="BH137" i="2"/>
  <c r="BG137" i="2"/>
  <c r="BE137" i="2"/>
  <c r="AA137" i="2"/>
  <c r="Y137" i="2"/>
  <c r="W137" i="2"/>
  <c r="BK137" i="2"/>
  <c r="N137" i="2"/>
  <c r="BF137" i="2"/>
  <c r="BI136" i="2"/>
  <c r="BH136" i="2"/>
  <c r="BG136" i="2"/>
  <c r="BE136" i="2"/>
  <c r="AA136" i="2"/>
  <c r="Y136" i="2"/>
  <c r="W136" i="2"/>
  <c r="BK136" i="2"/>
  <c r="N136" i="2"/>
  <c r="BF136" i="2"/>
  <c r="BI135" i="2"/>
  <c r="BH135" i="2"/>
  <c r="BG135" i="2"/>
  <c r="BE135" i="2"/>
  <c r="AA135" i="2"/>
  <c r="Y135" i="2"/>
  <c r="W135" i="2"/>
  <c r="BK135" i="2"/>
  <c r="N135" i="2"/>
  <c r="BF135" i="2"/>
  <c r="BI134" i="2"/>
  <c r="BH134" i="2"/>
  <c r="BG134" i="2"/>
  <c r="BE134" i="2"/>
  <c r="AA134" i="2"/>
  <c r="Y134" i="2"/>
  <c r="W134" i="2"/>
  <c r="BK134" i="2"/>
  <c r="N134" i="2"/>
  <c r="BF134" i="2"/>
  <c r="BI133" i="2"/>
  <c r="BH133" i="2"/>
  <c r="BG133" i="2"/>
  <c r="BE133" i="2"/>
  <c r="AA133" i="2"/>
  <c r="Y133" i="2"/>
  <c r="W133" i="2"/>
  <c r="BK133" i="2"/>
  <c r="N133" i="2"/>
  <c r="BF133" i="2"/>
  <c r="BI132" i="2"/>
  <c r="BH132" i="2"/>
  <c r="BG132" i="2"/>
  <c r="BE132" i="2"/>
  <c r="AA132" i="2"/>
  <c r="Y132" i="2"/>
  <c r="W132" i="2"/>
  <c r="BK132" i="2"/>
  <c r="N132" i="2"/>
  <c r="BF132" i="2"/>
  <c r="BI131" i="2"/>
  <c r="BH131" i="2"/>
  <c r="BG131" i="2"/>
  <c r="BE131" i="2"/>
  <c r="AA131" i="2"/>
  <c r="Y131" i="2"/>
  <c r="W131" i="2"/>
  <c r="BK131" i="2"/>
  <c r="N131" i="2"/>
  <c r="BF131" i="2"/>
  <c r="BI130" i="2"/>
  <c r="BH130" i="2"/>
  <c r="BG130" i="2"/>
  <c r="BE130" i="2"/>
  <c r="AA130" i="2"/>
  <c r="Y130" i="2"/>
  <c r="W130" i="2"/>
  <c r="BK130" i="2"/>
  <c r="N130" i="2"/>
  <c r="BF130" i="2"/>
  <c r="BI129" i="2"/>
  <c r="BH129" i="2"/>
  <c r="BG129" i="2"/>
  <c r="BE129" i="2"/>
  <c r="AA129" i="2"/>
  <c r="Y129" i="2"/>
  <c r="W129" i="2"/>
  <c r="BK129" i="2"/>
  <c r="N129" i="2"/>
  <c r="BF129" i="2"/>
  <c r="BI128" i="2"/>
  <c r="BH128" i="2"/>
  <c r="BG128" i="2"/>
  <c r="BE128" i="2"/>
  <c r="AA128" i="2"/>
  <c r="AA127" i="2"/>
  <c r="AA126" i="2" s="1"/>
  <c r="Y128" i="2"/>
  <c r="Y127" i="2" s="1"/>
  <c r="Y126" i="2" s="1"/>
  <c r="W128" i="2"/>
  <c r="W127" i="2"/>
  <c r="W126" i="2" s="1"/>
  <c r="BK128" i="2"/>
  <c r="BK127" i="2" s="1"/>
  <c r="N128" i="2"/>
  <c r="BF128" i="2"/>
  <c r="BI125" i="2"/>
  <c r="BH125" i="2"/>
  <c r="BG125" i="2"/>
  <c r="BE125" i="2"/>
  <c r="AA125" i="2"/>
  <c r="Y125" i="2"/>
  <c r="W125" i="2"/>
  <c r="BK125" i="2"/>
  <c r="N125" i="2"/>
  <c r="BF125" i="2"/>
  <c r="BI124" i="2"/>
  <c r="BH124" i="2"/>
  <c r="BG124" i="2"/>
  <c r="BE124" i="2"/>
  <c r="AA124" i="2"/>
  <c r="AA123" i="2"/>
  <c r="AA122" i="2" s="1"/>
  <c r="Y124" i="2"/>
  <c r="Y123" i="2"/>
  <c r="Y122" i="2" s="1"/>
  <c r="W124" i="2"/>
  <c r="W123" i="2"/>
  <c r="W122" i="2" s="1"/>
  <c r="W121" i="2" s="1"/>
  <c r="AU88" i="1" s="1"/>
  <c r="AU87" i="1" s="1"/>
  <c r="BK124" i="2"/>
  <c r="BK123" i="2" s="1"/>
  <c r="N124" i="2"/>
  <c r="BF124" i="2" s="1"/>
  <c r="F117" i="2"/>
  <c r="F115" i="2"/>
  <c r="F113" i="2"/>
  <c r="BI103" i="2"/>
  <c r="BH103" i="2"/>
  <c r="BG103" i="2"/>
  <c r="BE103" i="2"/>
  <c r="BI102" i="2"/>
  <c r="BH102" i="2"/>
  <c r="BG102" i="2"/>
  <c r="BE102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H34" i="2" s="1"/>
  <c r="BC88" i="1" s="1"/>
  <c r="BC87" i="1" s="1"/>
  <c r="BG98" i="2"/>
  <c r="H33" i="2"/>
  <c r="BB88" i="1" s="1"/>
  <c r="BB87" i="1" s="1"/>
  <c r="BE98" i="2"/>
  <c r="H31" i="2" s="1"/>
  <c r="AZ88" i="1" s="1"/>
  <c r="AZ87" i="1" s="1"/>
  <c r="F82" i="2"/>
  <c r="F80" i="2"/>
  <c r="F78" i="2"/>
  <c r="O20" i="2"/>
  <c r="E20" i="2"/>
  <c r="M118" i="2"/>
  <c r="M83" i="2"/>
  <c r="O19" i="2"/>
  <c r="O17" i="2"/>
  <c r="E17" i="2"/>
  <c r="M117" i="2" s="1"/>
  <c r="M82" i="2"/>
  <c r="O16" i="2"/>
  <c r="O14" i="2"/>
  <c r="E14" i="2"/>
  <c r="F83" i="2" s="1"/>
  <c r="F118" i="2"/>
  <c r="O13" i="2"/>
  <c r="O8" i="2"/>
  <c r="M80" i="2" s="1"/>
  <c r="M115" i="2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N127" i="2" l="1"/>
  <c r="N91" i="2" s="1"/>
  <c r="BK126" i="2"/>
  <c r="N126" i="2" s="1"/>
  <c r="N90" i="2" s="1"/>
  <c r="W34" i="1"/>
  <c r="AY87" i="1"/>
  <c r="AV87" i="1"/>
  <c r="Y121" i="2"/>
  <c r="AX87" i="1"/>
  <c r="W33" i="1"/>
  <c r="N123" i="2"/>
  <c r="N89" i="2" s="1"/>
  <c r="BK122" i="2"/>
  <c r="AA121" i="2"/>
  <c r="M31" i="2"/>
  <c r="AV88" i="1" s="1"/>
  <c r="BK121" i="2" l="1"/>
  <c r="N121" i="2" s="1"/>
  <c r="N87" i="2" s="1"/>
  <c r="N122" i="2"/>
  <c r="N88" i="2" s="1"/>
  <c r="N102" i="2" l="1"/>
  <c r="BF102" i="2" s="1"/>
  <c r="N100" i="2"/>
  <c r="BF100" i="2" s="1"/>
  <c r="M26" i="2"/>
  <c r="N103" i="2"/>
  <c r="BF103" i="2" s="1"/>
  <c r="N101" i="2"/>
  <c r="BF101" i="2" s="1"/>
  <c r="N99" i="2"/>
  <c r="BF99" i="2" s="1"/>
  <c r="N98" i="2"/>
  <c r="BF98" i="2" l="1"/>
  <c r="N97" i="2"/>
  <c r="M27" i="2" l="1"/>
  <c r="L105" i="2"/>
  <c r="H32" i="2"/>
  <c r="BA88" i="1" s="1"/>
  <c r="BA87" i="1" s="1"/>
  <c r="M32" i="2"/>
  <c r="AW88" i="1" s="1"/>
  <c r="AT88" i="1" s="1"/>
  <c r="W32" i="1" l="1"/>
  <c r="AW87" i="1"/>
  <c r="AS88" i="1"/>
  <c r="AS87" i="1" s="1"/>
  <c r="M29" i="2"/>
  <c r="AK32" i="1" l="1"/>
  <c r="AT87" i="1"/>
  <c r="AG88" i="1"/>
  <c r="L37" i="2"/>
  <c r="AG87" i="1" l="1"/>
  <c r="AN88" i="1"/>
  <c r="AK26" i="1" l="1"/>
  <c r="AG94" i="1"/>
  <c r="AG93" i="1"/>
  <c r="AG92" i="1"/>
  <c r="AG91" i="1"/>
  <c r="AN87" i="1"/>
  <c r="AV93" i="1" l="1"/>
  <c r="BY93" i="1" s="1"/>
  <c r="CD93" i="1"/>
  <c r="AV92" i="1"/>
  <c r="BY92" i="1" s="1"/>
  <c r="AN92" i="1"/>
  <c r="CD92" i="1"/>
  <c r="CD94" i="1"/>
  <c r="AV94" i="1"/>
  <c r="BY94" i="1" s="1"/>
  <c r="AV91" i="1"/>
  <c r="BY91" i="1" s="1"/>
  <c r="CD91" i="1"/>
  <c r="W31" i="1" s="1"/>
  <c r="AG90" i="1"/>
  <c r="AK31" i="1" l="1"/>
  <c r="AN94" i="1"/>
  <c r="AK27" i="1"/>
  <c r="AK29" i="1" s="1"/>
  <c r="AK37" i="1" s="1"/>
  <c r="AG96" i="1"/>
  <c r="AN91" i="1"/>
  <c r="AN90" i="1" s="1"/>
  <c r="AN96" i="1" s="1"/>
  <c r="AN93" i="1"/>
</calcChain>
</file>

<file path=xl/sharedStrings.xml><?xml version="1.0" encoding="utf-8"?>
<sst xmlns="http://schemas.openxmlformats.org/spreadsheetml/2006/main" count="1197" uniqueCount="376">
  <si>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</si>
  <si>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</si>
  <si>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</si>
  <si>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</si>
  <si>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</si>
  <si>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</si>
  <si>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</si>
  <si>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</si>
  <si>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</si>
  <si>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</si>
  <si>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</si>
  <si>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</si>
  <si>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</si>
  <si>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</si>
  <si>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</si>
  <si>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2019-001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</si>
  <si>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</si>
  <si>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</si>
  <si>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verejného osvetlenia na ul. Záhradnícka a Bezručova</t>
  </si>
  <si>
    <t>JKSO:</t>
  </si>
  <si>
    <t>KS:</t>
  </si>
  <si>
    <t>Miesto:</t>
  </si>
  <si>
    <t xml:space="preserve"> </t>
  </si>
  <si>
    <t>Dátum:</t>
  </si>
  <si>
    <t>22. 1. 2019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</si>
  <si>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</si>
  <si>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</si>
  <si>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</si>
  <si>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</si>
  <si>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</si>
  <si>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</si>
  <si>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</si>
  <si>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</si>
  <si>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</si>
  <si>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</si>
  <si>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</si>
  <si>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</si>
  <si>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</si>
  <si>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</si>
  <si>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</si>
  <si>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</si>
  <si>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</si>
  <si>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</si>
  <si>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</si>
  <si>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</si>
  <si>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</si>
  <si>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</si>
  <si>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</si>
  <si>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</si>
  <si>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</si>
  <si>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</si>
  <si>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</si>
  <si>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</si>
  <si>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</si>
  <si>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</si>
  <si>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</si>
  <si>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</si>
  <si>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</si>
  <si>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</si>
  <si>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</si>
  <si>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</si>
  <si>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</si>
  <si>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</si>
  <si>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</si>
  <si>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</si>
  <si>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</si>
  <si>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</si>
  <si>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</si>
  <si>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</si>
  <si>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</si>
  <si>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</si>
  <si>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</si>
  <si>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</si>
  <si>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</si>
  <si>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</si>
  <si>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</si>
  <si>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</si>
  <si>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{5da93953-d20b-4ec1-bc43-06f2fe3d056e}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</si>
  <si>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</si>
  <si>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</si>
  <si>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</si>
  <si>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</si>
  <si>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</si>
  <si>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</si>
  <si>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</si>
  <si>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</si>
  <si>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</si>
  <si>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</si>
  <si>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</si>
  <si>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</si>
  <si>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</si>
  <si>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</si>
  <si>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</si>
  <si>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</si>
  <si>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</si>
  <si>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</si>
  <si>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</si>
  <si>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</si>
  <si>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</si>
  <si>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</si>
  <si>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</si>
  <si>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</si>
  <si>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</si>
  <si>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</si>
  <si>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2 - Zakladanie</t>
  </si>
  <si>
    <t>M - Práce a dodávky M</t>
  </si>
  <si>
    <t xml:space="preserve">    21-M - Elektromontáže</t>
  </si>
  <si>
    <t xml:space="preserve">    46-M - Zemné práce pri extr.mont.prácach</t>
  </si>
  <si>
    <t>HZS - Hodinové zúčtovacie sadzby</t>
  </si>
  <si>
    <t>OST - Ostatné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</si>
  <si>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</si>
  <si>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</si>
  <si>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</si>
  <si>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</si>
  <si>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</si>
  <si>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</si>
  <si>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</si>
  <si>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</si>
  <si>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</si>
  <si>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</si>
  <si>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</si>
  <si>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</si>
  <si>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</si>
  <si>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</si>
  <si>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</si>
  <si>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</si>
  <si>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</si>
  <si>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</si>
  <si>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</si>
  <si>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</si>
  <si>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</si>
  <si>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</si>
  <si>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</si>
  <si>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</si>
  <si>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</si>
  <si>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</si>
  <si>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</si>
  <si>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275351217</t>
  </si>
  <si>
    <t>Debnenie základových pätiek, zhotovenie-tradičné</t>
  </si>
  <si>
    <t>m2</t>
  </si>
  <si>
    <t>4</t>
  </si>
  <si>
    <t>-1394177574</t>
  </si>
  <si>
    <t>275351218</t>
  </si>
  <si>
    <t>Debnenie základových pätiek, odstránenie-tradičné</t>
  </si>
  <si>
    <t>1702873726</t>
  </si>
  <si>
    <t>3</t>
  </si>
  <si>
    <t>210040011</t>
  </si>
  <si>
    <t>Rúrkový oceľový stožiar dľžky 9-12 m, vrátane rozvozu, vztýčenia, očíslovania, zloženia ,ale bez výstroja</t>
  </si>
  <si>
    <t>ks</t>
  </si>
  <si>
    <t>64</t>
  </si>
  <si>
    <t>1983485285</t>
  </si>
  <si>
    <t>M</t>
  </si>
  <si>
    <t>3160103700</t>
  </si>
  <si>
    <t>Stožiar ST-RSV80-100 pozinkovaný (ekvivalent)</t>
  </si>
  <si>
    <t>256</t>
  </si>
  <si>
    <t>-21627590</t>
  </si>
  <si>
    <t>5</t>
  </si>
  <si>
    <t>01</t>
  </si>
  <si>
    <t>Elektrická výzbroj ROSA TB-1</t>
  </si>
  <si>
    <t>-1726300212</t>
  </si>
  <si>
    <t>6</t>
  </si>
  <si>
    <t>210100252</t>
  </si>
  <si>
    <t>Ukončenie celoplastových káblov zmrašť. záklopkou alebo páskou do 4 x 25 mm2</t>
  </si>
  <si>
    <t>-829868699</t>
  </si>
  <si>
    <t>7</t>
  </si>
  <si>
    <t>2830165500</t>
  </si>
  <si>
    <t>Zmršťovacia káblová koncovka 4 x    6 - 4 x 25 mm2  typ:  VE3512</t>
  </si>
  <si>
    <t>-2108471153</t>
  </si>
  <si>
    <t>8</t>
  </si>
  <si>
    <t>210101444</t>
  </si>
  <si>
    <t>Chránička kábla verejného osvetlenia v betonovej pätke dn 50mm</t>
  </si>
  <si>
    <t>m</t>
  </si>
  <si>
    <t>137238881</t>
  </si>
  <si>
    <t>9</t>
  </si>
  <si>
    <t>3451316119</t>
  </si>
  <si>
    <t>Chránička KOPOFLEX 50</t>
  </si>
  <si>
    <t>-788984380</t>
  </si>
  <si>
    <t>10</t>
  </si>
  <si>
    <t>210120101</t>
  </si>
  <si>
    <t>Poistkový náboj vrátane montáže do 60 A vrátane styč. krúžku</t>
  </si>
  <si>
    <t>-555020882</t>
  </si>
  <si>
    <t>11</t>
  </si>
  <si>
    <t>3450112600</t>
  </si>
  <si>
    <t>Poistkový patrón 10A</t>
  </si>
  <si>
    <t>-347349971</t>
  </si>
  <si>
    <t>12</t>
  </si>
  <si>
    <t>210120311</t>
  </si>
  <si>
    <t>Bleskoistky NN a VN vrátane zapojenia do 10 kV, 2.5 kA</t>
  </si>
  <si>
    <t>-1756670566</t>
  </si>
  <si>
    <t>13</t>
  </si>
  <si>
    <t>99</t>
  </si>
  <si>
    <t>SPD pre LED , SP-T2+T3-320/Y-CLT-LED</t>
  </si>
  <si>
    <t>-796179879</t>
  </si>
  <si>
    <t>14</t>
  </si>
  <si>
    <t>210120312</t>
  </si>
  <si>
    <t>Bleskoistky NN a VN vrátane zapojenia do 25 kV, 2.5 kA</t>
  </si>
  <si>
    <t>-428949178</t>
  </si>
  <si>
    <t>15</t>
  </si>
  <si>
    <t>100</t>
  </si>
  <si>
    <t>SPD typ 2 SLP-275 V/1</t>
  </si>
  <si>
    <t>-120864464</t>
  </si>
  <si>
    <t>16</t>
  </si>
  <si>
    <t>210201064</t>
  </si>
  <si>
    <t>Montáž a zapojenie svietidiel</t>
  </si>
  <si>
    <t>-194391396</t>
  </si>
  <si>
    <t>17</t>
  </si>
  <si>
    <t>3480722600</t>
  </si>
  <si>
    <t>1872942892</t>
  </si>
  <si>
    <t>18</t>
  </si>
  <si>
    <t>3480728510</t>
  </si>
  <si>
    <t>Dopravné náklady</t>
  </si>
  <si>
    <t>1722667823</t>
  </si>
  <si>
    <t>19</t>
  </si>
  <si>
    <t>210204122</t>
  </si>
  <si>
    <t>Stožiarová pätka betónová</t>
  </si>
  <si>
    <t>-1310227126</t>
  </si>
  <si>
    <t>03</t>
  </si>
  <si>
    <t>Betón B20</t>
  </si>
  <si>
    <t>m3</t>
  </si>
  <si>
    <t>47106525</t>
  </si>
  <si>
    <t>21</t>
  </si>
  <si>
    <t>04</t>
  </si>
  <si>
    <t>PVC rúra DN 200</t>
  </si>
  <si>
    <t>-990167455</t>
  </si>
  <si>
    <t>22</t>
  </si>
  <si>
    <t>210204201</t>
  </si>
  <si>
    <t>Elektrovýstroj stožiara pre 1 okruh</t>
  </si>
  <si>
    <t>741969105</t>
  </si>
  <si>
    <t>23</t>
  </si>
  <si>
    <t>210220020</t>
  </si>
  <si>
    <t>Uzemňovacie vedenie v zemi FeZn</t>
  </si>
  <si>
    <t>-14439275</t>
  </si>
  <si>
    <t>24</t>
  </si>
  <si>
    <t>3544223850</t>
  </si>
  <si>
    <t>Územňovacia pásovina   ocelová žiarovo zinkovaná  označenie   30 x 4 mm, ZIN Hronský Beňadik</t>
  </si>
  <si>
    <t>kg</t>
  </si>
  <si>
    <t>1167875099</t>
  </si>
  <si>
    <t>25</t>
  </si>
  <si>
    <t>3544224150</t>
  </si>
  <si>
    <t>Územňovací vodič    ocelový žiarovo zinkovaný  označenie     O 10, ZIN Hronský Beňadik</t>
  </si>
  <si>
    <t>573906863</t>
  </si>
  <si>
    <t>26</t>
  </si>
  <si>
    <t>210220245</t>
  </si>
  <si>
    <t>Svorka FeZn pripojovacia SP</t>
  </si>
  <si>
    <t>-527778229</t>
  </si>
  <si>
    <t>27</t>
  </si>
  <si>
    <t>3544219850</t>
  </si>
  <si>
    <t>Svorka  pripojovacia  ocelová žiarovo zinkovaná  označenie  SP 1, ZIN Hronský Beňadik</t>
  </si>
  <si>
    <t>-361231603</t>
  </si>
  <si>
    <t>28</t>
  </si>
  <si>
    <t>210220253</t>
  </si>
  <si>
    <t>Svorka FeZn uzemňovacia SR03</t>
  </si>
  <si>
    <t>5124193</t>
  </si>
  <si>
    <t>29</t>
  </si>
  <si>
    <t>3544221300</t>
  </si>
  <si>
    <t>Svorka  odbočná spojovacia  ocelová žiarovo zinkovaná  označenie  SR 03 A, ZIN Hronský Beňadik</t>
  </si>
  <si>
    <t>1885167190</t>
  </si>
  <si>
    <t>30</t>
  </si>
  <si>
    <t>210810005</t>
  </si>
  <si>
    <t>Silový kábel medený 750 - 1000 V /mm2/ voľne uložený CYKY-CYKYm 750 V 3x1.5</t>
  </si>
  <si>
    <t>1381512568</t>
  </si>
  <si>
    <t>31</t>
  </si>
  <si>
    <t>3410105000</t>
  </si>
  <si>
    <t>Kábel/vodič pre pevné uloženie - medený CYKY-J   3x  1,5</t>
  </si>
  <si>
    <t>-1460885810</t>
  </si>
  <si>
    <t>32</t>
  </si>
  <si>
    <t>210901070</t>
  </si>
  <si>
    <t>Silový kábel hliníkový 750-1000 V (v mm2) voľne uložený "Solidal" AYKY 1 kV 4x25</t>
  </si>
  <si>
    <t>-1489082280</t>
  </si>
  <si>
    <t>33</t>
  </si>
  <si>
    <t>3410205800</t>
  </si>
  <si>
    <t>Kábel/vodič pre pevné uloženie - hliníkový AYKY-J 4x25</t>
  </si>
  <si>
    <t>152943991</t>
  </si>
  <si>
    <t>34</t>
  </si>
  <si>
    <t>MV</t>
  </si>
  <si>
    <t>Murárske výpomoci</t>
  </si>
  <si>
    <t>%</t>
  </si>
  <si>
    <t>-1079425638</t>
  </si>
  <si>
    <t>35</t>
  </si>
  <si>
    <t>PM</t>
  </si>
  <si>
    <t>Podružný materiál</t>
  </si>
  <si>
    <t>990657116</t>
  </si>
  <si>
    <t>36</t>
  </si>
  <si>
    <t>PPV</t>
  </si>
  <si>
    <t>Podiel pridružených výkonov</t>
  </si>
  <si>
    <t>1476513547</t>
  </si>
  <si>
    <t>37</t>
  </si>
  <si>
    <t>460050004</t>
  </si>
  <si>
    <t>Jama pre jednoduchý stožiar nepätkovaný dĺžky 6-8 m, v rovine,zásyp a zhutnenie,zemina tr.4</t>
  </si>
  <si>
    <t>160140536</t>
  </si>
  <si>
    <t>38</t>
  </si>
  <si>
    <t>460200163</t>
  </si>
  <si>
    <t>Hĺbenie káblovej ryhy 35 cm širokej a 80 cm hlbokej, v zemine triedy 3</t>
  </si>
  <si>
    <t>-1576611315</t>
  </si>
  <si>
    <t>39</t>
  </si>
  <si>
    <t>460420351</t>
  </si>
  <si>
    <t>Zriadenie káblového lôžka z piesku vrstvy 5 cm so zakrytím tehlami v smere kábla na šírku 35 cm</t>
  </si>
  <si>
    <t>-833297499</t>
  </si>
  <si>
    <t>40</t>
  </si>
  <si>
    <t>5833110300</t>
  </si>
  <si>
    <t>Kamenivo ťažené drobné 0-1 b</t>
  </si>
  <si>
    <t>t</t>
  </si>
  <si>
    <t>1589669709</t>
  </si>
  <si>
    <t>41</t>
  </si>
  <si>
    <t>5961001200</t>
  </si>
  <si>
    <t>Tehla plná 29x14x6,5cm P20 1,spotreba:pri hr.6,5cm=22ks/m2,pri hr.14cm=44ks,pri hr.29cm=89ks/m2,pri hr.6,5cm=339ks/m3</t>
  </si>
  <si>
    <t>-478148157</t>
  </si>
  <si>
    <t>42</t>
  </si>
  <si>
    <t>460490012</t>
  </si>
  <si>
    <t>Rozvinutie a uloženie výstražnej fólie z PVC do ryhy, šírka 33 cm</t>
  </si>
  <si>
    <t>-1972779704</t>
  </si>
  <si>
    <t>43</t>
  </si>
  <si>
    <t>2830002000</t>
  </si>
  <si>
    <t>Fólia červená v m</t>
  </si>
  <si>
    <t>-1966607405</t>
  </si>
  <si>
    <t>44</t>
  </si>
  <si>
    <t>460510111</t>
  </si>
  <si>
    <t>Káblové priestupy v pretlačovaných otvoroch  rúr do D 100 mm</t>
  </si>
  <si>
    <t>171396403</t>
  </si>
  <si>
    <t>45</t>
  </si>
  <si>
    <t>2861124500</t>
  </si>
  <si>
    <t>1548854431</t>
  </si>
  <si>
    <t>46</t>
  </si>
  <si>
    <t>460560163</t>
  </si>
  <si>
    <t>Ručný zásyp nezap. káblovej ryhy bez zhutn. zeminy, 35 cm širokej, 80 cm hlbokej v zemine tr. 3</t>
  </si>
  <si>
    <t>-926733389</t>
  </si>
  <si>
    <t>47</t>
  </si>
  <si>
    <t>460600001</t>
  </si>
  <si>
    <t>Naloženie zeminy, odvoz do 1 km a zloženie na skládke a jazda späť</t>
  </si>
  <si>
    <t>-1011952227</t>
  </si>
  <si>
    <t>48</t>
  </si>
  <si>
    <t>460620014</t>
  </si>
  <si>
    <t>Proviz. úprava terénu v zemine tr. 4, aby nerovnosti terénu neboli väčšie ako 2 cm od vodor.hladiny</t>
  </si>
  <si>
    <t>-1643148150</t>
  </si>
  <si>
    <t>49</t>
  </si>
  <si>
    <t>814696616</t>
  </si>
  <si>
    <t>50</t>
  </si>
  <si>
    <t>HZS000111.1</t>
  </si>
  <si>
    <t>Zameranie jednotlivých sieti , vedení , zameranie nového osvetlenia</t>
  </si>
  <si>
    <t>kpl</t>
  </si>
  <si>
    <t>262144</t>
  </si>
  <si>
    <t>1099358359</t>
  </si>
  <si>
    <t>51</t>
  </si>
  <si>
    <t>HZS000112</t>
  </si>
  <si>
    <t>Stavebno montážne práce náročnejšie, ucelené, obtiažne, rutinné (Tr.2) v rozsahu viac ako 8 hodín náročnejšie - demontáž jestvujúceho osvetlenia</t>
  </si>
  <si>
    <t>hod</t>
  </si>
  <si>
    <t>1410860842</t>
  </si>
  <si>
    <t>52</t>
  </si>
  <si>
    <t>HZS000111</t>
  </si>
  <si>
    <t>Stavebno montážne práce menej náročne, pomocné alebo manupulačné (Tr 1) v rozsahu viac ako 8 hodín - výkon plošiny</t>
  </si>
  <si>
    <t>1114734730</t>
  </si>
  <si>
    <t>53</t>
  </si>
  <si>
    <t>HZS000114</t>
  </si>
  <si>
    <t>Stavebno montážne práce najnáročnejšie na odbornosť - prehliadky pracoviska a revízie (Tr 4) v rozsahu viac ako 8 hodín</t>
  </si>
  <si>
    <t>1586458842</t>
  </si>
  <si>
    <t>54</t>
  </si>
  <si>
    <t>210812059</t>
  </si>
  <si>
    <t>1334362980</t>
  </si>
  <si>
    <t>55</t>
  </si>
  <si>
    <t>341110018500</t>
  </si>
  <si>
    <t>128</t>
  </si>
  <si>
    <t>-435375664</t>
  </si>
  <si>
    <t>56</t>
  </si>
  <si>
    <t>220185001</t>
  </si>
  <si>
    <t>Chránička optického kábla, vonk. sieť - rezervná káblová chránička</t>
  </si>
  <si>
    <t>-1004466478</t>
  </si>
  <si>
    <t>57</t>
  </si>
  <si>
    <t>286130067200</t>
  </si>
  <si>
    <t>Multichránička optického kábla oranžová na bubne, DN 38, HDPE, 7 káblov</t>
  </si>
  <si>
    <t>-36162027</t>
  </si>
  <si>
    <t>VP - Práce naviac</t>
  </si>
  <si>
    <t>PN</t>
  </si>
  <si>
    <t>Svietidlá LED 40W, 4000K, IP66</t>
  </si>
  <si>
    <t>Kábel medený silový uložený voľne CYKY 5x4 mm</t>
  </si>
  <si>
    <t>Kábel medený CYKY 5x4 mm2</t>
  </si>
  <si>
    <t>Rúra KOPOFLEX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</si>
</sst>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5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0" fillId="6" borderId="9" xfId="0" applyFont="1" applyFill="1" applyBorder="1" applyAlignment="1">
      <alignment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0" fontId="0" fillId="2" borderId="0" xfId="0" applyFill="1" applyProtection="1"/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" fontId="9" fillId="0" borderId="0" xfId="0" applyNumberFormat="1" applyFont="1" applyBorder="1" applyAlignment="1">
      <alignment vertical="center"/>
    </xf>
    <xf numFmtId="0" fontId="0" fillId="0" borderId="0" xfId="0" applyBorder="1"/>
    <xf numFmtId="4" fontId="18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Border="1" applyAlignment="1">
      <alignment horizontal="left" vertical="center"/>
    </xf>
    <xf numFmtId="4" fontId="23" fillId="6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left" vertical="top" wrapText="1"/>
    </xf>
    <xf numFmtId="0" fontId="3" fillId="5" borderId="9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center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vertical="center"/>
    </xf>
    <xf numFmtId="4" fontId="23" fillId="0" borderId="0" xfId="0" applyNumberFormat="1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6" borderId="10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left" vertical="center" wrapText="1"/>
    </xf>
    <xf numFmtId="4" fontId="26" fillId="0" borderId="0" xfId="0" applyNumberFormat="1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0" fillId="0" borderId="0" xfId="0" applyFont="1" applyBorder="1" applyAlignment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4" fontId="1" fillId="0" borderId="0" xfId="0" applyNumberFormat="1" applyFont="1" applyBorder="1" applyAlignment="1">
      <alignment vertical="center"/>
    </xf>
    <xf numFmtId="0" fontId="11" fillId="2" borderId="0" xfId="1" applyFont="1" applyFill="1" applyAlignment="1" applyProtection="1">
      <alignment horizontal="center" vertical="center"/>
    </xf>
    <xf numFmtId="4" fontId="18" fillId="0" borderId="0" xfId="0" applyNumberFormat="1" applyFont="1" applyBorder="1" applyAlignment="1">
      <alignment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4" fontId="29" fillId="0" borderId="0" xfId="0" applyNumberFormat="1" applyFont="1" applyBorder="1" applyAlignment="1">
      <alignment vertical="center"/>
    </xf>
    <xf numFmtId="167" fontId="5" fillId="0" borderId="0" xfId="0" applyNumberFormat="1" applyFont="1" applyBorder="1" applyAlignment="1"/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7" fontId="5" fillId="0" borderId="0" xfId="0" applyNumberFormat="1" applyFont="1" applyBorder="1" applyAlignment="1">
      <alignment vertical="center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K9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85" t="s">
        <v>7</v>
      </c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6"/>
      <c r="Y2" s="186"/>
      <c r="Z2" s="186"/>
      <c r="AA2" s="186"/>
      <c r="AB2" s="186"/>
      <c r="AC2" s="186"/>
      <c r="AD2" s="186"/>
      <c r="AE2" s="186"/>
      <c r="AF2" s="186"/>
      <c r="AG2" s="186"/>
      <c r="AH2" s="186"/>
      <c r="AI2" s="186"/>
      <c r="AJ2" s="186"/>
      <c r="AK2" s="186"/>
      <c r="AL2" s="186"/>
      <c r="AM2" s="186"/>
      <c r="AN2" s="186"/>
      <c r="AO2" s="186"/>
      <c r="AP2" s="186"/>
      <c r="AR2" s="189" t="s">
        <v>8</v>
      </c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90"/>
      <c r="BE2" s="190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87" t="s">
        <v>11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191" t="s">
        <v>15</v>
      </c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P5" s="25"/>
      <c r="AQ5" s="23"/>
      <c r="BE5" s="175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193" t="s">
        <v>18</v>
      </c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P6" s="25"/>
      <c r="AQ6" s="23"/>
      <c r="BE6" s="176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5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20</v>
      </c>
      <c r="AL7" s="25"/>
      <c r="AM7" s="25"/>
      <c r="AN7" s="27" t="s">
        <v>5</v>
      </c>
      <c r="AO7" s="25"/>
      <c r="AP7" s="25"/>
      <c r="AQ7" s="23"/>
      <c r="BE7" s="176"/>
      <c r="BS7" s="18" t="s">
        <v>9</v>
      </c>
    </row>
    <row r="8" spans="1:73" ht="14.45" customHeight="1">
      <c r="B8" s="22"/>
      <c r="C8" s="25"/>
      <c r="D8" s="29" t="s">
        <v>21</v>
      </c>
      <c r="E8" s="25"/>
      <c r="F8" s="25"/>
      <c r="G8" s="25"/>
      <c r="H8" s="25"/>
      <c r="I8" s="25"/>
      <c r="J8" s="25"/>
      <c r="K8" s="27" t="s">
        <v>22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23</v>
      </c>
      <c r="AL8" s="25"/>
      <c r="AM8" s="25"/>
      <c r="AN8" s="30" t="s">
        <v>24</v>
      </c>
      <c r="AO8" s="25"/>
      <c r="AP8" s="25"/>
      <c r="AQ8" s="23"/>
      <c r="BE8" s="176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176"/>
      <c r="BS9" s="18" t="s">
        <v>9</v>
      </c>
    </row>
    <row r="10" spans="1:73" ht="14.45" customHeight="1">
      <c r="B10" s="22"/>
      <c r="C10" s="25"/>
      <c r="D10" s="29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26</v>
      </c>
      <c r="AL10" s="25"/>
      <c r="AM10" s="25"/>
      <c r="AN10" s="27" t="s">
        <v>5</v>
      </c>
      <c r="AO10" s="25"/>
      <c r="AP10" s="25"/>
      <c r="AQ10" s="23"/>
      <c r="BE10" s="176"/>
      <c r="BS10" s="18" t="s">
        <v>9</v>
      </c>
    </row>
    <row r="11" spans="1:73" ht="18.399999999999999" customHeight="1">
      <c r="B11" s="22"/>
      <c r="C11" s="25"/>
      <c r="D11" s="25"/>
      <c r="E11" s="27" t="s">
        <v>27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28</v>
      </c>
      <c r="AL11" s="25"/>
      <c r="AM11" s="25"/>
      <c r="AN11" s="27" t="s">
        <v>5</v>
      </c>
      <c r="AO11" s="25"/>
      <c r="AP11" s="25"/>
      <c r="AQ11" s="23"/>
      <c r="BE11" s="176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176"/>
      <c r="BS12" s="18" t="s">
        <v>9</v>
      </c>
    </row>
    <row r="13" spans="1:73" ht="14.45" customHeight="1">
      <c r="B13" s="22"/>
      <c r="C13" s="25"/>
      <c r="D13" s="29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26</v>
      </c>
      <c r="AL13" s="25"/>
      <c r="AM13" s="25"/>
      <c r="AN13" s="31" t="s">
        <v>30</v>
      </c>
      <c r="AO13" s="25"/>
      <c r="AP13" s="25"/>
      <c r="AQ13" s="23"/>
      <c r="BE13" s="176"/>
      <c r="BS13" s="18" t="s">
        <v>9</v>
      </c>
    </row>
    <row r="14" spans="1:73" ht="15">
      <c r="B14" s="22"/>
      <c r="C14" s="25"/>
      <c r="D14" s="25"/>
      <c r="E14" s="177" t="s">
        <v>30</v>
      </c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8"/>
      <c r="Z14" s="178"/>
      <c r="AA14" s="178"/>
      <c r="AB14" s="178"/>
      <c r="AC14" s="178"/>
      <c r="AD14" s="178"/>
      <c r="AE14" s="178"/>
      <c r="AF14" s="178"/>
      <c r="AG14" s="178"/>
      <c r="AH14" s="178"/>
      <c r="AI14" s="178"/>
      <c r="AJ14" s="178"/>
      <c r="AK14" s="29" t="s">
        <v>28</v>
      </c>
      <c r="AL14" s="25"/>
      <c r="AM14" s="25"/>
      <c r="AN14" s="31" t="s">
        <v>30</v>
      </c>
      <c r="AO14" s="25"/>
      <c r="AP14" s="25"/>
      <c r="AQ14" s="23"/>
      <c r="BE14" s="176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176"/>
      <c r="BS15" s="18" t="s">
        <v>6</v>
      </c>
    </row>
    <row r="16" spans="1:73" ht="14.45" customHeight="1">
      <c r="B16" s="22"/>
      <c r="C16" s="25"/>
      <c r="D16" s="29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26</v>
      </c>
      <c r="AL16" s="25"/>
      <c r="AM16" s="25"/>
      <c r="AN16" s="27" t="s">
        <v>5</v>
      </c>
      <c r="AO16" s="25"/>
      <c r="AP16" s="25"/>
      <c r="AQ16" s="23"/>
      <c r="BE16" s="176"/>
      <c r="BS16" s="18" t="s">
        <v>6</v>
      </c>
    </row>
    <row r="17" spans="2:71" ht="18.399999999999999" customHeight="1">
      <c r="B17" s="22"/>
      <c r="C17" s="25"/>
      <c r="D17" s="25"/>
      <c r="E17" s="27" t="s">
        <v>22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28</v>
      </c>
      <c r="AL17" s="25"/>
      <c r="AM17" s="25"/>
      <c r="AN17" s="27" t="s">
        <v>5</v>
      </c>
      <c r="AO17" s="25"/>
      <c r="AP17" s="25"/>
      <c r="AQ17" s="23"/>
      <c r="BE17" s="176"/>
      <c r="BS17" s="18" t="s">
        <v>32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176"/>
      <c r="BS18" s="18" t="s">
        <v>33</v>
      </c>
    </row>
    <row r="19" spans="2:71" ht="14.45" customHeight="1">
      <c r="B19" s="22"/>
      <c r="C19" s="25"/>
      <c r="D19" s="29" t="s">
        <v>34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26</v>
      </c>
      <c r="AL19" s="25"/>
      <c r="AM19" s="25"/>
      <c r="AN19" s="27" t="s">
        <v>5</v>
      </c>
      <c r="AO19" s="25"/>
      <c r="AP19" s="25"/>
      <c r="AQ19" s="23"/>
      <c r="BE19" s="176"/>
      <c r="BS19" s="18" t="s">
        <v>33</v>
      </c>
    </row>
    <row r="20" spans="2:71" ht="18.399999999999999" customHeight="1">
      <c r="B20" s="22"/>
      <c r="C20" s="25"/>
      <c r="D20" s="25"/>
      <c r="E20" s="27" t="s">
        <v>22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28</v>
      </c>
      <c r="AL20" s="25"/>
      <c r="AM20" s="25"/>
      <c r="AN20" s="27" t="s">
        <v>5</v>
      </c>
      <c r="AO20" s="25"/>
      <c r="AP20" s="25"/>
      <c r="AQ20" s="23"/>
      <c r="BE20" s="176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176"/>
    </row>
    <row r="22" spans="2:71" ht="15">
      <c r="B22" s="22"/>
      <c r="C22" s="25"/>
      <c r="D22" s="29" t="s">
        <v>35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176"/>
    </row>
    <row r="23" spans="2:71" ht="16.5" customHeight="1">
      <c r="B23" s="22"/>
      <c r="C23" s="25"/>
      <c r="D23" s="25"/>
      <c r="E23" s="179" t="s">
        <v>5</v>
      </c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25"/>
      <c r="AP23" s="25"/>
      <c r="AQ23" s="23"/>
      <c r="BE23" s="176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176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176"/>
    </row>
    <row r="26" spans="2:71" ht="14.45" customHeight="1">
      <c r="B26" s="22"/>
      <c r="C26" s="25"/>
      <c r="D26" s="33" t="s">
        <v>36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80">
        <f>ROUND(AG87,2)</f>
        <v>0</v>
      </c>
      <c r="AL26" s="181"/>
      <c r="AM26" s="181"/>
      <c r="AN26" s="181"/>
      <c r="AO26" s="181"/>
      <c r="AP26" s="25"/>
      <c r="AQ26" s="23"/>
      <c r="BE26" s="176"/>
    </row>
    <row r="27" spans="2:71" ht="14.45" customHeight="1">
      <c r="B27" s="22"/>
      <c r="C27" s="25"/>
      <c r="D27" s="33" t="s">
        <v>37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80">
        <f>ROUND(AG90,2)</f>
        <v>0</v>
      </c>
      <c r="AL27" s="180"/>
      <c r="AM27" s="180"/>
      <c r="AN27" s="180"/>
      <c r="AO27" s="180"/>
      <c r="AP27" s="25"/>
      <c r="AQ27" s="23"/>
      <c r="BE27" s="176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76"/>
    </row>
    <row r="29" spans="2:71" s="1" customFormat="1" ht="25.9" customHeight="1">
      <c r="B29" s="34"/>
      <c r="C29" s="35"/>
      <c r="D29" s="37" t="s">
        <v>38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82">
        <f>ROUND(AK26+AK27,2)</f>
        <v>0</v>
      </c>
      <c r="AL29" s="183"/>
      <c r="AM29" s="183"/>
      <c r="AN29" s="183"/>
      <c r="AO29" s="183"/>
      <c r="AP29" s="35"/>
      <c r="AQ29" s="36"/>
      <c r="BE29" s="176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76"/>
    </row>
    <row r="31" spans="2:71" s="2" customFormat="1" ht="14.45" customHeight="1">
      <c r="B31" s="39"/>
      <c r="C31" s="40"/>
      <c r="D31" s="41" t="s">
        <v>39</v>
      </c>
      <c r="E31" s="40"/>
      <c r="F31" s="41" t="s">
        <v>40</v>
      </c>
      <c r="G31" s="40"/>
      <c r="H31" s="40"/>
      <c r="I31" s="40"/>
      <c r="J31" s="40"/>
      <c r="K31" s="40"/>
      <c r="L31" s="173">
        <v>0.2</v>
      </c>
      <c r="M31" s="174"/>
      <c r="N31" s="174"/>
      <c r="O31" s="174"/>
      <c r="P31" s="40"/>
      <c r="Q31" s="40"/>
      <c r="R31" s="40"/>
      <c r="S31" s="40"/>
      <c r="T31" s="43" t="s">
        <v>41</v>
      </c>
      <c r="U31" s="40"/>
      <c r="V31" s="40"/>
      <c r="W31" s="184">
        <f>ROUND(AZ87+SUM(CD91:CD95),2)</f>
        <v>0</v>
      </c>
      <c r="X31" s="174"/>
      <c r="Y31" s="174"/>
      <c r="Z31" s="174"/>
      <c r="AA31" s="174"/>
      <c r="AB31" s="174"/>
      <c r="AC31" s="174"/>
      <c r="AD31" s="174"/>
      <c r="AE31" s="174"/>
      <c r="AF31" s="40"/>
      <c r="AG31" s="40"/>
      <c r="AH31" s="40"/>
      <c r="AI31" s="40"/>
      <c r="AJ31" s="40"/>
      <c r="AK31" s="184">
        <f>ROUND(AV87+SUM(BY91:BY95),2)</f>
        <v>0</v>
      </c>
      <c r="AL31" s="174"/>
      <c r="AM31" s="174"/>
      <c r="AN31" s="174"/>
      <c r="AO31" s="174"/>
      <c r="AP31" s="40"/>
      <c r="AQ31" s="44"/>
      <c r="BE31" s="176"/>
    </row>
    <row r="32" spans="2:71" s="2" customFormat="1" ht="14.45" customHeight="1">
      <c r="B32" s="39"/>
      <c r="C32" s="40"/>
      <c r="D32" s="40"/>
      <c r="E32" s="40"/>
      <c r="F32" s="41" t="s">
        <v>42</v>
      </c>
      <c r="G32" s="40"/>
      <c r="H32" s="40"/>
      <c r="I32" s="40"/>
      <c r="J32" s="40"/>
      <c r="K32" s="40"/>
      <c r="L32" s="173">
        <v>0.2</v>
      </c>
      <c r="M32" s="174"/>
      <c r="N32" s="174"/>
      <c r="O32" s="174"/>
      <c r="P32" s="40"/>
      <c r="Q32" s="40"/>
      <c r="R32" s="40"/>
      <c r="S32" s="40"/>
      <c r="T32" s="43" t="s">
        <v>41</v>
      </c>
      <c r="U32" s="40"/>
      <c r="V32" s="40"/>
      <c r="W32" s="184">
        <f>ROUND(BA87+SUM(CE91:CE95),2)</f>
        <v>0</v>
      </c>
      <c r="X32" s="174"/>
      <c r="Y32" s="174"/>
      <c r="Z32" s="174"/>
      <c r="AA32" s="174"/>
      <c r="AB32" s="174"/>
      <c r="AC32" s="174"/>
      <c r="AD32" s="174"/>
      <c r="AE32" s="174"/>
      <c r="AF32" s="40"/>
      <c r="AG32" s="40"/>
      <c r="AH32" s="40"/>
      <c r="AI32" s="40"/>
      <c r="AJ32" s="40"/>
      <c r="AK32" s="184">
        <f>ROUND(AW87+SUM(BZ91:BZ95),2)</f>
        <v>0</v>
      </c>
      <c r="AL32" s="174"/>
      <c r="AM32" s="174"/>
      <c r="AN32" s="174"/>
      <c r="AO32" s="174"/>
      <c r="AP32" s="40"/>
      <c r="AQ32" s="44"/>
      <c r="BE32" s="176"/>
    </row>
    <row r="33" spans="2:57" s="2" customFormat="1" ht="14.45" hidden="1" customHeight="1">
      <c r="B33" s="39"/>
      <c r="C33" s="40"/>
      <c r="D33" s="40"/>
      <c r="E33" s="40"/>
      <c r="F33" s="41" t="s">
        <v>43</v>
      </c>
      <c r="G33" s="40"/>
      <c r="H33" s="40"/>
      <c r="I33" s="40"/>
      <c r="J33" s="40"/>
      <c r="K33" s="40"/>
      <c r="L33" s="173">
        <v>0.2</v>
      </c>
      <c r="M33" s="174"/>
      <c r="N33" s="174"/>
      <c r="O33" s="174"/>
      <c r="P33" s="40"/>
      <c r="Q33" s="40"/>
      <c r="R33" s="40"/>
      <c r="S33" s="40"/>
      <c r="T33" s="43" t="s">
        <v>41</v>
      </c>
      <c r="U33" s="40"/>
      <c r="V33" s="40"/>
      <c r="W33" s="184">
        <f>ROUND(BB87+SUM(CF91:CF95),2)</f>
        <v>0</v>
      </c>
      <c r="X33" s="174"/>
      <c r="Y33" s="174"/>
      <c r="Z33" s="174"/>
      <c r="AA33" s="174"/>
      <c r="AB33" s="174"/>
      <c r="AC33" s="174"/>
      <c r="AD33" s="174"/>
      <c r="AE33" s="174"/>
      <c r="AF33" s="40"/>
      <c r="AG33" s="40"/>
      <c r="AH33" s="40"/>
      <c r="AI33" s="40"/>
      <c r="AJ33" s="40"/>
      <c r="AK33" s="184">
        <v>0</v>
      </c>
      <c r="AL33" s="174"/>
      <c r="AM33" s="174"/>
      <c r="AN33" s="174"/>
      <c r="AO33" s="174"/>
      <c r="AP33" s="40"/>
      <c r="AQ33" s="44"/>
      <c r="BE33" s="176"/>
    </row>
    <row r="34" spans="2:57" s="2" customFormat="1" ht="14.45" hidden="1" customHeight="1">
      <c r="B34" s="39"/>
      <c r="C34" s="40"/>
      <c r="D34" s="40"/>
      <c r="E34" s="40"/>
      <c r="F34" s="41" t="s">
        <v>44</v>
      </c>
      <c r="G34" s="40"/>
      <c r="H34" s="40"/>
      <c r="I34" s="40"/>
      <c r="J34" s="40"/>
      <c r="K34" s="40"/>
      <c r="L34" s="173">
        <v>0.2</v>
      </c>
      <c r="M34" s="174"/>
      <c r="N34" s="174"/>
      <c r="O34" s="174"/>
      <c r="P34" s="40"/>
      <c r="Q34" s="40"/>
      <c r="R34" s="40"/>
      <c r="S34" s="40"/>
      <c r="T34" s="43" t="s">
        <v>41</v>
      </c>
      <c r="U34" s="40"/>
      <c r="V34" s="40"/>
      <c r="W34" s="184">
        <f>ROUND(BC87+SUM(CG91:CG95),2)</f>
        <v>0</v>
      </c>
      <c r="X34" s="174"/>
      <c r="Y34" s="174"/>
      <c r="Z34" s="174"/>
      <c r="AA34" s="174"/>
      <c r="AB34" s="174"/>
      <c r="AC34" s="174"/>
      <c r="AD34" s="174"/>
      <c r="AE34" s="174"/>
      <c r="AF34" s="40"/>
      <c r="AG34" s="40"/>
      <c r="AH34" s="40"/>
      <c r="AI34" s="40"/>
      <c r="AJ34" s="40"/>
      <c r="AK34" s="184">
        <v>0</v>
      </c>
      <c r="AL34" s="174"/>
      <c r="AM34" s="174"/>
      <c r="AN34" s="174"/>
      <c r="AO34" s="174"/>
      <c r="AP34" s="40"/>
      <c r="AQ34" s="44"/>
      <c r="BE34" s="176"/>
    </row>
    <row r="35" spans="2:57" s="2" customFormat="1" ht="14.45" hidden="1" customHeight="1">
      <c r="B35" s="39"/>
      <c r="C35" s="40"/>
      <c r="D35" s="40"/>
      <c r="E35" s="40"/>
      <c r="F35" s="41" t="s">
        <v>45</v>
      </c>
      <c r="G35" s="40"/>
      <c r="H35" s="40"/>
      <c r="I35" s="40"/>
      <c r="J35" s="40"/>
      <c r="K35" s="40"/>
      <c r="L35" s="173">
        <v>0</v>
      </c>
      <c r="M35" s="174"/>
      <c r="N35" s="174"/>
      <c r="O35" s="174"/>
      <c r="P35" s="40"/>
      <c r="Q35" s="40"/>
      <c r="R35" s="40"/>
      <c r="S35" s="40"/>
      <c r="T35" s="43" t="s">
        <v>41</v>
      </c>
      <c r="U35" s="40"/>
      <c r="V35" s="40"/>
      <c r="W35" s="184">
        <f>ROUND(BD87+SUM(CH91:CH95),2)</f>
        <v>0</v>
      </c>
      <c r="X35" s="174"/>
      <c r="Y35" s="174"/>
      <c r="Z35" s="174"/>
      <c r="AA35" s="174"/>
      <c r="AB35" s="174"/>
      <c r="AC35" s="174"/>
      <c r="AD35" s="174"/>
      <c r="AE35" s="174"/>
      <c r="AF35" s="40"/>
      <c r="AG35" s="40"/>
      <c r="AH35" s="40"/>
      <c r="AI35" s="40"/>
      <c r="AJ35" s="40"/>
      <c r="AK35" s="184">
        <v>0</v>
      </c>
      <c r="AL35" s="174"/>
      <c r="AM35" s="174"/>
      <c r="AN35" s="174"/>
      <c r="AO35" s="174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46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47</v>
      </c>
      <c r="U37" s="47"/>
      <c r="V37" s="47"/>
      <c r="W37" s="47"/>
      <c r="X37" s="194" t="s">
        <v>48</v>
      </c>
      <c r="Y37" s="195"/>
      <c r="Z37" s="195"/>
      <c r="AA37" s="195"/>
      <c r="AB37" s="195"/>
      <c r="AC37" s="47"/>
      <c r="AD37" s="47"/>
      <c r="AE37" s="47"/>
      <c r="AF37" s="47"/>
      <c r="AG37" s="47"/>
      <c r="AH37" s="47"/>
      <c r="AI37" s="47"/>
      <c r="AJ37" s="47"/>
      <c r="AK37" s="196">
        <f>SUM(AK29:AK35)</f>
        <v>0</v>
      </c>
      <c r="AL37" s="195"/>
      <c r="AM37" s="195"/>
      <c r="AN37" s="195"/>
      <c r="AO37" s="197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 ht="15">
      <c r="B49" s="34"/>
      <c r="C49" s="35"/>
      <c r="D49" s="49" t="s">
        <v>49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50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 ht="15">
      <c r="B58" s="34"/>
      <c r="C58" s="35"/>
      <c r="D58" s="54" t="s">
        <v>51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52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51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52</v>
      </c>
      <c r="AN58" s="55"/>
      <c r="AO58" s="57"/>
      <c r="AP58" s="35"/>
      <c r="AQ58" s="36"/>
    </row>
    <row r="59" spans="2:43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 ht="15">
      <c r="B60" s="34"/>
      <c r="C60" s="35"/>
      <c r="D60" s="49" t="s">
        <v>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54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 ht="15">
      <c r="B69" s="34"/>
      <c r="C69" s="35"/>
      <c r="D69" s="54" t="s">
        <v>51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52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51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52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7" t="s">
        <v>55</v>
      </c>
      <c r="D76" s="188"/>
      <c r="E76" s="188"/>
      <c r="F76" s="188"/>
      <c r="G76" s="188"/>
      <c r="H76" s="188"/>
      <c r="I76" s="188"/>
      <c r="J76" s="188"/>
      <c r="K76" s="188"/>
      <c r="L76" s="188"/>
      <c r="M76" s="188"/>
      <c r="N76" s="188"/>
      <c r="O76" s="188"/>
      <c r="P76" s="188"/>
      <c r="Q76" s="188"/>
      <c r="R76" s="188"/>
      <c r="S76" s="188"/>
      <c r="T76" s="188"/>
      <c r="U76" s="188"/>
      <c r="V76" s="188"/>
      <c r="W76" s="188"/>
      <c r="X76" s="188"/>
      <c r="Y76" s="188"/>
      <c r="Z76" s="188"/>
      <c r="AA76" s="188"/>
      <c r="AB76" s="188"/>
      <c r="AC76" s="188"/>
      <c r="AD76" s="188"/>
      <c r="AE76" s="188"/>
      <c r="AF76" s="188"/>
      <c r="AG76" s="188"/>
      <c r="AH76" s="188"/>
      <c r="AI76" s="188"/>
      <c r="AJ76" s="188"/>
      <c r="AK76" s="188"/>
      <c r="AL76" s="188"/>
      <c r="AM76" s="188"/>
      <c r="AN76" s="188"/>
      <c r="AO76" s="188"/>
      <c r="AP76" s="188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2019-001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8" t="str">
        <f>K6</f>
        <v>Rekonštrukcia verejného osvetlenia na ul. Záhradnícka a Bezručova</v>
      </c>
      <c r="M78" s="199"/>
      <c r="N78" s="199"/>
      <c r="O78" s="199"/>
      <c r="P78" s="199"/>
      <c r="Q78" s="199"/>
      <c r="R78" s="199"/>
      <c r="S78" s="199"/>
      <c r="T78" s="199"/>
      <c r="U78" s="199"/>
      <c r="V78" s="199"/>
      <c r="W78" s="199"/>
      <c r="X78" s="199"/>
      <c r="Y78" s="199"/>
      <c r="Z78" s="199"/>
      <c r="AA78" s="199"/>
      <c r="AB78" s="199"/>
      <c r="AC78" s="199"/>
      <c r="AD78" s="199"/>
      <c r="AE78" s="199"/>
      <c r="AF78" s="199"/>
      <c r="AG78" s="199"/>
      <c r="AH78" s="199"/>
      <c r="AI78" s="199"/>
      <c r="AJ78" s="199"/>
      <c r="AK78" s="199"/>
      <c r="AL78" s="199"/>
      <c r="AM78" s="199"/>
      <c r="AN78" s="199"/>
      <c r="AO78" s="199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21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23</v>
      </c>
      <c r="AJ80" s="35"/>
      <c r="AK80" s="35"/>
      <c r="AL80" s="35"/>
      <c r="AM80" s="72" t="str">
        <f>IF(AN8= "","",AN8)</f>
        <v>22. 1. 2019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25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31</v>
      </c>
      <c r="AJ82" s="35"/>
      <c r="AK82" s="35"/>
      <c r="AL82" s="35"/>
      <c r="AM82" s="212" t="str">
        <f>IF(E17="","",E17)</f>
        <v xml:space="preserve"> </v>
      </c>
      <c r="AN82" s="212"/>
      <c r="AO82" s="212"/>
      <c r="AP82" s="212"/>
      <c r="AQ82" s="36"/>
      <c r="AS82" s="208" t="s">
        <v>56</v>
      </c>
      <c r="AT82" s="209"/>
      <c r="AU82" s="50"/>
      <c r="AV82" s="50"/>
      <c r="AW82" s="50"/>
      <c r="AX82" s="50"/>
      <c r="AY82" s="50"/>
      <c r="AZ82" s="50"/>
      <c r="BA82" s="50"/>
      <c r="BB82" s="50"/>
      <c r="BC82" s="50"/>
      <c r="BD82" s="51"/>
    </row>
    <row r="83" spans="1:89" s="1" customFormat="1" ht="15">
      <c r="B83" s="34"/>
      <c r="C83" s="29" t="s">
        <v>29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34</v>
      </c>
      <c r="AJ83" s="35"/>
      <c r="AK83" s="35"/>
      <c r="AL83" s="35"/>
      <c r="AM83" s="212" t="str">
        <f>IF(E20="","",E20)</f>
        <v xml:space="preserve"> </v>
      </c>
      <c r="AN83" s="212"/>
      <c r="AO83" s="212"/>
      <c r="AP83" s="212"/>
      <c r="AQ83" s="36"/>
      <c r="AS83" s="210"/>
      <c r="AT83" s="211"/>
      <c r="AU83" s="35"/>
      <c r="AV83" s="35"/>
      <c r="AW83" s="35"/>
      <c r="AX83" s="35"/>
      <c r="AY83" s="35"/>
      <c r="AZ83" s="35"/>
      <c r="BA83" s="35"/>
      <c r="BB83" s="35"/>
      <c r="BC83" s="35"/>
      <c r="BD83" s="73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10"/>
      <c r="AT84" s="211"/>
      <c r="AU84" s="35"/>
      <c r="AV84" s="35"/>
      <c r="AW84" s="35"/>
      <c r="AX84" s="35"/>
      <c r="AY84" s="35"/>
      <c r="AZ84" s="35"/>
      <c r="BA84" s="35"/>
      <c r="BB84" s="35"/>
      <c r="BC84" s="35"/>
      <c r="BD84" s="73"/>
    </row>
    <row r="85" spans="1:89" s="1" customFormat="1" ht="29.25" customHeight="1">
      <c r="B85" s="34"/>
      <c r="C85" s="200" t="s">
        <v>57</v>
      </c>
      <c r="D85" s="201"/>
      <c r="E85" s="201"/>
      <c r="F85" s="201"/>
      <c r="G85" s="201"/>
      <c r="H85" s="74"/>
      <c r="I85" s="202" t="s">
        <v>58</v>
      </c>
      <c r="J85" s="201"/>
      <c r="K85" s="201"/>
      <c r="L85" s="201"/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2" t="s">
        <v>59</v>
      </c>
      <c r="AH85" s="201"/>
      <c r="AI85" s="201"/>
      <c r="AJ85" s="201"/>
      <c r="AK85" s="201"/>
      <c r="AL85" s="201"/>
      <c r="AM85" s="201"/>
      <c r="AN85" s="202" t="s">
        <v>60</v>
      </c>
      <c r="AO85" s="201"/>
      <c r="AP85" s="213"/>
      <c r="AQ85" s="36"/>
      <c r="AS85" s="75" t="s">
        <v>61</v>
      </c>
      <c r="AT85" s="76" t="s">
        <v>62</v>
      </c>
      <c r="AU85" s="76" t="s">
        <v>63</v>
      </c>
      <c r="AV85" s="76" t="s">
        <v>64</v>
      </c>
      <c r="AW85" s="76" t="s">
        <v>65</v>
      </c>
      <c r="AX85" s="76" t="s">
        <v>66</v>
      </c>
      <c r="AY85" s="76" t="s">
        <v>67</v>
      </c>
      <c r="AZ85" s="76" t="s">
        <v>68</v>
      </c>
      <c r="BA85" s="76" t="s">
        <v>69</v>
      </c>
      <c r="BB85" s="76" t="s">
        <v>70</v>
      </c>
      <c r="BC85" s="76" t="s">
        <v>71</v>
      </c>
      <c r="BD85" s="77" t="s">
        <v>72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78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79" t="s">
        <v>73</v>
      </c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217">
        <f>ROUND(AG88,2)</f>
        <v>0</v>
      </c>
      <c r="AH87" s="217"/>
      <c r="AI87" s="217"/>
      <c r="AJ87" s="217"/>
      <c r="AK87" s="217"/>
      <c r="AL87" s="217"/>
      <c r="AM87" s="217"/>
      <c r="AN87" s="207">
        <f>SUM(AG87,AT87)</f>
        <v>0</v>
      </c>
      <c r="AO87" s="207"/>
      <c r="AP87" s="207"/>
      <c r="AQ87" s="70"/>
      <c r="AS87" s="81">
        <f>ROUND(AS88,2)</f>
        <v>0</v>
      </c>
      <c r="AT87" s="82">
        <f>ROUND(SUM(AV87:AW87),2)</f>
        <v>0</v>
      </c>
      <c r="AU87" s="83">
        <f>ROUND(AU88,5)</f>
        <v>0</v>
      </c>
      <c r="AV87" s="82">
        <f>ROUND(AZ87*L31,2)</f>
        <v>0</v>
      </c>
      <c r="AW87" s="82">
        <f>ROUND(BA87*L32,2)</f>
        <v>0</v>
      </c>
      <c r="AX87" s="82">
        <f>ROUND(BB87*L31,2)</f>
        <v>0</v>
      </c>
      <c r="AY87" s="82">
        <f>ROUND(BC87*L32,2)</f>
        <v>0</v>
      </c>
      <c r="AZ87" s="82">
        <f>ROUND(AZ88,2)</f>
        <v>0</v>
      </c>
      <c r="BA87" s="82">
        <f>ROUND(BA88,2)</f>
        <v>0</v>
      </c>
      <c r="BB87" s="82">
        <f>ROUND(BB88,2)</f>
        <v>0</v>
      </c>
      <c r="BC87" s="82">
        <f>ROUND(BC88,2)</f>
        <v>0</v>
      </c>
      <c r="BD87" s="84">
        <f>ROUND(BD88,2)</f>
        <v>0</v>
      </c>
      <c r="BS87" s="85" t="s">
        <v>74</v>
      </c>
      <c r="BT87" s="85" t="s">
        <v>75</v>
      </c>
      <c r="BV87" s="85" t="s">
        <v>76</v>
      </c>
      <c r="BW87" s="85" t="s">
        <v>77</v>
      </c>
      <c r="BX87" s="85" t="s">
        <v>78</v>
      </c>
    </row>
    <row r="88" spans="1:89" s="5" customFormat="1" ht="31.5" customHeight="1">
      <c r="A88" s="86" t="s">
        <v>79</v>
      </c>
      <c r="B88" s="87"/>
      <c r="C88" s="88"/>
      <c r="D88" s="214" t="s">
        <v>15</v>
      </c>
      <c r="E88" s="214"/>
      <c r="F88" s="214"/>
      <c r="G88" s="214"/>
      <c r="H88" s="214"/>
      <c r="I88" s="89"/>
      <c r="J88" s="214" t="s">
        <v>18</v>
      </c>
      <c r="K88" s="214"/>
      <c r="L88" s="214"/>
      <c r="M88" s="214"/>
      <c r="N88" s="214"/>
      <c r="O88" s="214"/>
      <c r="P88" s="214"/>
      <c r="Q88" s="214"/>
      <c r="R88" s="214"/>
      <c r="S88" s="214"/>
      <c r="T88" s="214"/>
      <c r="U88" s="214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5">
        <f>'2019-001 - Rekonštrukcia ...'!M29</f>
        <v>0</v>
      </c>
      <c r="AH88" s="216"/>
      <c r="AI88" s="216"/>
      <c r="AJ88" s="216"/>
      <c r="AK88" s="216"/>
      <c r="AL88" s="216"/>
      <c r="AM88" s="216"/>
      <c r="AN88" s="215">
        <f>SUM(AG88,AT88)</f>
        <v>0</v>
      </c>
      <c r="AO88" s="216"/>
      <c r="AP88" s="216"/>
      <c r="AQ88" s="90"/>
      <c r="AS88" s="91">
        <f>'2019-001 - Rekonštrukcia ...'!M27</f>
        <v>0</v>
      </c>
      <c r="AT88" s="92">
        <f>ROUND(SUM(AV88:AW88),2)</f>
        <v>0</v>
      </c>
      <c r="AU88" s="93">
        <f>'2019-001 - Rekonštrukcia ...'!W121</f>
        <v>0</v>
      </c>
      <c r="AV88" s="92">
        <f>'2019-001 - Rekonštrukcia ...'!M31</f>
        <v>0</v>
      </c>
      <c r="AW88" s="92">
        <f>'2019-001 - Rekonštrukcia ...'!M32</f>
        <v>0</v>
      </c>
      <c r="AX88" s="92">
        <f>'2019-001 - Rekonštrukcia ...'!M33</f>
        <v>0</v>
      </c>
      <c r="AY88" s="92">
        <f>'2019-001 - Rekonštrukcia ...'!M34</f>
        <v>0</v>
      </c>
      <c r="AZ88" s="92">
        <f>'2019-001 - Rekonštrukcia ...'!H31</f>
        <v>0</v>
      </c>
      <c r="BA88" s="92">
        <f>'2019-001 - Rekonštrukcia ...'!H32</f>
        <v>0</v>
      </c>
      <c r="BB88" s="92">
        <f>'2019-001 - Rekonštrukcia ...'!H33</f>
        <v>0</v>
      </c>
      <c r="BC88" s="92">
        <f>'2019-001 - Rekonštrukcia ...'!H34</f>
        <v>0</v>
      </c>
      <c r="BD88" s="94">
        <f>'2019-001 - Rekonštrukcia ...'!H35</f>
        <v>0</v>
      </c>
      <c r="BT88" s="95" t="s">
        <v>80</v>
      </c>
      <c r="BU88" s="95" t="s">
        <v>81</v>
      </c>
      <c r="BV88" s="95" t="s">
        <v>76</v>
      </c>
      <c r="BW88" s="95" t="s">
        <v>77</v>
      </c>
      <c r="BX88" s="95" t="s">
        <v>78</v>
      </c>
    </row>
    <row r="89" spans="1:89">
      <c r="B89" s="22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3"/>
    </row>
    <row r="90" spans="1:89" s="1" customFormat="1" ht="30" customHeight="1">
      <c r="B90" s="34"/>
      <c r="C90" s="79" t="s">
        <v>82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07">
        <f>ROUND(SUM(AG91:AG94),2)</f>
        <v>0</v>
      </c>
      <c r="AH90" s="207"/>
      <c r="AI90" s="207"/>
      <c r="AJ90" s="207"/>
      <c r="AK90" s="207"/>
      <c r="AL90" s="207"/>
      <c r="AM90" s="207"/>
      <c r="AN90" s="207">
        <f>ROUND(SUM(AN91:AN94),2)</f>
        <v>0</v>
      </c>
      <c r="AO90" s="207"/>
      <c r="AP90" s="207"/>
      <c r="AQ90" s="36"/>
      <c r="AS90" s="75" t="s">
        <v>83</v>
      </c>
      <c r="AT90" s="76" t="s">
        <v>84</v>
      </c>
      <c r="AU90" s="76" t="s">
        <v>39</v>
      </c>
      <c r="AV90" s="77" t="s">
        <v>62</v>
      </c>
    </row>
    <row r="91" spans="1:89" s="1" customFormat="1" ht="19.899999999999999" customHeight="1">
      <c r="B91" s="34"/>
      <c r="C91" s="35"/>
      <c r="D91" s="96" t="s">
        <v>85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03">
        <f>ROUND(AG87*AS91,2)</f>
        <v>0</v>
      </c>
      <c r="AH91" s="204"/>
      <c r="AI91" s="204"/>
      <c r="AJ91" s="204"/>
      <c r="AK91" s="204"/>
      <c r="AL91" s="204"/>
      <c r="AM91" s="204"/>
      <c r="AN91" s="204">
        <f>ROUND(AG91+AV91,2)</f>
        <v>0</v>
      </c>
      <c r="AO91" s="204"/>
      <c r="AP91" s="204"/>
      <c r="AQ91" s="36"/>
      <c r="AS91" s="97">
        <v>0</v>
      </c>
      <c r="AT91" s="98" t="s">
        <v>86</v>
      </c>
      <c r="AU91" s="98" t="s">
        <v>40</v>
      </c>
      <c r="AV91" s="99">
        <f>ROUND(IF(AU91="základná",AG91*L31,IF(AU91="znížená",AG91*L32,0)),2)</f>
        <v>0</v>
      </c>
      <c r="BV91" s="18" t="s">
        <v>87</v>
      </c>
      <c r="BY91" s="100">
        <f>IF(AU91="základná",AV91,0)</f>
        <v>0</v>
      </c>
      <c r="BZ91" s="100">
        <f>IF(AU91="znížená",AV91,0)</f>
        <v>0</v>
      </c>
      <c r="CA91" s="100">
        <v>0</v>
      </c>
      <c r="CB91" s="100">
        <v>0</v>
      </c>
      <c r="CC91" s="100">
        <v>0</v>
      </c>
      <c r="CD91" s="100">
        <f>IF(AU91="základná",AG91,0)</f>
        <v>0</v>
      </c>
      <c r="CE91" s="100">
        <f>IF(AU91="znížená",AG91,0)</f>
        <v>0</v>
      </c>
      <c r="CF91" s="100">
        <f>IF(AU91="zákl. prenesená",AG91,0)</f>
        <v>0</v>
      </c>
      <c r="CG91" s="100">
        <f>IF(AU91="zníž. prenesená",AG91,0)</f>
        <v>0</v>
      </c>
      <c r="CH91" s="100">
        <f>IF(AU91="nulová",AG91,0)</f>
        <v>0</v>
      </c>
      <c r="CI91" s="18">
        <f>IF(AU91="základná",1,IF(AU91="znížená",2,IF(AU91="zákl. prenesená",4,IF(AU91="zníž. prenesená",5,3))))</f>
        <v>1</v>
      </c>
      <c r="CJ91" s="18">
        <f>IF(AT91="stavebná časť",1,IF(8891="investičná časť",2,3))</f>
        <v>1</v>
      </c>
      <c r="CK91" s="18" t="str">
        <f>IF(D91="Vyplň vlastné","","x")</f>
        <v>x</v>
      </c>
    </row>
    <row r="92" spans="1:89" s="1" customFormat="1" ht="19.899999999999999" customHeight="1">
      <c r="B92" s="34"/>
      <c r="C92" s="35"/>
      <c r="D92" s="205" t="s">
        <v>88</v>
      </c>
      <c r="E92" s="206"/>
      <c r="F92" s="206"/>
      <c r="G92" s="206"/>
      <c r="H92" s="206"/>
      <c r="I92" s="206"/>
      <c r="J92" s="206"/>
      <c r="K92" s="206"/>
      <c r="L92" s="206"/>
      <c r="M92" s="206"/>
      <c r="N92" s="206"/>
      <c r="O92" s="206"/>
      <c r="P92" s="206"/>
      <c r="Q92" s="206"/>
      <c r="R92" s="206"/>
      <c r="S92" s="206"/>
      <c r="T92" s="206"/>
      <c r="U92" s="206"/>
      <c r="V92" s="206"/>
      <c r="W92" s="206"/>
      <c r="X92" s="206"/>
      <c r="Y92" s="206"/>
      <c r="Z92" s="206"/>
      <c r="AA92" s="206"/>
      <c r="AB92" s="206"/>
      <c r="AC92" s="35"/>
      <c r="AD92" s="35"/>
      <c r="AE92" s="35"/>
      <c r="AF92" s="35"/>
      <c r="AG92" s="203">
        <f>AG87*AS92</f>
        <v>0</v>
      </c>
      <c r="AH92" s="204"/>
      <c r="AI92" s="204"/>
      <c r="AJ92" s="204"/>
      <c r="AK92" s="204"/>
      <c r="AL92" s="204"/>
      <c r="AM92" s="204"/>
      <c r="AN92" s="204">
        <f>AG92+AV92</f>
        <v>0</v>
      </c>
      <c r="AO92" s="204"/>
      <c r="AP92" s="204"/>
      <c r="AQ92" s="36"/>
      <c r="AS92" s="101">
        <v>0</v>
      </c>
      <c r="AT92" s="102" t="s">
        <v>86</v>
      </c>
      <c r="AU92" s="102" t="s">
        <v>40</v>
      </c>
      <c r="AV92" s="103">
        <f>ROUND(IF(AU92="nulová",0,IF(OR(AU92="základná",AU92="zákl. prenesená"),AG92*L31,AG92*L32)),2)</f>
        <v>0</v>
      </c>
      <c r="BV92" s="18" t="s">
        <v>89</v>
      </c>
      <c r="BY92" s="100">
        <f>IF(AU92="základná",AV92,0)</f>
        <v>0</v>
      </c>
      <c r="BZ92" s="100">
        <f>IF(AU92="znížená",AV92,0)</f>
        <v>0</v>
      </c>
      <c r="CA92" s="100">
        <f>IF(AU92="zákl. prenesená",AV92,0)</f>
        <v>0</v>
      </c>
      <c r="CB92" s="100">
        <f>IF(AU92="zníž. prenesená",AV92,0)</f>
        <v>0</v>
      </c>
      <c r="CC92" s="100">
        <f>IF(AU92="nulová",AV92,0)</f>
        <v>0</v>
      </c>
      <c r="CD92" s="100">
        <f>IF(AU92="základná",AG92,0)</f>
        <v>0</v>
      </c>
      <c r="CE92" s="100">
        <f>IF(AU92="znížená",AG92,0)</f>
        <v>0</v>
      </c>
      <c r="CF92" s="100">
        <f>IF(AU92="zákl. prenesená",AG92,0)</f>
        <v>0</v>
      </c>
      <c r="CG92" s="100">
        <f>IF(AU92="zníž. prenesená",AG92,0)</f>
        <v>0</v>
      </c>
      <c r="CH92" s="100">
        <f>IF(AU92="nulová",AG92,0)</f>
        <v>0</v>
      </c>
      <c r="CI92" s="18">
        <f>IF(AU92="základná",1,IF(AU92="znížená",2,IF(AU92="zákl. prenesená",4,IF(AU92="zníž. prenesená",5,3))))</f>
        <v>1</v>
      </c>
      <c r="CJ92" s="18">
        <f>IF(AT92="stavebná časť",1,IF(8892="investičná časť",2,3))</f>
        <v>1</v>
      </c>
      <c r="CK92" s="18" t="str">
        <f>IF(D92="Vyplň vlastné","","x")</f>
        <v/>
      </c>
    </row>
    <row r="93" spans="1:89" s="1" customFormat="1" ht="19.899999999999999" customHeight="1">
      <c r="B93" s="34"/>
      <c r="C93" s="35"/>
      <c r="D93" s="205" t="s">
        <v>88</v>
      </c>
      <c r="E93" s="206"/>
      <c r="F93" s="206"/>
      <c r="G93" s="206"/>
      <c r="H93" s="206"/>
      <c r="I93" s="206"/>
      <c r="J93" s="206"/>
      <c r="K93" s="206"/>
      <c r="L93" s="206"/>
      <c r="M93" s="206"/>
      <c r="N93" s="206"/>
      <c r="O93" s="206"/>
      <c r="P93" s="206"/>
      <c r="Q93" s="206"/>
      <c r="R93" s="206"/>
      <c r="S93" s="206"/>
      <c r="T93" s="206"/>
      <c r="U93" s="206"/>
      <c r="V93" s="206"/>
      <c r="W93" s="206"/>
      <c r="X93" s="206"/>
      <c r="Y93" s="206"/>
      <c r="Z93" s="206"/>
      <c r="AA93" s="206"/>
      <c r="AB93" s="206"/>
      <c r="AC93" s="35"/>
      <c r="AD93" s="35"/>
      <c r="AE93" s="35"/>
      <c r="AF93" s="35"/>
      <c r="AG93" s="203">
        <f>AG87*AS93</f>
        <v>0</v>
      </c>
      <c r="AH93" s="204"/>
      <c r="AI93" s="204"/>
      <c r="AJ93" s="204"/>
      <c r="AK93" s="204"/>
      <c r="AL93" s="204"/>
      <c r="AM93" s="204"/>
      <c r="AN93" s="204">
        <f>AG93+AV93</f>
        <v>0</v>
      </c>
      <c r="AO93" s="204"/>
      <c r="AP93" s="204"/>
      <c r="AQ93" s="36"/>
      <c r="AS93" s="101">
        <v>0</v>
      </c>
      <c r="AT93" s="102" t="s">
        <v>86</v>
      </c>
      <c r="AU93" s="102" t="s">
        <v>40</v>
      </c>
      <c r="AV93" s="103">
        <f>ROUND(IF(AU93="nulová",0,IF(OR(AU93="základná",AU93="zákl. prenesená"),AG93*L31,AG93*L32)),2)</f>
        <v>0</v>
      </c>
      <c r="BV93" s="18" t="s">
        <v>89</v>
      </c>
      <c r="BY93" s="100">
        <f>IF(AU93="základná",AV93,0)</f>
        <v>0</v>
      </c>
      <c r="BZ93" s="100">
        <f>IF(AU93="znížená",AV93,0)</f>
        <v>0</v>
      </c>
      <c r="CA93" s="100">
        <f>IF(AU93="zákl. prenesená",AV93,0)</f>
        <v>0</v>
      </c>
      <c r="CB93" s="100">
        <f>IF(AU93="zníž. prenesená",AV93,0)</f>
        <v>0</v>
      </c>
      <c r="CC93" s="100">
        <f>IF(AU93="nulová",AV93,0)</f>
        <v>0</v>
      </c>
      <c r="CD93" s="100">
        <f>IF(AU93="základná",AG93,0)</f>
        <v>0</v>
      </c>
      <c r="CE93" s="100">
        <f>IF(AU93="znížená",AG93,0)</f>
        <v>0</v>
      </c>
      <c r="CF93" s="100">
        <f>IF(AU93="zákl. prenesená",AG93,0)</f>
        <v>0</v>
      </c>
      <c r="CG93" s="100">
        <f>IF(AU93="zníž. prenesená",AG93,0)</f>
        <v>0</v>
      </c>
      <c r="CH93" s="100">
        <f>IF(AU93="nulová",AG93,0)</f>
        <v>0</v>
      </c>
      <c r="CI93" s="18">
        <f>IF(AU93="základná",1,IF(AU93="znížená",2,IF(AU93="zákl. prenesená",4,IF(AU93="zníž. prenesená",5,3))))</f>
        <v>1</v>
      </c>
      <c r="CJ93" s="18">
        <f>IF(AT93="stavebná časť",1,IF(8893="investičná časť",2,3))</f>
        <v>1</v>
      </c>
      <c r="CK93" s="18" t="str">
        <f>IF(D93="Vyplň vlastné","","x")</f>
        <v/>
      </c>
    </row>
    <row r="94" spans="1:89" s="1" customFormat="1" ht="19.899999999999999" customHeight="1">
      <c r="B94" s="34"/>
      <c r="C94" s="35"/>
      <c r="D94" s="205" t="s">
        <v>88</v>
      </c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  <c r="Q94" s="206"/>
      <c r="R94" s="206"/>
      <c r="S94" s="206"/>
      <c r="T94" s="206"/>
      <c r="U94" s="206"/>
      <c r="V94" s="206"/>
      <c r="W94" s="206"/>
      <c r="X94" s="206"/>
      <c r="Y94" s="206"/>
      <c r="Z94" s="206"/>
      <c r="AA94" s="206"/>
      <c r="AB94" s="206"/>
      <c r="AC94" s="35"/>
      <c r="AD94" s="35"/>
      <c r="AE94" s="35"/>
      <c r="AF94" s="35"/>
      <c r="AG94" s="203">
        <f>AG87*AS94</f>
        <v>0</v>
      </c>
      <c r="AH94" s="204"/>
      <c r="AI94" s="204"/>
      <c r="AJ94" s="204"/>
      <c r="AK94" s="204"/>
      <c r="AL94" s="204"/>
      <c r="AM94" s="204"/>
      <c r="AN94" s="204">
        <f>AG94+AV94</f>
        <v>0</v>
      </c>
      <c r="AO94" s="204"/>
      <c r="AP94" s="204"/>
      <c r="AQ94" s="36"/>
      <c r="AS94" s="104">
        <v>0</v>
      </c>
      <c r="AT94" s="105" t="s">
        <v>86</v>
      </c>
      <c r="AU94" s="105" t="s">
        <v>40</v>
      </c>
      <c r="AV94" s="106">
        <f>ROUND(IF(AU94="nulová",0,IF(OR(AU94="základná",AU94="zákl. prenesená"),AG94*L31,AG94*L32)),2)</f>
        <v>0</v>
      </c>
      <c r="BV94" s="18" t="s">
        <v>89</v>
      </c>
      <c r="BY94" s="100">
        <f>IF(AU94="základná",AV94,0)</f>
        <v>0</v>
      </c>
      <c r="BZ94" s="100">
        <f>IF(AU94="znížená",AV94,0)</f>
        <v>0</v>
      </c>
      <c r="CA94" s="100">
        <f>IF(AU94="zákl. prenesená",AV94,0)</f>
        <v>0</v>
      </c>
      <c r="CB94" s="100">
        <f>IF(AU94="zníž. prenesená",AV94,0)</f>
        <v>0</v>
      </c>
      <c r="CC94" s="100">
        <f>IF(AU94="nulová",AV94,0)</f>
        <v>0</v>
      </c>
      <c r="CD94" s="100">
        <f>IF(AU94="základná",AG94,0)</f>
        <v>0</v>
      </c>
      <c r="CE94" s="100">
        <f>IF(AU94="znížená",AG94,0)</f>
        <v>0</v>
      </c>
      <c r="CF94" s="100">
        <f>IF(AU94="zákl. prenesená",AG94,0)</f>
        <v>0</v>
      </c>
      <c r="CG94" s="100">
        <f>IF(AU94="zníž. prenesená",AG94,0)</f>
        <v>0</v>
      </c>
      <c r="CH94" s="100">
        <f>IF(AU94="nulová",AG94,0)</f>
        <v>0</v>
      </c>
      <c r="CI94" s="18">
        <f>IF(AU94="základná",1,IF(AU94="znížená",2,IF(AU94="zákl. prenesená",4,IF(AU94="zníž. prenesená",5,3))))</f>
        <v>1</v>
      </c>
      <c r="CJ94" s="18">
        <f>IF(AT94="stavebná časť",1,IF(8894="investičná časť",2,3))</f>
        <v>1</v>
      </c>
      <c r="CK94" s="18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07" t="s">
        <v>90</v>
      </c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92">
        <f>ROUND(AG87+AG90,2)</f>
        <v>0</v>
      </c>
      <c r="AH96" s="192"/>
      <c r="AI96" s="192"/>
      <c r="AJ96" s="192"/>
      <c r="AK96" s="192"/>
      <c r="AL96" s="192"/>
      <c r="AM96" s="192"/>
      <c r="AN96" s="192">
        <f>AN87+AN90</f>
        <v>0</v>
      </c>
      <c r="AO96" s="192"/>
      <c r="AP96" s="192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mergeCells count="58">
    <mergeCell ref="AS82:AT84"/>
    <mergeCell ref="AM83:AP83"/>
    <mergeCell ref="AG85:AM85"/>
    <mergeCell ref="AN85:AP85"/>
    <mergeCell ref="D88:H88"/>
    <mergeCell ref="J88:AF88"/>
    <mergeCell ref="AN88:AP88"/>
    <mergeCell ref="AG88:AM88"/>
    <mergeCell ref="AG87:AM87"/>
    <mergeCell ref="AN87:AP87"/>
    <mergeCell ref="AM82:AP82"/>
    <mergeCell ref="D92:AB92"/>
    <mergeCell ref="D93:AB93"/>
    <mergeCell ref="D94:AB94"/>
    <mergeCell ref="AG90:AM90"/>
    <mergeCell ref="AN90:AP90"/>
    <mergeCell ref="AN91:AP91"/>
    <mergeCell ref="AG92:AM92"/>
    <mergeCell ref="AN92:AP92"/>
    <mergeCell ref="AG93:AM93"/>
    <mergeCell ref="AN93:AP93"/>
    <mergeCell ref="AN94:AP94"/>
    <mergeCell ref="AG96:AM96"/>
    <mergeCell ref="AN96:AP96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AG94:AM94"/>
    <mergeCell ref="AG91:AM91"/>
    <mergeCell ref="C2:AP2"/>
    <mergeCell ref="C4:AP4"/>
    <mergeCell ref="AR2:BE2"/>
    <mergeCell ref="K5:AO5"/>
    <mergeCell ref="AK33:AO33"/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</mergeCells>
  <dataValidations count="2">
    <dataValidation type="list" allowBlank="1" showInputMessage="1" showErrorMessage="1" error="Povolené sú hodnoty základná, znížená, nulová." sqref="AU91:AU95" xr:uid="{00000000-0002-0000-0000-000000000000}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 xr:uid="{00000000-0002-0000-0000-000001000000}">
      <formula1>"stavebná časť, technologická časť, investičná časť"</formula1>
    </dataValidation>
  </dataValidations>
  <hyperlinks>
    <hyperlink ref="K1:S1" location="C2" display="1) Súhrnný list stavby" xr:uid="{00000000-0004-0000-0000-000000000000}"/>
    <hyperlink ref="W1:AF1" location="C87" display="2) Rekapitulácia objektov" xr:uid="{00000000-0004-0000-0000-000001000000}"/>
    <hyperlink ref="A88" location="'2019-001 - Rekonštrukcia ...'!C2" display="/" xr:uid="{00000000-0004-0000-0000-000002000000}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N192"/>
  <sheetViews>
    <sheetView showGridLines="0" tabSelected="1" workbookViewId="0">
      <pane ySplit="1" topLeftCell="A155" activePane="bottomLeft" state="frozen"/>
      <selection pane="bottomLeft" activeCell="F172" sqref="F172:I172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09"/>
      <c r="B1" s="11"/>
      <c r="C1" s="11"/>
      <c r="D1" s="12" t="s">
        <v>1</v>
      </c>
      <c r="E1" s="11"/>
      <c r="F1" s="13" t="s">
        <v>91</v>
      </c>
      <c r="G1" s="13"/>
      <c r="H1" s="236" t="s">
        <v>92</v>
      </c>
      <c r="I1" s="236"/>
      <c r="J1" s="236"/>
      <c r="K1" s="236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09"/>
      <c r="V1" s="109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5" t="s">
        <v>7</v>
      </c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S2" s="189" t="s">
        <v>8</v>
      </c>
      <c r="T2" s="190"/>
      <c r="U2" s="190"/>
      <c r="V2" s="190"/>
      <c r="W2" s="190"/>
      <c r="X2" s="190"/>
      <c r="Y2" s="190"/>
      <c r="Z2" s="190"/>
      <c r="AA2" s="190"/>
      <c r="AB2" s="190"/>
      <c r="AC2" s="190"/>
      <c r="AT2" s="18" t="s">
        <v>77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75</v>
      </c>
    </row>
    <row r="4" spans="1:66" ht="36.950000000000003" customHeight="1">
      <c r="B4" s="22"/>
      <c r="C4" s="187" t="s">
        <v>96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s="1" customFormat="1" ht="32.85" customHeight="1">
      <c r="B6" s="34"/>
      <c r="C6" s="35"/>
      <c r="D6" s="28" t="s">
        <v>17</v>
      </c>
      <c r="E6" s="35"/>
      <c r="F6" s="193" t="s">
        <v>18</v>
      </c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5</v>
      </c>
      <c r="G7" s="35"/>
      <c r="H7" s="35"/>
      <c r="I7" s="35"/>
      <c r="J7" s="35"/>
      <c r="K7" s="35"/>
      <c r="L7" s="35"/>
      <c r="M7" s="29" t="s">
        <v>20</v>
      </c>
      <c r="N7" s="35"/>
      <c r="O7" s="27" t="s">
        <v>5</v>
      </c>
      <c r="P7" s="35"/>
      <c r="Q7" s="35"/>
      <c r="R7" s="36"/>
    </row>
    <row r="8" spans="1:66" s="1" customFormat="1" ht="14.45" customHeight="1">
      <c r="B8" s="34"/>
      <c r="C8" s="35"/>
      <c r="D8" s="29" t="s">
        <v>21</v>
      </c>
      <c r="E8" s="35"/>
      <c r="F8" s="27" t="s">
        <v>22</v>
      </c>
      <c r="G8" s="35"/>
      <c r="H8" s="35"/>
      <c r="I8" s="35"/>
      <c r="J8" s="35"/>
      <c r="K8" s="35"/>
      <c r="L8" s="35"/>
      <c r="M8" s="29" t="s">
        <v>23</v>
      </c>
      <c r="N8" s="35"/>
      <c r="O8" s="231" t="str">
        <f>'Rekapitulácia stavby'!AN8</f>
        <v>22. 1. 2019</v>
      </c>
      <c r="P8" s="232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25</v>
      </c>
      <c r="E10" s="35"/>
      <c r="F10" s="35"/>
      <c r="G10" s="35"/>
      <c r="H10" s="35"/>
      <c r="I10" s="35"/>
      <c r="J10" s="35"/>
      <c r="K10" s="35"/>
      <c r="L10" s="35"/>
      <c r="M10" s="29" t="s">
        <v>26</v>
      </c>
      <c r="N10" s="35"/>
      <c r="O10" s="191" t="s">
        <v>5</v>
      </c>
      <c r="P10" s="191"/>
      <c r="Q10" s="35"/>
      <c r="R10" s="36"/>
    </row>
    <row r="11" spans="1:66" s="1" customFormat="1" ht="18" customHeight="1">
      <c r="B11" s="34"/>
      <c r="C11" s="35"/>
      <c r="D11" s="35"/>
      <c r="E11" s="27" t="s">
        <v>27</v>
      </c>
      <c r="F11" s="35"/>
      <c r="G11" s="35"/>
      <c r="H11" s="35"/>
      <c r="I11" s="35"/>
      <c r="J11" s="35"/>
      <c r="K11" s="35"/>
      <c r="L11" s="35"/>
      <c r="M11" s="29" t="s">
        <v>28</v>
      </c>
      <c r="N11" s="35"/>
      <c r="O11" s="191" t="s">
        <v>5</v>
      </c>
      <c r="P11" s="191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29</v>
      </c>
      <c r="E13" s="35"/>
      <c r="F13" s="35"/>
      <c r="G13" s="35"/>
      <c r="H13" s="35"/>
      <c r="I13" s="35"/>
      <c r="J13" s="35"/>
      <c r="K13" s="35"/>
      <c r="L13" s="35"/>
      <c r="M13" s="29" t="s">
        <v>26</v>
      </c>
      <c r="N13" s="35"/>
      <c r="O13" s="233" t="str">
        <f>IF('Rekapitulácia stavby'!AN13="","",'Rekapitulácia stavby'!AN13)</f>
        <v>Vyplň údaj</v>
      </c>
      <c r="P13" s="191"/>
      <c r="Q13" s="35"/>
      <c r="R13" s="36"/>
    </row>
    <row r="14" spans="1:66" s="1" customFormat="1" ht="18" customHeight="1">
      <c r="B14" s="34"/>
      <c r="C14" s="35"/>
      <c r="D14" s="35"/>
      <c r="E14" s="233" t="str">
        <f>IF('Rekapitulácia stavby'!E14="","",'Rekapitulácia stavby'!E14)</f>
        <v>Vyplň údaj</v>
      </c>
      <c r="F14" s="234"/>
      <c r="G14" s="234"/>
      <c r="H14" s="234"/>
      <c r="I14" s="234"/>
      <c r="J14" s="234"/>
      <c r="K14" s="234"/>
      <c r="L14" s="234"/>
      <c r="M14" s="29" t="s">
        <v>28</v>
      </c>
      <c r="N14" s="35"/>
      <c r="O14" s="233" t="str">
        <f>IF('Rekapitulácia stavby'!AN14="","",'Rekapitulácia stavby'!AN14)</f>
        <v>Vyplň údaj</v>
      </c>
      <c r="P14" s="191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31</v>
      </c>
      <c r="E16" s="35"/>
      <c r="F16" s="35"/>
      <c r="G16" s="35"/>
      <c r="H16" s="35"/>
      <c r="I16" s="35"/>
      <c r="J16" s="35"/>
      <c r="K16" s="35"/>
      <c r="L16" s="35"/>
      <c r="M16" s="29" t="s">
        <v>26</v>
      </c>
      <c r="N16" s="35"/>
      <c r="O16" s="191" t="str">
        <f>IF('Rekapitulácia stavby'!AN16="","",'Rekapitulácia stavby'!AN16)</f>
        <v/>
      </c>
      <c r="P16" s="191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28</v>
      </c>
      <c r="N17" s="35"/>
      <c r="O17" s="191" t="str">
        <f>IF('Rekapitulácia stavby'!AN17="","",'Rekapitulácia stavby'!AN17)</f>
        <v/>
      </c>
      <c r="P17" s="191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34</v>
      </c>
      <c r="E19" s="35"/>
      <c r="F19" s="35"/>
      <c r="G19" s="35"/>
      <c r="H19" s="35"/>
      <c r="I19" s="35"/>
      <c r="J19" s="35"/>
      <c r="K19" s="35"/>
      <c r="L19" s="35"/>
      <c r="M19" s="29" t="s">
        <v>26</v>
      </c>
      <c r="N19" s="35"/>
      <c r="O19" s="191" t="str">
        <f>IF('Rekapitulácia stavby'!AN19="","",'Rekapitulácia stavby'!AN19)</f>
        <v/>
      </c>
      <c r="P19" s="191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28</v>
      </c>
      <c r="N20" s="35"/>
      <c r="O20" s="191" t="str">
        <f>IF('Rekapitulácia stavby'!AN20="","",'Rekapitulácia stavby'!AN20)</f>
        <v/>
      </c>
      <c r="P20" s="191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35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6.5" customHeight="1">
      <c r="B23" s="34"/>
      <c r="C23" s="35"/>
      <c r="D23" s="35"/>
      <c r="E23" s="179" t="s">
        <v>5</v>
      </c>
      <c r="F23" s="179"/>
      <c r="G23" s="179"/>
      <c r="H23" s="179"/>
      <c r="I23" s="179"/>
      <c r="J23" s="179"/>
      <c r="K23" s="179"/>
      <c r="L23" s="179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0" t="s">
        <v>97</v>
      </c>
      <c r="E26" s="35"/>
      <c r="F26" s="35"/>
      <c r="G26" s="35"/>
      <c r="H26" s="35"/>
      <c r="I26" s="35"/>
      <c r="J26" s="35"/>
      <c r="K26" s="35"/>
      <c r="L26" s="35"/>
      <c r="M26" s="180">
        <f>N87</f>
        <v>0</v>
      </c>
      <c r="N26" s="180"/>
      <c r="O26" s="180"/>
      <c r="P26" s="180"/>
      <c r="Q26" s="35"/>
      <c r="R26" s="36"/>
    </row>
    <row r="27" spans="2:18" s="1" customFormat="1" ht="14.45" customHeight="1">
      <c r="B27" s="34"/>
      <c r="C27" s="35"/>
      <c r="D27" s="33" t="s">
        <v>85</v>
      </c>
      <c r="E27" s="35"/>
      <c r="F27" s="35"/>
      <c r="G27" s="35"/>
      <c r="H27" s="35"/>
      <c r="I27" s="35"/>
      <c r="J27" s="35"/>
      <c r="K27" s="35"/>
      <c r="L27" s="35"/>
      <c r="M27" s="180">
        <f>N97</f>
        <v>0</v>
      </c>
      <c r="N27" s="180"/>
      <c r="O27" s="180"/>
      <c r="P27" s="180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1" t="s">
        <v>38</v>
      </c>
      <c r="E29" s="35"/>
      <c r="F29" s="35"/>
      <c r="G29" s="35"/>
      <c r="H29" s="35"/>
      <c r="I29" s="35"/>
      <c r="J29" s="35"/>
      <c r="K29" s="35"/>
      <c r="L29" s="35"/>
      <c r="M29" s="237">
        <f>ROUND(M26+M27,2)</f>
        <v>0</v>
      </c>
      <c r="N29" s="230"/>
      <c r="O29" s="230"/>
      <c r="P29" s="230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39</v>
      </c>
      <c r="E31" s="41" t="s">
        <v>40</v>
      </c>
      <c r="F31" s="42">
        <v>0.2</v>
      </c>
      <c r="G31" s="112" t="s">
        <v>41</v>
      </c>
      <c r="H31" s="235">
        <f>ROUND((((SUM(BE97:BE104)+SUM(BE121:BE185))+SUM(BE187:BE191))),2)</f>
        <v>0</v>
      </c>
      <c r="I31" s="230"/>
      <c r="J31" s="230"/>
      <c r="K31" s="35"/>
      <c r="L31" s="35"/>
      <c r="M31" s="235">
        <f>ROUND(((ROUND((SUM(BE97:BE104)+SUM(BE121:BE185)), 2)*F31)+SUM(BE187:BE191)*F31),2)</f>
        <v>0</v>
      </c>
      <c r="N31" s="230"/>
      <c r="O31" s="230"/>
      <c r="P31" s="230"/>
      <c r="Q31" s="35"/>
      <c r="R31" s="36"/>
    </row>
    <row r="32" spans="2:18" s="1" customFormat="1" ht="14.45" customHeight="1">
      <c r="B32" s="34"/>
      <c r="C32" s="35"/>
      <c r="D32" s="35"/>
      <c r="E32" s="41" t="s">
        <v>42</v>
      </c>
      <c r="F32" s="42">
        <v>0.2</v>
      </c>
      <c r="G32" s="112" t="s">
        <v>41</v>
      </c>
      <c r="H32" s="235">
        <f>ROUND((((SUM(BF97:BF104)+SUM(BF121:BF185))+SUM(BF187:BF191))),2)</f>
        <v>0</v>
      </c>
      <c r="I32" s="230"/>
      <c r="J32" s="230"/>
      <c r="K32" s="35"/>
      <c r="L32" s="35"/>
      <c r="M32" s="235">
        <f>ROUND(((ROUND((SUM(BF97:BF104)+SUM(BF121:BF185)), 2)*F32)+SUM(BF187:BF191)*F32),2)</f>
        <v>0</v>
      </c>
      <c r="N32" s="230"/>
      <c r="O32" s="230"/>
      <c r="P32" s="230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43</v>
      </c>
      <c r="F33" s="42">
        <v>0.2</v>
      </c>
      <c r="G33" s="112" t="s">
        <v>41</v>
      </c>
      <c r="H33" s="235">
        <f>ROUND((((SUM(BG97:BG104)+SUM(BG121:BG185))+SUM(BG187:BG191))),2)</f>
        <v>0</v>
      </c>
      <c r="I33" s="230"/>
      <c r="J33" s="230"/>
      <c r="K33" s="35"/>
      <c r="L33" s="35"/>
      <c r="M33" s="235">
        <v>0</v>
      </c>
      <c r="N33" s="230"/>
      <c r="O33" s="230"/>
      <c r="P33" s="23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12" t="s">
        <v>41</v>
      </c>
      <c r="H34" s="235">
        <f>ROUND((((SUM(BH97:BH104)+SUM(BH121:BH185))+SUM(BH187:BH191))),2)</f>
        <v>0</v>
      </c>
      <c r="I34" s="230"/>
      <c r="J34" s="230"/>
      <c r="K34" s="35"/>
      <c r="L34" s="35"/>
      <c r="M34" s="235">
        <v>0</v>
      </c>
      <c r="N34" s="230"/>
      <c r="O34" s="230"/>
      <c r="P34" s="23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</v>
      </c>
      <c r="G35" s="112" t="s">
        <v>41</v>
      </c>
      <c r="H35" s="235">
        <f>ROUND((((SUM(BI97:BI104)+SUM(BI121:BI185))+SUM(BI187:BI191))),2)</f>
        <v>0</v>
      </c>
      <c r="I35" s="230"/>
      <c r="J35" s="230"/>
      <c r="K35" s="35"/>
      <c r="L35" s="35"/>
      <c r="M35" s="235">
        <v>0</v>
      </c>
      <c r="N35" s="230"/>
      <c r="O35" s="230"/>
      <c r="P35" s="230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08"/>
      <c r="D37" s="113" t="s">
        <v>46</v>
      </c>
      <c r="E37" s="74"/>
      <c r="F37" s="74"/>
      <c r="G37" s="114" t="s">
        <v>47</v>
      </c>
      <c r="H37" s="115" t="s">
        <v>48</v>
      </c>
      <c r="I37" s="74"/>
      <c r="J37" s="74"/>
      <c r="K37" s="74"/>
      <c r="L37" s="238">
        <f>SUM(M29:M35)</f>
        <v>0</v>
      </c>
      <c r="M37" s="238"/>
      <c r="N37" s="238"/>
      <c r="O37" s="238"/>
      <c r="P37" s="239"/>
      <c r="Q37" s="108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3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49</v>
      </c>
      <c r="E50" s="50"/>
      <c r="F50" s="50"/>
      <c r="G50" s="50"/>
      <c r="H50" s="51"/>
      <c r="I50" s="35"/>
      <c r="J50" s="49" t="s">
        <v>50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51</v>
      </c>
      <c r="E59" s="55"/>
      <c r="F59" s="55"/>
      <c r="G59" s="56" t="s">
        <v>52</v>
      </c>
      <c r="H59" s="57"/>
      <c r="I59" s="35"/>
      <c r="J59" s="54" t="s">
        <v>51</v>
      </c>
      <c r="K59" s="55"/>
      <c r="L59" s="55"/>
      <c r="M59" s="55"/>
      <c r="N59" s="56" t="s">
        <v>52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53</v>
      </c>
      <c r="E61" s="50"/>
      <c r="F61" s="50"/>
      <c r="G61" s="50"/>
      <c r="H61" s="51"/>
      <c r="I61" s="35"/>
      <c r="J61" s="49" t="s">
        <v>54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18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18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18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18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18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18" s="1" customFormat="1" ht="15">
      <c r="B70" s="34"/>
      <c r="C70" s="35"/>
      <c r="D70" s="54" t="s">
        <v>51</v>
      </c>
      <c r="E70" s="55"/>
      <c r="F70" s="55"/>
      <c r="G70" s="56" t="s">
        <v>52</v>
      </c>
      <c r="H70" s="57"/>
      <c r="I70" s="35"/>
      <c r="J70" s="54" t="s">
        <v>51</v>
      </c>
      <c r="K70" s="55"/>
      <c r="L70" s="55"/>
      <c r="M70" s="55"/>
      <c r="N70" s="56" t="s">
        <v>52</v>
      </c>
      <c r="O70" s="55"/>
      <c r="P70" s="57"/>
      <c r="Q70" s="35"/>
      <c r="R70" s="36"/>
    </row>
    <row r="71" spans="2:18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18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3"/>
    </row>
    <row r="76" spans="2:18" s="1" customFormat="1" ht="36.950000000000003" customHeight="1">
      <c r="B76" s="34"/>
      <c r="C76" s="187" t="s">
        <v>98</v>
      </c>
      <c r="D76" s="188"/>
      <c r="E76" s="188"/>
      <c r="F76" s="188"/>
      <c r="G76" s="188"/>
      <c r="H76" s="188"/>
      <c r="I76" s="188"/>
      <c r="J76" s="188"/>
      <c r="K76" s="188"/>
      <c r="L76" s="188"/>
      <c r="M76" s="188"/>
      <c r="N76" s="188"/>
      <c r="O76" s="188"/>
      <c r="P76" s="188"/>
      <c r="Q76" s="188"/>
      <c r="R76" s="36"/>
    </row>
    <row r="77" spans="2:18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</row>
    <row r="78" spans="2:18" s="1" customFormat="1" ht="36.950000000000003" customHeight="1">
      <c r="B78" s="34"/>
      <c r="C78" s="68" t="s">
        <v>17</v>
      </c>
      <c r="D78" s="35"/>
      <c r="E78" s="35"/>
      <c r="F78" s="198" t="str">
        <f>F6</f>
        <v>Rekonštrukcia verejného osvetlenia na ul. Záhradnícka a Bezručova</v>
      </c>
      <c r="G78" s="230"/>
      <c r="H78" s="230"/>
      <c r="I78" s="230"/>
      <c r="J78" s="230"/>
      <c r="K78" s="230"/>
      <c r="L78" s="230"/>
      <c r="M78" s="230"/>
      <c r="N78" s="230"/>
      <c r="O78" s="230"/>
      <c r="P78" s="230"/>
      <c r="Q78" s="35"/>
      <c r="R78" s="36"/>
    </row>
    <row r="79" spans="2:18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</row>
    <row r="80" spans="2:18" s="1" customFormat="1" ht="18" customHeight="1">
      <c r="B80" s="34"/>
      <c r="C80" s="29" t="s">
        <v>21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23</v>
      </c>
      <c r="L80" s="35"/>
      <c r="M80" s="232" t="str">
        <f>IF(O8="","",O8)</f>
        <v>22. 1. 2019</v>
      </c>
      <c r="N80" s="232"/>
      <c r="O80" s="232"/>
      <c r="P80" s="232"/>
      <c r="Q80" s="35"/>
      <c r="R80" s="36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</row>
    <row r="82" spans="2:47" s="1" customFormat="1" ht="15">
      <c r="B82" s="34"/>
      <c r="C82" s="29" t="s">
        <v>25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31</v>
      </c>
      <c r="L82" s="35"/>
      <c r="M82" s="191" t="str">
        <f>E17</f>
        <v xml:space="preserve"> </v>
      </c>
      <c r="N82" s="191"/>
      <c r="O82" s="191"/>
      <c r="P82" s="191"/>
      <c r="Q82" s="191"/>
      <c r="R82" s="36"/>
    </row>
    <row r="83" spans="2:47" s="1" customFormat="1" ht="14.45" customHeight="1">
      <c r="B83" s="34"/>
      <c r="C83" s="29" t="s">
        <v>29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34</v>
      </c>
      <c r="L83" s="35"/>
      <c r="M83" s="191" t="str">
        <f>E20</f>
        <v xml:space="preserve"> </v>
      </c>
      <c r="N83" s="191"/>
      <c r="O83" s="191"/>
      <c r="P83" s="191"/>
      <c r="Q83" s="191"/>
      <c r="R83" s="36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</row>
    <row r="85" spans="2:47" s="1" customFormat="1" ht="29.25" customHeight="1">
      <c r="B85" s="34"/>
      <c r="C85" s="240" t="s">
        <v>99</v>
      </c>
      <c r="D85" s="241"/>
      <c r="E85" s="241"/>
      <c r="F85" s="241"/>
      <c r="G85" s="241"/>
      <c r="H85" s="108"/>
      <c r="I85" s="108"/>
      <c r="J85" s="108"/>
      <c r="K85" s="108"/>
      <c r="L85" s="108"/>
      <c r="M85" s="108"/>
      <c r="N85" s="240" t="s">
        <v>100</v>
      </c>
      <c r="O85" s="241"/>
      <c r="P85" s="241"/>
      <c r="Q85" s="241"/>
      <c r="R85" s="36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</row>
    <row r="87" spans="2:47" s="1" customFormat="1" ht="29.25" customHeight="1">
      <c r="B87" s="34"/>
      <c r="C87" s="116" t="s">
        <v>101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07">
        <f>N121</f>
        <v>0</v>
      </c>
      <c r="O87" s="242"/>
      <c r="P87" s="242"/>
      <c r="Q87" s="242"/>
      <c r="R87" s="36"/>
      <c r="AU87" s="18" t="s">
        <v>102</v>
      </c>
    </row>
    <row r="88" spans="2:47" s="6" customFormat="1" ht="24.95" customHeight="1">
      <c r="B88" s="117"/>
      <c r="C88" s="118"/>
      <c r="D88" s="119" t="s">
        <v>103</v>
      </c>
      <c r="E88" s="118"/>
      <c r="F88" s="118"/>
      <c r="G88" s="118"/>
      <c r="H88" s="118"/>
      <c r="I88" s="118"/>
      <c r="J88" s="118"/>
      <c r="K88" s="118"/>
      <c r="L88" s="118"/>
      <c r="M88" s="118"/>
      <c r="N88" s="243">
        <f>N122</f>
        <v>0</v>
      </c>
      <c r="O88" s="244"/>
      <c r="P88" s="244"/>
      <c r="Q88" s="244"/>
      <c r="R88" s="120"/>
    </row>
    <row r="89" spans="2:47" s="7" customFormat="1" ht="19.899999999999999" customHeight="1">
      <c r="B89" s="121"/>
      <c r="C89" s="122"/>
      <c r="D89" s="96" t="s">
        <v>104</v>
      </c>
      <c r="E89" s="122"/>
      <c r="F89" s="122"/>
      <c r="G89" s="122"/>
      <c r="H89" s="122"/>
      <c r="I89" s="122"/>
      <c r="J89" s="122"/>
      <c r="K89" s="122"/>
      <c r="L89" s="122"/>
      <c r="M89" s="122"/>
      <c r="N89" s="204">
        <f>N123</f>
        <v>0</v>
      </c>
      <c r="O89" s="245"/>
      <c r="P89" s="245"/>
      <c r="Q89" s="245"/>
      <c r="R89" s="123"/>
    </row>
    <row r="90" spans="2:47" s="6" customFormat="1" ht="24.95" customHeight="1">
      <c r="B90" s="117"/>
      <c r="C90" s="118"/>
      <c r="D90" s="119" t="s">
        <v>105</v>
      </c>
      <c r="E90" s="118"/>
      <c r="F90" s="118"/>
      <c r="G90" s="118"/>
      <c r="H90" s="118"/>
      <c r="I90" s="118"/>
      <c r="J90" s="118"/>
      <c r="K90" s="118"/>
      <c r="L90" s="118"/>
      <c r="M90" s="118"/>
      <c r="N90" s="243">
        <f>N126</f>
        <v>0</v>
      </c>
      <c r="O90" s="244"/>
      <c r="P90" s="244"/>
      <c r="Q90" s="244"/>
      <c r="R90" s="120"/>
    </row>
    <row r="91" spans="2:47" s="7" customFormat="1" ht="19.899999999999999" customHeight="1">
      <c r="B91" s="121"/>
      <c r="C91" s="122"/>
      <c r="D91" s="96" t="s">
        <v>106</v>
      </c>
      <c r="E91" s="122"/>
      <c r="F91" s="122"/>
      <c r="G91" s="122"/>
      <c r="H91" s="122"/>
      <c r="I91" s="122"/>
      <c r="J91" s="122"/>
      <c r="K91" s="122"/>
      <c r="L91" s="122"/>
      <c r="M91" s="122"/>
      <c r="N91" s="204">
        <f>N127</f>
        <v>0</v>
      </c>
      <c r="O91" s="245"/>
      <c r="P91" s="245"/>
      <c r="Q91" s="245"/>
      <c r="R91" s="123"/>
    </row>
    <row r="92" spans="2:47" s="7" customFormat="1" ht="19.899999999999999" customHeight="1">
      <c r="B92" s="121"/>
      <c r="C92" s="122"/>
      <c r="D92" s="96" t="s">
        <v>107</v>
      </c>
      <c r="E92" s="122"/>
      <c r="F92" s="122"/>
      <c r="G92" s="122"/>
      <c r="H92" s="122"/>
      <c r="I92" s="122"/>
      <c r="J92" s="122"/>
      <c r="K92" s="122"/>
      <c r="L92" s="122"/>
      <c r="M92" s="122"/>
      <c r="N92" s="204">
        <f>N162</f>
        <v>0</v>
      </c>
      <c r="O92" s="245"/>
      <c r="P92" s="245"/>
      <c r="Q92" s="245"/>
      <c r="R92" s="123"/>
    </row>
    <row r="93" spans="2:47" s="6" customFormat="1" ht="24.95" customHeight="1">
      <c r="B93" s="117"/>
      <c r="C93" s="118"/>
      <c r="D93" s="119" t="s">
        <v>108</v>
      </c>
      <c r="E93" s="118"/>
      <c r="F93" s="118"/>
      <c r="G93" s="118"/>
      <c r="H93" s="118"/>
      <c r="I93" s="118"/>
      <c r="J93" s="118"/>
      <c r="K93" s="118"/>
      <c r="L93" s="118"/>
      <c r="M93" s="118"/>
      <c r="N93" s="243">
        <f>N176</f>
        <v>0</v>
      </c>
      <c r="O93" s="244"/>
      <c r="P93" s="244"/>
      <c r="Q93" s="244"/>
      <c r="R93" s="120"/>
    </row>
    <row r="94" spans="2:47" s="6" customFormat="1" ht="24.95" customHeight="1">
      <c r="B94" s="117"/>
      <c r="C94" s="118"/>
      <c r="D94" s="119" t="s">
        <v>109</v>
      </c>
      <c r="E94" s="118"/>
      <c r="F94" s="118"/>
      <c r="G94" s="118"/>
      <c r="H94" s="118"/>
      <c r="I94" s="118"/>
      <c r="J94" s="118"/>
      <c r="K94" s="118"/>
      <c r="L94" s="118"/>
      <c r="M94" s="118"/>
      <c r="N94" s="243">
        <f>N181</f>
        <v>0</v>
      </c>
      <c r="O94" s="244"/>
      <c r="P94" s="244"/>
      <c r="Q94" s="244"/>
      <c r="R94" s="120"/>
    </row>
    <row r="95" spans="2:47" s="6" customFormat="1" ht="21.75" customHeight="1">
      <c r="B95" s="117"/>
      <c r="C95" s="118"/>
      <c r="D95" s="119" t="s">
        <v>110</v>
      </c>
      <c r="E95" s="118"/>
      <c r="F95" s="118"/>
      <c r="G95" s="118"/>
      <c r="H95" s="118"/>
      <c r="I95" s="118"/>
      <c r="J95" s="118"/>
      <c r="K95" s="118"/>
      <c r="L95" s="118"/>
      <c r="M95" s="118"/>
      <c r="N95" s="247">
        <f>N186</f>
        <v>0</v>
      </c>
      <c r="O95" s="244"/>
      <c r="P95" s="244"/>
      <c r="Q95" s="244"/>
      <c r="R95" s="120"/>
    </row>
    <row r="96" spans="2:47" s="1" customFormat="1" ht="21.75" customHeight="1">
      <c r="B96" s="34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6"/>
    </row>
    <row r="97" spans="2:65" s="1" customFormat="1" ht="29.25" customHeight="1">
      <c r="B97" s="34"/>
      <c r="C97" s="116" t="s">
        <v>111</v>
      </c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242">
        <f>ROUND(N98+N99+N100+N101+N102+N103,2)</f>
        <v>0</v>
      </c>
      <c r="O97" s="246"/>
      <c r="P97" s="246"/>
      <c r="Q97" s="246"/>
      <c r="R97" s="36"/>
      <c r="T97" s="124"/>
      <c r="U97" s="125" t="s">
        <v>39</v>
      </c>
    </row>
    <row r="98" spans="2:65" s="1" customFormat="1" ht="18" customHeight="1">
      <c r="B98" s="126"/>
      <c r="C98" s="127"/>
      <c r="D98" s="205" t="s">
        <v>112</v>
      </c>
      <c r="E98" s="248"/>
      <c r="F98" s="248"/>
      <c r="G98" s="248"/>
      <c r="H98" s="248"/>
      <c r="I98" s="127"/>
      <c r="J98" s="127"/>
      <c r="K98" s="127"/>
      <c r="L98" s="127"/>
      <c r="M98" s="127"/>
      <c r="N98" s="203">
        <f>ROUND(N87*T98,2)</f>
        <v>0</v>
      </c>
      <c r="O98" s="249"/>
      <c r="P98" s="249"/>
      <c r="Q98" s="249"/>
      <c r="R98" s="129"/>
      <c r="S98" s="130"/>
      <c r="T98" s="131"/>
      <c r="U98" s="132" t="s">
        <v>42</v>
      </c>
      <c r="V98" s="130"/>
      <c r="W98" s="130"/>
      <c r="X98" s="130"/>
      <c r="Y98" s="130"/>
      <c r="Z98" s="130"/>
      <c r="AA98" s="130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0"/>
      <c r="AR98" s="130"/>
      <c r="AS98" s="130"/>
      <c r="AT98" s="130"/>
      <c r="AU98" s="130"/>
      <c r="AV98" s="130"/>
      <c r="AW98" s="130"/>
      <c r="AX98" s="130"/>
      <c r="AY98" s="133" t="s">
        <v>113</v>
      </c>
      <c r="AZ98" s="130"/>
      <c r="BA98" s="130"/>
      <c r="BB98" s="130"/>
      <c r="BC98" s="130"/>
      <c r="BD98" s="130"/>
      <c r="BE98" s="134">
        <f t="shared" ref="BE98:BE103" si="0">IF(U98="základná",N98,0)</f>
        <v>0</v>
      </c>
      <c r="BF98" s="134">
        <f t="shared" ref="BF98:BF103" si="1">IF(U98="znížená",N98,0)</f>
        <v>0</v>
      </c>
      <c r="BG98" s="134">
        <f t="shared" ref="BG98:BG103" si="2">IF(U98="zákl. prenesená",N98,0)</f>
        <v>0</v>
      </c>
      <c r="BH98" s="134">
        <f t="shared" ref="BH98:BH103" si="3">IF(U98="zníž. prenesená",N98,0)</f>
        <v>0</v>
      </c>
      <c r="BI98" s="134">
        <f t="shared" ref="BI98:BI103" si="4">IF(U98="nulová",N98,0)</f>
        <v>0</v>
      </c>
      <c r="BJ98" s="133" t="s">
        <v>114</v>
      </c>
      <c r="BK98" s="130"/>
      <c r="BL98" s="130"/>
      <c r="BM98" s="130"/>
    </row>
    <row r="99" spans="2:65" s="1" customFormat="1" ht="18" customHeight="1">
      <c r="B99" s="126"/>
      <c r="C99" s="127"/>
      <c r="D99" s="205" t="s">
        <v>115</v>
      </c>
      <c r="E99" s="248"/>
      <c r="F99" s="248"/>
      <c r="G99" s="248"/>
      <c r="H99" s="248"/>
      <c r="I99" s="127"/>
      <c r="J99" s="127"/>
      <c r="K99" s="127"/>
      <c r="L99" s="127"/>
      <c r="M99" s="127"/>
      <c r="N99" s="203">
        <f>ROUND(N87*T99,2)</f>
        <v>0</v>
      </c>
      <c r="O99" s="249"/>
      <c r="P99" s="249"/>
      <c r="Q99" s="249"/>
      <c r="R99" s="129"/>
      <c r="S99" s="130"/>
      <c r="T99" s="131"/>
      <c r="U99" s="132" t="s">
        <v>42</v>
      </c>
      <c r="V99" s="130"/>
      <c r="W99" s="130"/>
      <c r="X99" s="130"/>
      <c r="Y99" s="130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30"/>
      <c r="AV99" s="130"/>
      <c r="AW99" s="130"/>
      <c r="AX99" s="130"/>
      <c r="AY99" s="133" t="s">
        <v>113</v>
      </c>
      <c r="AZ99" s="130"/>
      <c r="BA99" s="130"/>
      <c r="BB99" s="130"/>
      <c r="BC99" s="130"/>
      <c r="BD99" s="130"/>
      <c r="BE99" s="134">
        <f t="shared" si="0"/>
        <v>0</v>
      </c>
      <c r="BF99" s="134">
        <f t="shared" si="1"/>
        <v>0</v>
      </c>
      <c r="BG99" s="134">
        <f t="shared" si="2"/>
        <v>0</v>
      </c>
      <c r="BH99" s="134">
        <f t="shared" si="3"/>
        <v>0</v>
      </c>
      <c r="BI99" s="134">
        <f t="shared" si="4"/>
        <v>0</v>
      </c>
      <c r="BJ99" s="133" t="s">
        <v>114</v>
      </c>
      <c r="BK99" s="130"/>
      <c r="BL99" s="130"/>
      <c r="BM99" s="130"/>
    </row>
    <row r="100" spans="2:65" s="1" customFormat="1" ht="18" customHeight="1">
      <c r="B100" s="126"/>
      <c r="C100" s="127"/>
      <c r="D100" s="205" t="s">
        <v>116</v>
      </c>
      <c r="E100" s="248"/>
      <c r="F100" s="248"/>
      <c r="G100" s="248"/>
      <c r="H100" s="248"/>
      <c r="I100" s="127"/>
      <c r="J100" s="127"/>
      <c r="K100" s="127"/>
      <c r="L100" s="127"/>
      <c r="M100" s="127"/>
      <c r="N100" s="203">
        <f>ROUND(N87*T100,2)</f>
        <v>0</v>
      </c>
      <c r="O100" s="249"/>
      <c r="P100" s="249"/>
      <c r="Q100" s="249"/>
      <c r="R100" s="129"/>
      <c r="S100" s="130"/>
      <c r="T100" s="131"/>
      <c r="U100" s="132" t="s">
        <v>42</v>
      </c>
      <c r="V100" s="130"/>
      <c r="W100" s="130"/>
      <c r="X100" s="130"/>
      <c r="Y100" s="130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3" t="s">
        <v>113</v>
      </c>
      <c r="AZ100" s="130"/>
      <c r="BA100" s="130"/>
      <c r="BB100" s="130"/>
      <c r="BC100" s="130"/>
      <c r="BD100" s="130"/>
      <c r="BE100" s="134">
        <f t="shared" si="0"/>
        <v>0</v>
      </c>
      <c r="BF100" s="134">
        <f t="shared" si="1"/>
        <v>0</v>
      </c>
      <c r="BG100" s="134">
        <f t="shared" si="2"/>
        <v>0</v>
      </c>
      <c r="BH100" s="134">
        <f t="shared" si="3"/>
        <v>0</v>
      </c>
      <c r="BI100" s="134">
        <f t="shared" si="4"/>
        <v>0</v>
      </c>
      <c r="BJ100" s="133" t="s">
        <v>114</v>
      </c>
      <c r="BK100" s="130"/>
      <c r="BL100" s="130"/>
      <c r="BM100" s="130"/>
    </row>
    <row r="101" spans="2:65" s="1" customFormat="1" ht="18" customHeight="1">
      <c r="B101" s="126"/>
      <c r="C101" s="127"/>
      <c r="D101" s="205" t="s">
        <v>117</v>
      </c>
      <c r="E101" s="248"/>
      <c r="F101" s="248"/>
      <c r="G101" s="248"/>
      <c r="H101" s="248"/>
      <c r="I101" s="127"/>
      <c r="J101" s="127"/>
      <c r="K101" s="127"/>
      <c r="L101" s="127"/>
      <c r="M101" s="127"/>
      <c r="N101" s="203">
        <f>ROUND(N87*T101,2)</f>
        <v>0</v>
      </c>
      <c r="O101" s="249"/>
      <c r="P101" s="249"/>
      <c r="Q101" s="249"/>
      <c r="R101" s="129"/>
      <c r="S101" s="130"/>
      <c r="T101" s="131"/>
      <c r="U101" s="132" t="s">
        <v>42</v>
      </c>
      <c r="V101" s="130"/>
      <c r="W101" s="130"/>
      <c r="X101" s="130"/>
      <c r="Y101" s="130"/>
      <c r="Z101" s="130"/>
      <c r="AA101" s="130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3" t="s">
        <v>113</v>
      </c>
      <c r="AZ101" s="130"/>
      <c r="BA101" s="130"/>
      <c r="BB101" s="130"/>
      <c r="BC101" s="130"/>
      <c r="BD101" s="130"/>
      <c r="BE101" s="134">
        <f t="shared" si="0"/>
        <v>0</v>
      </c>
      <c r="BF101" s="134">
        <f t="shared" si="1"/>
        <v>0</v>
      </c>
      <c r="BG101" s="134">
        <f t="shared" si="2"/>
        <v>0</v>
      </c>
      <c r="BH101" s="134">
        <f t="shared" si="3"/>
        <v>0</v>
      </c>
      <c r="BI101" s="134">
        <f t="shared" si="4"/>
        <v>0</v>
      </c>
      <c r="BJ101" s="133" t="s">
        <v>114</v>
      </c>
      <c r="BK101" s="130"/>
      <c r="BL101" s="130"/>
      <c r="BM101" s="130"/>
    </row>
    <row r="102" spans="2:65" s="1" customFormat="1" ht="18" customHeight="1">
      <c r="B102" s="126"/>
      <c r="C102" s="127"/>
      <c r="D102" s="205" t="s">
        <v>118</v>
      </c>
      <c r="E102" s="248"/>
      <c r="F102" s="248"/>
      <c r="G102" s="248"/>
      <c r="H102" s="248"/>
      <c r="I102" s="127"/>
      <c r="J102" s="127"/>
      <c r="K102" s="127"/>
      <c r="L102" s="127"/>
      <c r="M102" s="127"/>
      <c r="N102" s="203">
        <f>ROUND(N87*T102,2)</f>
        <v>0</v>
      </c>
      <c r="O102" s="249"/>
      <c r="P102" s="249"/>
      <c r="Q102" s="249"/>
      <c r="R102" s="129"/>
      <c r="S102" s="130"/>
      <c r="T102" s="131"/>
      <c r="U102" s="132" t="s">
        <v>42</v>
      </c>
      <c r="V102" s="130"/>
      <c r="W102" s="130"/>
      <c r="X102" s="130"/>
      <c r="Y102" s="130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3" t="s">
        <v>113</v>
      </c>
      <c r="AZ102" s="130"/>
      <c r="BA102" s="130"/>
      <c r="BB102" s="130"/>
      <c r="BC102" s="130"/>
      <c r="BD102" s="130"/>
      <c r="BE102" s="134">
        <f t="shared" si="0"/>
        <v>0</v>
      </c>
      <c r="BF102" s="134">
        <f t="shared" si="1"/>
        <v>0</v>
      </c>
      <c r="BG102" s="134">
        <f t="shared" si="2"/>
        <v>0</v>
      </c>
      <c r="BH102" s="134">
        <f t="shared" si="3"/>
        <v>0</v>
      </c>
      <c r="BI102" s="134">
        <f t="shared" si="4"/>
        <v>0</v>
      </c>
      <c r="BJ102" s="133" t="s">
        <v>114</v>
      </c>
      <c r="BK102" s="130"/>
      <c r="BL102" s="130"/>
      <c r="BM102" s="130"/>
    </row>
    <row r="103" spans="2:65" s="1" customFormat="1" ht="18" customHeight="1">
      <c r="B103" s="126"/>
      <c r="C103" s="127"/>
      <c r="D103" s="128" t="s">
        <v>119</v>
      </c>
      <c r="E103" s="127"/>
      <c r="F103" s="127"/>
      <c r="G103" s="127"/>
      <c r="H103" s="127"/>
      <c r="I103" s="127"/>
      <c r="J103" s="127"/>
      <c r="K103" s="127"/>
      <c r="L103" s="127"/>
      <c r="M103" s="127"/>
      <c r="N103" s="203">
        <f>ROUND(N87*T103,2)</f>
        <v>0</v>
      </c>
      <c r="O103" s="249"/>
      <c r="P103" s="249"/>
      <c r="Q103" s="249"/>
      <c r="R103" s="129"/>
      <c r="S103" s="130"/>
      <c r="T103" s="135"/>
      <c r="U103" s="136" t="s">
        <v>42</v>
      </c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3" t="s">
        <v>120</v>
      </c>
      <c r="AZ103" s="130"/>
      <c r="BA103" s="130"/>
      <c r="BB103" s="130"/>
      <c r="BC103" s="130"/>
      <c r="BD103" s="130"/>
      <c r="BE103" s="134">
        <f t="shared" si="0"/>
        <v>0</v>
      </c>
      <c r="BF103" s="134">
        <f t="shared" si="1"/>
        <v>0</v>
      </c>
      <c r="BG103" s="134">
        <f t="shared" si="2"/>
        <v>0</v>
      </c>
      <c r="BH103" s="134">
        <f t="shared" si="3"/>
        <v>0</v>
      </c>
      <c r="BI103" s="134">
        <f t="shared" si="4"/>
        <v>0</v>
      </c>
      <c r="BJ103" s="133" t="s">
        <v>114</v>
      </c>
      <c r="BK103" s="130"/>
      <c r="BL103" s="130"/>
      <c r="BM103" s="130"/>
    </row>
    <row r="104" spans="2:65" s="1" customFormat="1">
      <c r="B104" s="34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6"/>
    </row>
    <row r="105" spans="2:65" s="1" customFormat="1" ht="29.25" customHeight="1">
      <c r="B105" s="34"/>
      <c r="C105" s="107" t="s">
        <v>90</v>
      </c>
      <c r="D105" s="108"/>
      <c r="E105" s="108"/>
      <c r="F105" s="108"/>
      <c r="G105" s="108"/>
      <c r="H105" s="108"/>
      <c r="I105" s="108"/>
      <c r="J105" s="108"/>
      <c r="K105" s="108"/>
      <c r="L105" s="192">
        <f>ROUND(SUM(N87+N97),2)</f>
        <v>0</v>
      </c>
      <c r="M105" s="192"/>
      <c r="N105" s="192"/>
      <c r="O105" s="192"/>
      <c r="P105" s="192"/>
      <c r="Q105" s="192"/>
      <c r="R105" s="36"/>
    </row>
    <row r="106" spans="2:65" s="1" customFormat="1" ht="6.95" customHeight="1">
      <c r="B106" s="58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60"/>
    </row>
    <row r="110" spans="2:65" s="1" customFormat="1" ht="6.95" customHeight="1">
      <c r="B110" s="61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3"/>
    </row>
    <row r="111" spans="2:65" s="1" customFormat="1" ht="36.950000000000003" customHeight="1">
      <c r="B111" s="34"/>
      <c r="C111" s="187" t="s">
        <v>121</v>
      </c>
      <c r="D111" s="230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36.950000000000003" customHeight="1">
      <c r="B113" s="34"/>
      <c r="C113" s="68" t="s">
        <v>17</v>
      </c>
      <c r="D113" s="35"/>
      <c r="E113" s="35"/>
      <c r="F113" s="198" t="str">
        <f>F6</f>
        <v>Rekonštrukcia verejného osvetlenia na ul. Záhradnícka a Bezručova</v>
      </c>
      <c r="G113" s="230"/>
      <c r="H113" s="230"/>
      <c r="I113" s="230"/>
      <c r="J113" s="230"/>
      <c r="K113" s="230"/>
      <c r="L113" s="230"/>
      <c r="M113" s="230"/>
      <c r="N113" s="230"/>
      <c r="O113" s="230"/>
      <c r="P113" s="230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21</v>
      </c>
      <c r="D115" s="35"/>
      <c r="E115" s="35"/>
      <c r="F115" s="27" t="str">
        <f>F8</f>
        <v xml:space="preserve"> </v>
      </c>
      <c r="G115" s="35"/>
      <c r="H115" s="35"/>
      <c r="I115" s="35"/>
      <c r="J115" s="35"/>
      <c r="K115" s="29" t="s">
        <v>23</v>
      </c>
      <c r="L115" s="35"/>
      <c r="M115" s="232" t="str">
        <f>IF(O8="","",O8)</f>
        <v>22. 1. 2019</v>
      </c>
      <c r="N115" s="232"/>
      <c r="O115" s="232"/>
      <c r="P115" s="232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25</v>
      </c>
      <c r="D117" s="35"/>
      <c r="E117" s="35"/>
      <c r="F117" s="27" t="str">
        <f>E11</f>
        <v>Mesto Partizánske</v>
      </c>
      <c r="G117" s="35"/>
      <c r="H117" s="35"/>
      <c r="I117" s="35"/>
      <c r="J117" s="35"/>
      <c r="K117" s="29" t="s">
        <v>31</v>
      </c>
      <c r="L117" s="35"/>
      <c r="M117" s="191" t="str">
        <f>E17</f>
        <v xml:space="preserve"> </v>
      </c>
      <c r="N117" s="191"/>
      <c r="O117" s="191"/>
      <c r="P117" s="191"/>
      <c r="Q117" s="191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IF(E14="","",E14)</f>
        <v>Vyplň údaj</v>
      </c>
      <c r="G118" s="35"/>
      <c r="H118" s="35"/>
      <c r="I118" s="35"/>
      <c r="J118" s="35"/>
      <c r="K118" s="29" t="s">
        <v>34</v>
      </c>
      <c r="L118" s="35"/>
      <c r="M118" s="191" t="str">
        <f>E20</f>
        <v xml:space="preserve"> </v>
      </c>
      <c r="N118" s="191"/>
      <c r="O118" s="191"/>
      <c r="P118" s="191"/>
      <c r="Q118" s="191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37"/>
      <c r="C120" s="138" t="s">
        <v>122</v>
      </c>
      <c r="D120" s="139" t="s">
        <v>123</v>
      </c>
      <c r="E120" s="139" t="s">
        <v>57</v>
      </c>
      <c r="F120" s="250" t="s">
        <v>124</v>
      </c>
      <c r="G120" s="250"/>
      <c r="H120" s="250"/>
      <c r="I120" s="250"/>
      <c r="J120" s="139" t="s">
        <v>125</v>
      </c>
      <c r="K120" s="139" t="s">
        <v>126</v>
      </c>
      <c r="L120" s="250" t="s">
        <v>127</v>
      </c>
      <c r="M120" s="250"/>
      <c r="N120" s="250" t="s">
        <v>100</v>
      </c>
      <c r="O120" s="250"/>
      <c r="P120" s="250"/>
      <c r="Q120" s="251"/>
      <c r="R120" s="140"/>
      <c r="T120" s="75" t="s">
        <v>128</v>
      </c>
      <c r="U120" s="76" t="s">
        <v>39</v>
      </c>
      <c r="V120" s="76" t="s">
        <v>129</v>
      </c>
      <c r="W120" s="76" t="s">
        <v>130</v>
      </c>
      <c r="X120" s="76" t="s">
        <v>131</v>
      </c>
      <c r="Y120" s="76" t="s">
        <v>132</v>
      </c>
      <c r="Z120" s="76" t="s">
        <v>133</v>
      </c>
      <c r="AA120" s="77" t="s">
        <v>134</v>
      </c>
    </row>
    <row r="121" spans="2:65" s="1" customFormat="1" ht="29.25" customHeight="1">
      <c r="B121" s="34"/>
      <c r="C121" s="79" t="s">
        <v>97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2">
        <f>BK121</f>
        <v>0</v>
      </c>
      <c r="O121" s="253"/>
      <c r="P121" s="253"/>
      <c r="Q121" s="253"/>
      <c r="R121" s="36"/>
      <c r="T121" s="78"/>
      <c r="U121" s="50"/>
      <c r="V121" s="50"/>
      <c r="W121" s="141">
        <f>W122+W126+W176+W181+W186</f>
        <v>0</v>
      </c>
      <c r="X121" s="50"/>
      <c r="Y121" s="141">
        <f>Y122+Y126+Y176+Y181+Y186</f>
        <v>31.164930000000002</v>
      </c>
      <c r="Z121" s="50"/>
      <c r="AA121" s="142">
        <f>AA122+AA126+AA176+AA181+AA186</f>
        <v>0</v>
      </c>
      <c r="AT121" s="18" t="s">
        <v>74</v>
      </c>
      <c r="AU121" s="18" t="s">
        <v>102</v>
      </c>
      <c r="BK121" s="143">
        <f>BK122+BK126+BK176+BK181+BK186</f>
        <v>0</v>
      </c>
    </row>
    <row r="122" spans="2:65" s="9" customFormat="1" ht="37.35" customHeight="1">
      <c r="B122" s="144"/>
      <c r="C122" s="145"/>
      <c r="D122" s="146" t="s">
        <v>103</v>
      </c>
      <c r="E122" s="146"/>
      <c r="F122" s="146"/>
      <c r="G122" s="146"/>
      <c r="H122" s="146"/>
      <c r="I122" s="146"/>
      <c r="J122" s="146"/>
      <c r="K122" s="146"/>
      <c r="L122" s="146"/>
      <c r="M122" s="146"/>
      <c r="N122" s="247">
        <f>BK122</f>
        <v>0</v>
      </c>
      <c r="O122" s="254"/>
      <c r="P122" s="254"/>
      <c r="Q122" s="254"/>
      <c r="R122" s="147"/>
      <c r="T122" s="148"/>
      <c r="U122" s="145"/>
      <c r="V122" s="145"/>
      <c r="W122" s="149">
        <f>W123</f>
        <v>0</v>
      </c>
      <c r="X122" s="145"/>
      <c r="Y122" s="149">
        <f>Y123</f>
        <v>0.13023999999999999</v>
      </c>
      <c r="Z122" s="145"/>
      <c r="AA122" s="150">
        <f>AA123</f>
        <v>0</v>
      </c>
      <c r="AR122" s="151" t="s">
        <v>80</v>
      </c>
      <c r="AT122" s="152" t="s">
        <v>74</v>
      </c>
      <c r="AU122" s="152" t="s">
        <v>75</v>
      </c>
      <c r="AY122" s="151" t="s">
        <v>135</v>
      </c>
      <c r="BK122" s="153">
        <f>BK123</f>
        <v>0</v>
      </c>
    </row>
    <row r="123" spans="2:65" s="9" customFormat="1" ht="19.899999999999999" customHeight="1">
      <c r="B123" s="144"/>
      <c r="C123" s="145"/>
      <c r="D123" s="154" t="s">
        <v>104</v>
      </c>
      <c r="E123" s="154"/>
      <c r="F123" s="154"/>
      <c r="G123" s="154"/>
      <c r="H123" s="154"/>
      <c r="I123" s="154"/>
      <c r="J123" s="154"/>
      <c r="K123" s="154"/>
      <c r="L123" s="154"/>
      <c r="M123" s="154"/>
      <c r="N123" s="255">
        <f>BK123</f>
        <v>0</v>
      </c>
      <c r="O123" s="256"/>
      <c r="P123" s="256"/>
      <c r="Q123" s="256"/>
      <c r="R123" s="147"/>
      <c r="T123" s="148"/>
      <c r="U123" s="145"/>
      <c r="V123" s="145"/>
      <c r="W123" s="149">
        <f>SUM(W124:W125)</f>
        <v>0</v>
      </c>
      <c r="X123" s="145"/>
      <c r="Y123" s="149">
        <f>SUM(Y124:Y125)</f>
        <v>0.13023999999999999</v>
      </c>
      <c r="Z123" s="145"/>
      <c r="AA123" s="150">
        <f>SUM(AA124:AA125)</f>
        <v>0</v>
      </c>
      <c r="AR123" s="151" t="s">
        <v>80</v>
      </c>
      <c r="AT123" s="152" t="s">
        <v>74</v>
      </c>
      <c r="AU123" s="152" t="s">
        <v>80</v>
      </c>
      <c r="AY123" s="151" t="s">
        <v>135</v>
      </c>
      <c r="BK123" s="153">
        <f>SUM(BK124:BK125)</f>
        <v>0</v>
      </c>
    </row>
    <row r="124" spans="2:65" s="1" customFormat="1" ht="25.5" customHeight="1">
      <c r="B124" s="126"/>
      <c r="C124" s="155" t="s">
        <v>80</v>
      </c>
      <c r="D124" s="155" t="s">
        <v>136</v>
      </c>
      <c r="E124" s="156" t="s">
        <v>137</v>
      </c>
      <c r="F124" s="222" t="s">
        <v>138</v>
      </c>
      <c r="G124" s="222"/>
      <c r="H124" s="222"/>
      <c r="I124" s="222"/>
      <c r="J124" s="157" t="s">
        <v>139</v>
      </c>
      <c r="K124" s="158">
        <v>32</v>
      </c>
      <c r="L124" s="219">
        <v>0</v>
      </c>
      <c r="M124" s="219"/>
      <c r="N124" s="227">
        <f>ROUND(L124*K124,3)</f>
        <v>0</v>
      </c>
      <c r="O124" s="227"/>
      <c r="P124" s="227"/>
      <c r="Q124" s="227"/>
      <c r="R124" s="129"/>
      <c r="T124" s="160" t="s">
        <v>5</v>
      </c>
      <c r="U124" s="43" t="s">
        <v>42</v>
      </c>
      <c r="V124" s="35"/>
      <c r="W124" s="161">
        <f>V124*K124</f>
        <v>0</v>
      </c>
      <c r="X124" s="161">
        <v>4.0699999999999998E-3</v>
      </c>
      <c r="Y124" s="161">
        <f>X124*K124</f>
        <v>0.13023999999999999</v>
      </c>
      <c r="Z124" s="161">
        <v>0</v>
      </c>
      <c r="AA124" s="162">
        <f>Z124*K124</f>
        <v>0</v>
      </c>
      <c r="AR124" s="18" t="s">
        <v>140</v>
      </c>
      <c r="AT124" s="18" t="s">
        <v>136</v>
      </c>
      <c r="AU124" s="18" t="s">
        <v>114</v>
      </c>
      <c r="AY124" s="18" t="s">
        <v>135</v>
      </c>
      <c r="BE124" s="100">
        <f>IF(U124="základná",N124,0)</f>
        <v>0</v>
      </c>
      <c r="BF124" s="100">
        <f>IF(U124="znížená",N124,0)</f>
        <v>0</v>
      </c>
      <c r="BG124" s="100">
        <f>IF(U124="zákl. prenesená",N124,0)</f>
        <v>0</v>
      </c>
      <c r="BH124" s="100">
        <f>IF(U124="zníž. prenesená",N124,0)</f>
        <v>0</v>
      </c>
      <c r="BI124" s="100">
        <f>IF(U124="nulová",N124,0)</f>
        <v>0</v>
      </c>
      <c r="BJ124" s="18" t="s">
        <v>114</v>
      </c>
      <c r="BK124" s="163">
        <f>ROUND(L124*K124,3)</f>
        <v>0</v>
      </c>
      <c r="BL124" s="18" t="s">
        <v>140</v>
      </c>
      <c r="BM124" s="18" t="s">
        <v>141</v>
      </c>
    </row>
    <row r="125" spans="2:65" s="1" customFormat="1" ht="25.5" customHeight="1">
      <c r="B125" s="126"/>
      <c r="C125" s="155" t="s">
        <v>114</v>
      </c>
      <c r="D125" s="155" t="s">
        <v>136</v>
      </c>
      <c r="E125" s="156" t="s">
        <v>142</v>
      </c>
      <c r="F125" s="222" t="s">
        <v>143</v>
      </c>
      <c r="G125" s="222"/>
      <c r="H125" s="222"/>
      <c r="I125" s="222"/>
      <c r="J125" s="157" t="s">
        <v>139</v>
      </c>
      <c r="K125" s="158">
        <v>32</v>
      </c>
      <c r="L125" s="219">
        <v>0</v>
      </c>
      <c r="M125" s="219"/>
      <c r="N125" s="227">
        <f>ROUND(L125*K125,3)</f>
        <v>0</v>
      </c>
      <c r="O125" s="227"/>
      <c r="P125" s="227"/>
      <c r="Q125" s="227"/>
      <c r="R125" s="129"/>
      <c r="T125" s="160" t="s">
        <v>5</v>
      </c>
      <c r="U125" s="43" t="s">
        <v>42</v>
      </c>
      <c r="V125" s="35"/>
      <c r="W125" s="161">
        <f>V125*K125</f>
        <v>0</v>
      </c>
      <c r="X125" s="161">
        <v>0</v>
      </c>
      <c r="Y125" s="161">
        <f>X125*K125</f>
        <v>0</v>
      </c>
      <c r="Z125" s="161">
        <v>0</v>
      </c>
      <c r="AA125" s="162">
        <f>Z125*K125</f>
        <v>0</v>
      </c>
      <c r="AR125" s="18" t="s">
        <v>140</v>
      </c>
      <c r="AT125" s="18" t="s">
        <v>136</v>
      </c>
      <c r="AU125" s="18" t="s">
        <v>114</v>
      </c>
      <c r="AY125" s="18" t="s">
        <v>135</v>
      </c>
      <c r="BE125" s="100">
        <f>IF(U125="základná",N125,0)</f>
        <v>0</v>
      </c>
      <c r="BF125" s="100">
        <f>IF(U125="znížená",N125,0)</f>
        <v>0</v>
      </c>
      <c r="BG125" s="100">
        <f>IF(U125="zákl. prenesená",N125,0)</f>
        <v>0</v>
      </c>
      <c r="BH125" s="100">
        <f>IF(U125="zníž. prenesená",N125,0)</f>
        <v>0</v>
      </c>
      <c r="BI125" s="100">
        <f>IF(U125="nulová",N125,0)</f>
        <v>0</v>
      </c>
      <c r="BJ125" s="18" t="s">
        <v>114</v>
      </c>
      <c r="BK125" s="163">
        <f>ROUND(L125*K125,3)</f>
        <v>0</v>
      </c>
      <c r="BL125" s="18" t="s">
        <v>140</v>
      </c>
      <c r="BM125" s="18" t="s">
        <v>144</v>
      </c>
    </row>
    <row r="126" spans="2:65" s="9" customFormat="1" ht="37.35" customHeight="1">
      <c r="B126" s="144"/>
      <c r="C126" s="145"/>
      <c r="D126" s="146" t="s">
        <v>105</v>
      </c>
      <c r="E126" s="146"/>
      <c r="F126" s="146"/>
      <c r="G126" s="146"/>
      <c r="H126" s="146"/>
      <c r="I126" s="146"/>
      <c r="J126" s="146"/>
      <c r="K126" s="146"/>
      <c r="L126" s="146"/>
      <c r="M126" s="146"/>
      <c r="N126" s="257">
        <f>BK126</f>
        <v>0</v>
      </c>
      <c r="O126" s="258"/>
      <c r="P126" s="258"/>
      <c r="Q126" s="258"/>
      <c r="R126" s="147"/>
      <c r="T126" s="148"/>
      <c r="U126" s="145"/>
      <c r="V126" s="145"/>
      <c r="W126" s="149">
        <f>W127+W162</f>
        <v>0</v>
      </c>
      <c r="X126" s="145"/>
      <c r="Y126" s="149">
        <f>Y127+Y162</f>
        <v>30.28229</v>
      </c>
      <c r="Z126" s="145"/>
      <c r="AA126" s="150">
        <f>AA127+AA162</f>
        <v>0</v>
      </c>
      <c r="AR126" s="151" t="s">
        <v>145</v>
      </c>
      <c r="AT126" s="152" t="s">
        <v>74</v>
      </c>
      <c r="AU126" s="152" t="s">
        <v>75</v>
      </c>
      <c r="AY126" s="151" t="s">
        <v>135</v>
      </c>
      <c r="BK126" s="153">
        <f>BK127+BK162</f>
        <v>0</v>
      </c>
    </row>
    <row r="127" spans="2:65" s="9" customFormat="1" ht="19.899999999999999" customHeight="1">
      <c r="B127" s="144"/>
      <c r="C127" s="145"/>
      <c r="D127" s="154" t="s">
        <v>106</v>
      </c>
      <c r="E127" s="154"/>
      <c r="F127" s="154"/>
      <c r="G127" s="154"/>
      <c r="H127" s="154"/>
      <c r="I127" s="154"/>
      <c r="J127" s="154"/>
      <c r="K127" s="154"/>
      <c r="L127" s="154"/>
      <c r="M127" s="154"/>
      <c r="N127" s="255">
        <f>BK127</f>
        <v>0</v>
      </c>
      <c r="O127" s="256"/>
      <c r="P127" s="256"/>
      <c r="Q127" s="256"/>
      <c r="R127" s="147"/>
      <c r="T127" s="148"/>
      <c r="U127" s="145"/>
      <c r="V127" s="145"/>
      <c r="W127" s="149">
        <f>SUM(W128:W161)</f>
        <v>0</v>
      </c>
      <c r="X127" s="145"/>
      <c r="Y127" s="149">
        <f>SUM(Y128:Y161)</f>
        <v>4.6202899999999998</v>
      </c>
      <c r="Z127" s="145"/>
      <c r="AA127" s="150">
        <f>SUM(AA128:AA161)</f>
        <v>0</v>
      </c>
      <c r="AR127" s="151" t="s">
        <v>145</v>
      </c>
      <c r="AT127" s="152" t="s">
        <v>74</v>
      </c>
      <c r="AU127" s="152" t="s">
        <v>80</v>
      </c>
      <c r="AY127" s="151" t="s">
        <v>135</v>
      </c>
      <c r="BK127" s="153">
        <f>SUM(BK128:BK161)</f>
        <v>0</v>
      </c>
    </row>
    <row r="128" spans="2:65" s="1" customFormat="1" ht="38.25" customHeight="1">
      <c r="B128" s="126"/>
      <c r="C128" s="155" t="s">
        <v>145</v>
      </c>
      <c r="D128" s="155" t="s">
        <v>136</v>
      </c>
      <c r="E128" s="156" t="s">
        <v>146</v>
      </c>
      <c r="F128" s="222" t="s">
        <v>147</v>
      </c>
      <c r="G128" s="222"/>
      <c r="H128" s="222"/>
      <c r="I128" s="222"/>
      <c r="J128" s="157" t="s">
        <v>148</v>
      </c>
      <c r="K128" s="158">
        <v>20</v>
      </c>
      <c r="L128" s="219">
        <v>0</v>
      </c>
      <c r="M128" s="219"/>
      <c r="N128" s="227">
        <f t="shared" ref="N128:N161" si="5">ROUND(L128*K128,3)</f>
        <v>0</v>
      </c>
      <c r="O128" s="227"/>
      <c r="P128" s="227"/>
      <c r="Q128" s="227"/>
      <c r="R128" s="129"/>
      <c r="T128" s="160" t="s">
        <v>5</v>
      </c>
      <c r="U128" s="43" t="s">
        <v>42</v>
      </c>
      <c r="V128" s="35"/>
      <c r="W128" s="161">
        <f t="shared" ref="W128:W161" si="6">V128*K128</f>
        <v>0</v>
      </c>
      <c r="X128" s="161">
        <v>0</v>
      </c>
      <c r="Y128" s="161">
        <f t="shared" ref="Y128:Y161" si="7">X128*K128</f>
        <v>0</v>
      </c>
      <c r="Z128" s="161">
        <v>0</v>
      </c>
      <c r="AA128" s="162">
        <f t="shared" ref="AA128:AA161" si="8">Z128*K128</f>
        <v>0</v>
      </c>
      <c r="AR128" s="18" t="s">
        <v>149</v>
      </c>
      <c r="AT128" s="18" t="s">
        <v>136</v>
      </c>
      <c r="AU128" s="18" t="s">
        <v>114</v>
      </c>
      <c r="AY128" s="18" t="s">
        <v>135</v>
      </c>
      <c r="BE128" s="100">
        <f t="shared" ref="BE128:BE161" si="9">IF(U128="základná",N128,0)</f>
        <v>0</v>
      </c>
      <c r="BF128" s="100">
        <f t="shared" ref="BF128:BF161" si="10">IF(U128="znížená",N128,0)</f>
        <v>0</v>
      </c>
      <c r="BG128" s="100">
        <f t="shared" ref="BG128:BG161" si="11">IF(U128="zákl. prenesená",N128,0)</f>
        <v>0</v>
      </c>
      <c r="BH128" s="100">
        <f t="shared" ref="BH128:BH161" si="12">IF(U128="zníž. prenesená",N128,0)</f>
        <v>0</v>
      </c>
      <c r="BI128" s="100">
        <f t="shared" ref="BI128:BI161" si="13">IF(U128="nulová",N128,0)</f>
        <v>0</v>
      </c>
      <c r="BJ128" s="18" t="s">
        <v>114</v>
      </c>
      <c r="BK128" s="163">
        <f t="shared" ref="BK128:BK161" si="14">ROUND(L128*K128,3)</f>
        <v>0</v>
      </c>
      <c r="BL128" s="18" t="s">
        <v>149</v>
      </c>
      <c r="BM128" s="18" t="s">
        <v>150</v>
      </c>
    </row>
    <row r="129" spans="2:65" s="1" customFormat="1" ht="25.5" customHeight="1">
      <c r="B129" s="126"/>
      <c r="C129" s="164" t="s">
        <v>140</v>
      </c>
      <c r="D129" s="164" t="s">
        <v>151</v>
      </c>
      <c r="E129" s="165" t="s">
        <v>152</v>
      </c>
      <c r="F129" s="223" t="s">
        <v>153</v>
      </c>
      <c r="G129" s="223"/>
      <c r="H129" s="223"/>
      <c r="I129" s="223"/>
      <c r="J129" s="166" t="s">
        <v>148</v>
      </c>
      <c r="K129" s="167">
        <v>20</v>
      </c>
      <c r="L129" s="220">
        <v>0</v>
      </c>
      <c r="M129" s="220"/>
      <c r="N129" s="226">
        <f t="shared" si="5"/>
        <v>0</v>
      </c>
      <c r="O129" s="227"/>
      <c r="P129" s="227"/>
      <c r="Q129" s="227"/>
      <c r="R129" s="129"/>
      <c r="T129" s="160" t="s">
        <v>5</v>
      </c>
      <c r="U129" s="43" t="s">
        <v>42</v>
      </c>
      <c r="V129" s="35"/>
      <c r="W129" s="161">
        <f t="shared" si="6"/>
        <v>0</v>
      </c>
      <c r="X129" s="161">
        <v>0.17397000000000001</v>
      </c>
      <c r="Y129" s="161">
        <f t="shared" si="7"/>
        <v>3.4794</v>
      </c>
      <c r="Z129" s="161">
        <v>0</v>
      </c>
      <c r="AA129" s="162">
        <f t="shared" si="8"/>
        <v>0</v>
      </c>
      <c r="AR129" s="18" t="s">
        <v>154</v>
      </c>
      <c r="AT129" s="18" t="s">
        <v>151</v>
      </c>
      <c r="AU129" s="18" t="s">
        <v>114</v>
      </c>
      <c r="AY129" s="18" t="s">
        <v>135</v>
      </c>
      <c r="BE129" s="100">
        <f t="shared" si="9"/>
        <v>0</v>
      </c>
      <c r="BF129" s="100">
        <f t="shared" si="10"/>
        <v>0</v>
      </c>
      <c r="BG129" s="100">
        <f t="shared" si="11"/>
        <v>0</v>
      </c>
      <c r="BH129" s="100">
        <f t="shared" si="12"/>
        <v>0</v>
      </c>
      <c r="BI129" s="100">
        <f t="shared" si="13"/>
        <v>0</v>
      </c>
      <c r="BJ129" s="18" t="s">
        <v>114</v>
      </c>
      <c r="BK129" s="163">
        <f t="shared" si="14"/>
        <v>0</v>
      </c>
      <c r="BL129" s="18" t="s">
        <v>149</v>
      </c>
      <c r="BM129" s="18" t="s">
        <v>155</v>
      </c>
    </row>
    <row r="130" spans="2:65" s="1" customFormat="1" ht="16.5" customHeight="1">
      <c r="B130" s="126"/>
      <c r="C130" s="164" t="s">
        <v>156</v>
      </c>
      <c r="D130" s="164" t="s">
        <v>151</v>
      </c>
      <c r="E130" s="165" t="s">
        <v>157</v>
      </c>
      <c r="F130" s="223" t="s">
        <v>158</v>
      </c>
      <c r="G130" s="223"/>
      <c r="H130" s="223"/>
      <c r="I130" s="223"/>
      <c r="J130" s="166" t="s">
        <v>148</v>
      </c>
      <c r="K130" s="167">
        <v>20</v>
      </c>
      <c r="L130" s="220">
        <v>0</v>
      </c>
      <c r="M130" s="220"/>
      <c r="N130" s="226">
        <f t="shared" si="5"/>
        <v>0</v>
      </c>
      <c r="O130" s="227"/>
      <c r="P130" s="227"/>
      <c r="Q130" s="227"/>
      <c r="R130" s="129"/>
      <c r="T130" s="160" t="s">
        <v>5</v>
      </c>
      <c r="U130" s="43" t="s">
        <v>42</v>
      </c>
      <c r="V130" s="35"/>
      <c r="W130" s="161">
        <f t="shared" si="6"/>
        <v>0</v>
      </c>
      <c r="X130" s="161">
        <v>0</v>
      </c>
      <c r="Y130" s="161">
        <f t="shared" si="7"/>
        <v>0</v>
      </c>
      <c r="Z130" s="161">
        <v>0</v>
      </c>
      <c r="AA130" s="162">
        <f t="shared" si="8"/>
        <v>0</v>
      </c>
      <c r="AR130" s="18" t="s">
        <v>154</v>
      </c>
      <c r="AT130" s="18" t="s">
        <v>151</v>
      </c>
      <c r="AU130" s="18" t="s">
        <v>114</v>
      </c>
      <c r="AY130" s="18" t="s">
        <v>135</v>
      </c>
      <c r="BE130" s="100">
        <f t="shared" si="9"/>
        <v>0</v>
      </c>
      <c r="BF130" s="100">
        <f t="shared" si="10"/>
        <v>0</v>
      </c>
      <c r="BG130" s="100">
        <f t="shared" si="11"/>
        <v>0</v>
      </c>
      <c r="BH130" s="100">
        <f t="shared" si="12"/>
        <v>0</v>
      </c>
      <c r="BI130" s="100">
        <f t="shared" si="13"/>
        <v>0</v>
      </c>
      <c r="BJ130" s="18" t="s">
        <v>114</v>
      </c>
      <c r="BK130" s="163">
        <f t="shared" si="14"/>
        <v>0</v>
      </c>
      <c r="BL130" s="18" t="s">
        <v>149</v>
      </c>
      <c r="BM130" s="18" t="s">
        <v>159</v>
      </c>
    </row>
    <row r="131" spans="2:65" s="1" customFormat="1" ht="25.5" customHeight="1">
      <c r="B131" s="126"/>
      <c r="C131" s="155" t="s">
        <v>160</v>
      </c>
      <c r="D131" s="155" t="s">
        <v>136</v>
      </c>
      <c r="E131" s="156" t="s">
        <v>161</v>
      </c>
      <c r="F131" s="222" t="s">
        <v>162</v>
      </c>
      <c r="G131" s="222"/>
      <c r="H131" s="222"/>
      <c r="I131" s="222"/>
      <c r="J131" s="157" t="s">
        <v>148</v>
      </c>
      <c r="K131" s="158">
        <v>38</v>
      </c>
      <c r="L131" s="219">
        <v>0</v>
      </c>
      <c r="M131" s="219"/>
      <c r="N131" s="227">
        <f t="shared" si="5"/>
        <v>0</v>
      </c>
      <c r="O131" s="227"/>
      <c r="P131" s="227"/>
      <c r="Q131" s="227"/>
      <c r="R131" s="129"/>
      <c r="T131" s="160" t="s">
        <v>5</v>
      </c>
      <c r="U131" s="43" t="s">
        <v>42</v>
      </c>
      <c r="V131" s="35"/>
      <c r="W131" s="161">
        <f t="shared" si="6"/>
        <v>0</v>
      </c>
      <c r="X131" s="161">
        <v>0</v>
      </c>
      <c r="Y131" s="161">
        <f t="shared" si="7"/>
        <v>0</v>
      </c>
      <c r="Z131" s="161">
        <v>0</v>
      </c>
      <c r="AA131" s="162">
        <f t="shared" si="8"/>
        <v>0</v>
      </c>
      <c r="AR131" s="18" t="s">
        <v>149</v>
      </c>
      <c r="AT131" s="18" t="s">
        <v>136</v>
      </c>
      <c r="AU131" s="18" t="s">
        <v>114</v>
      </c>
      <c r="AY131" s="18" t="s">
        <v>135</v>
      </c>
      <c r="BE131" s="100">
        <f t="shared" si="9"/>
        <v>0</v>
      </c>
      <c r="BF131" s="100">
        <f t="shared" si="10"/>
        <v>0</v>
      </c>
      <c r="BG131" s="100">
        <f t="shared" si="11"/>
        <v>0</v>
      </c>
      <c r="BH131" s="100">
        <f t="shared" si="12"/>
        <v>0</v>
      </c>
      <c r="BI131" s="100">
        <f t="shared" si="13"/>
        <v>0</v>
      </c>
      <c r="BJ131" s="18" t="s">
        <v>114</v>
      </c>
      <c r="BK131" s="163">
        <f t="shared" si="14"/>
        <v>0</v>
      </c>
      <c r="BL131" s="18" t="s">
        <v>149</v>
      </c>
      <c r="BM131" s="18" t="s">
        <v>163</v>
      </c>
    </row>
    <row r="132" spans="2:65" s="1" customFormat="1" ht="25.5" customHeight="1">
      <c r="B132" s="126"/>
      <c r="C132" s="164" t="s">
        <v>164</v>
      </c>
      <c r="D132" s="164" t="s">
        <v>151</v>
      </c>
      <c r="E132" s="165" t="s">
        <v>165</v>
      </c>
      <c r="F132" s="223" t="s">
        <v>166</v>
      </c>
      <c r="G132" s="223"/>
      <c r="H132" s="223"/>
      <c r="I132" s="223"/>
      <c r="J132" s="166" t="s">
        <v>148</v>
      </c>
      <c r="K132" s="167">
        <v>38</v>
      </c>
      <c r="L132" s="220">
        <v>0</v>
      </c>
      <c r="M132" s="220"/>
      <c r="N132" s="226">
        <f t="shared" si="5"/>
        <v>0</v>
      </c>
      <c r="O132" s="227"/>
      <c r="P132" s="227"/>
      <c r="Q132" s="227"/>
      <c r="R132" s="129"/>
      <c r="T132" s="160" t="s">
        <v>5</v>
      </c>
      <c r="U132" s="43" t="s">
        <v>42</v>
      </c>
      <c r="V132" s="35"/>
      <c r="W132" s="161">
        <f t="shared" si="6"/>
        <v>0</v>
      </c>
      <c r="X132" s="161">
        <v>6.0000000000000002E-5</v>
      </c>
      <c r="Y132" s="161">
        <f t="shared" si="7"/>
        <v>2.2799999999999999E-3</v>
      </c>
      <c r="Z132" s="161">
        <v>0</v>
      </c>
      <c r="AA132" s="162">
        <f t="shared" si="8"/>
        <v>0</v>
      </c>
      <c r="AR132" s="18" t="s">
        <v>154</v>
      </c>
      <c r="AT132" s="18" t="s">
        <v>151</v>
      </c>
      <c r="AU132" s="18" t="s">
        <v>114</v>
      </c>
      <c r="AY132" s="18" t="s">
        <v>135</v>
      </c>
      <c r="BE132" s="100">
        <f t="shared" si="9"/>
        <v>0</v>
      </c>
      <c r="BF132" s="100">
        <f t="shared" si="10"/>
        <v>0</v>
      </c>
      <c r="BG132" s="100">
        <f t="shared" si="11"/>
        <v>0</v>
      </c>
      <c r="BH132" s="100">
        <f t="shared" si="12"/>
        <v>0</v>
      </c>
      <c r="BI132" s="100">
        <f t="shared" si="13"/>
        <v>0</v>
      </c>
      <c r="BJ132" s="18" t="s">
        <v>114</v>
      </c>
      <c r="BK132" s="163">
        <f t="shared" si="14"/>
        <v>0</v>
      </c>
      <c r="BL132" s="18" t="s">
        <v>149</v>
      </c>
      <c r="BM132" s="18" t="s">
        <v>167</v>
      </c>
    </row>
    <row r="133" spans="2:65" s="1" customFormat="1" ht="25.5" customHeight="1">
      <c r="B133" s="126"/>
      <c r="C133" s="155" t="s">
        <v>168</v>
      </c>
      <c r="D133" s="155" t="s">
        <v>136</v>
      </c>
      <c r="E133" s="156" t="s">
        <v>169</v>
      </c>
      <c r="F133" s="222" t="s">
        <v>170</v>
      </c>
      <c r="G133" s="222"/>
      <c r="H133" s="222"/>
      <c r="I133" s="222"/>
      <c r="J133" s="157" t="s">
        <v>171</v>
      </c>
      <c r="K133" s="158">
        <v>45</v>
      </c>
      <c r="L133" s="219">
        <v>0</v>
      </c>
      <c r="M133" s="219"/>
      <c r="N133" s="227">
        <f t="shared" si="5"/>
        <v>0</v>
      </c>
      <c r="O133" s="227"/>
      <c r="P133" s="227"/>
      <c r="Q133" s="227"/>
      <c r="R133" s="129"/>
      <c r="T133" s="160" t="s">
        <v>5</v>
      </c>
      <c r="U133" s="43" t="s">
        <v>42</v>
      </c>
      <c r="V133" s="35"/>
      <c r="W133" s="161">
        <f t="shared" si="6"/>
        <v>0</v>
      </c>
      <c r="X133" s="161">
        <v>0</v>
      </c>
      <c r="Y133" s="161">
        <f t="shared" si="7"/>
        <v>0</v>
      </c>
      <c r="Z133" s="161">
        <v>0</v>
      </c>
      <c r="AA133" s="162">
        <f t="shared" si="8"/>
        <v>0</v>
      </c>
      <c r="AR133" s="18" t="s">
        <v>149</v>
      </c>
      <c r="AT133" s="18" t="s">
        <v>136</v>
      </c>
      <c r="AU133" s="18" t="s">
        <v>114</v>
      </c>
      <c r="AY133" s="18" t="s">
        <v>135</v>
      </c>
      <c r="BE133" s="100">
        <f t="shared" si="9"/>
        <v>0</v>
      </c>
      <c r="BF133" s="100">
        <f t="shared" si="10"/>
        <v>0</v>
      </c>
      <c r="BG133" s="100">
        <f t="shared" si="11"/>
        <v>0</v>
      </c>
      <c r="BH133" s="100">
        <f t="shared" si="12"/>
        <v>0</v>
      </c>
      <c r="BI133" s="100">
        <f t="shared" si="13"/>
        <v>0</v>
      </c>
      <c r="BJ133" s="18" t="s">
        <v>114</v>
      </c>
      <c r="BK133" s="163">
        <f t="shared" si="14"/>
        <v>0</v>
      </c>
      <c r="BL133" s="18" t="s">
        <v>149</v>
      </c>
      <c r="BM133" s="18" t="s">
        <v>172</v>
      </c>
    </row>
    <row r="134" spans="2:65" s="1" customFormat="1" ht="16.5" customHeight="1">
      <c r="B134" s="126"/>
      <c r="C134" s="164" t="s">
        <v>173</v>
      </c>
      <c r="D134" s="164" t="s">
        <v>151</v>
      </c>
      <c r="E134" s="165" t="s">
        <v>174</v>
      </c>
      <c r="F134" s="223" t="s">
        <v>175</v>
      </c>
      <c r="G134" s="223"/>
      <c r="H134" s="223"/>
      <c r="I134" s="223"/>
      <c r="J134" s="166" t="s">
        <v>171</v>
      </c>
      <c r="K134" s="167">
        <v>45</v>
      </c>
      <c r="L134" s="220">
        <v>0</v>
      </c>
      <c r="M134" s="220"/>
      <c r="N134" s="226">
        <f t="shared" si="5"/>
        <v>0</v>
      </c>
      <c r="O134" s="227"/>
      <c r="P134" s="227"/>
      <c r="Q134" s="227"/>
      <c r="R134" s="129"/>
      <c r="T134" s="160" t="s">
        <v>5</v>
      </c>
      <c r="U134" s="43" t="s">
        <v>42</v>
      </c>
      <c r="V134" s="35"/>
      <c r="W134" s="161">
        <f t="shared" si="6"/>
        <v>0</v>
      </c>
      <c r="X134" s="161">
        <v>2.2699999999999999E-3</v>
      </c>
      <c r="Y134" s="161">
        <f t="shared" si="7"/>
        <v>0.10214999999999999</v>
      </c>
      <c r="Z134" s="161">
        <v>0</v>
      </c>
      <c r="AA134" s="162">
        <f t="shared" si="8"/>
        <v>0</v>
      </c>
      <c r="AR134" s="18" t="s">
        <v>154</v>
      </c>
      <c r="AT134" s="18" t="s">
        <v>151</v>
      </c>
      <c r="AU134" s="18" t="s">
        <v>114</v>
      </c>
      <c r="AY134" s="18" t="s">
        <v>135</v>
      </c>
      <c r="BE134" s="100">
        <f t="shared" si="9"/>
        <v>0</v>
      </c>
      <c r="BF134" s="100">
        <f t="shared" si="10"/>
        <v>0</v>
      </c>
      <c r="BG134" s="100">
        <f t="shared" si="11"/>
        <v>0</v>
      </c>
      <c r="BH134" s="100">
        <f t="shared" si="12"/>
        <v>0</v>
      </c>
      <c r="BI134" s="100">
        <f t="shared" si="13"/>
        <v>0</v>
      </c>
      <c r="BJ134" s="18" t="s">
        <v>114</v>
      </c>
      <c r="BK134" s="163">
        <f t="shared" si="14"/>
        <v>0</v>
      </c>
      <c r="BL134" s="18" t="s">
        <v>149</v>
      </c>
      <c r="BM134" s="18" t="s">
        <v>176</v>
      </c>
    </row>
    <row r="135" spans="2:65" s="1" customFormat="1" ht="25.5" customHeight="1">
      <c r="B135" s="126"/>
      <c r="C135" s="155" t="s">
        <v>177</v>
      </c>
      <c r="D135" s="155" t="s">
        <v>136</v>
      </c>
      <c r="E135" s="156" t="s">
        <v>178</v>
      </c>
      <c r="F135" s="222" t="s">
        <v>179</v>
      </c>
      <c r="G135" s="222"/>
      <c r="H135" s="222"/>
      <c r="I135" s="222"/>
      <c r="J135" s="157" t="s">
        <v>148</v>
      </c>
      <c r="K135" s="158">
        <v>20</v>
      </c>
      <c r="L135" s="219">
        <v>0</v>
      </c>
      <c r="M135" s="219"/>
      <c r="N135" s="227">
        <f t="shared" si="5"/>
        <v>0</v>
      </c>
      <c r="O135" s="227"/>
      <c r="P135" s="227"/>
      <c r="Q135" s="227"/>
      <c r="R135" s="129"/>
      <c r="T135" s="160" t="s">
        <v>5</v>
      </c>
      <c r="U135" s="43" t="s">
        <v>42</v>
      </c>
      <c r="V135" s="35"/>
      <c r="W135" s="161">
        <f t="shared" si="6"/>
        <v>0</v>
      </c>
      <c r="X135" s="161">
        <v>0</v>
      </c>
      <c r="Y135" s="161">
        <f t="shared" si="7"/>
        <v>0</v>
      </c>
      <c r="Z135" s="161">
        <v>0</v>
      </c>
      <c r="AA135" s="162">
        <f t="shared" si="8"/>
        <v>0</v>
      </c>
      <c r="AR135" s="18" t="s">
        <v>149</v>
      </c>
      <c r="AT135" s="18" t="s">
        <v>136</v>
      </c>
      <c r="AU135" s="18" t="s">
        <v>114</v>
      </c>
      <c r="AY135" s="18" t="s">
        <v>135</v>
      </c>
      <c r="BE135" s="100">
        <f t="shared" si="9"/>
        <v>0</v>
      </c>
      <c r="BF135" s="100">
        <f t="shared" si="10"/>
        <v>0</v>
      </c>
      <c r="BG135" s="100">
        <f t="shared" si="11"/>
        <v>0</v>
      </c>
      <c r="BH135" s="100">
        <f t="shared" si="12"/>
        <v>0</v>
      </c>
      <c r="BI135" s="100">
        <f t="shared" si="13"/>
        <v>0</v>
      </c>
      <c r="BJ135" s="18" t="s">
        <v>114</v>
      </c>
      <c r="BK135" s="163">
        <f t="shared" si="14"/>
        <v>0</v>
      </c>
      <c r="BL135" s="18" t="s">
        <v>149</v>
      </c>
      <c r="BM135" s="18" t="s">
        <v>180</v>
      </c>
    </row>
    <row r="136" spans="2:65" s="1" customFormat="1" ht="16.5" customHeight="1">
      <c r="B136" s="126"/>
      <c r="C136" s="164" t="s">
        <v>181</v>
      </c>
      <c r="D136" s="164" t="s">
        <v>151</v>
      </c>
      <c r="E136" s="165" t="s">
        <v>182</v>
      </c>
      <c r="F136" s="223" t="s">
        <v>183</v>
      </c>
      <c r="G136" s="223"/>
      <c r="H136" s="223"/>
      <c r="I136" s="223"/>
      <c r="J136" s="166" t="s">
        <v>148</v>
      </c>
      <c r="K136" s="167">
        <v>20</v>
      </c>
      <c r="L136" s="220">
        <v>0</v>
      </c>
      <c r="M136" s="220"/>
      <c r="N136" s="226">
        <f t="shared" si="5"/>
        <v>0</v>
      </c>
      <c r="O136" s="227"/>
      <c r="P136" s="227"/>
      <c r="Q136" s="227"/>
      <c r="R136" s="129"/>
      <c r="T136" s="160" t="s">
        <v>5</v>
      </c>
      <c r="U136" s="43" t="s">
        <v>42</v>
      </c>
      <c r="V136" s="35"/>
      <c r="W136" s="161">
        <f t="shared" si="6"/>
        <v>0</v>
      </c>
      <c r="X136" s="161">
        <v>6.0000000000000002E-5</v>
      </c>
      <c r="Y136" s="161">
        <f t="shared" si="7"/>
        <v>1.2000000000000001E-3</v>
      </c>
      <c r="Z136" s="161">
        <v>0</v>
      </c>
      <c r="AA136" s="162">
        <f t="shared" si="8"/>
        <v>0</v>
      </c>
      <c r="AR136" s="18" t="s">
        <v>154</v>
      </c>
      <c r="AT136" s="18" t="s">
        <v>151</v>
      </c>
      <c r="AU136" s="18" t="s">
        <v>114</v>
      </c>
      <c r="AY136" s="18" t="s">
        <v>135</v>
      </c>
      <c r="BE136" s="100">
        <f t="shared" si="9"/>
        <v>0</v>
      </c>
      <c r="BF136" s="100">
        <f t="shared" si="10"/>
        <v>0</v>
      </c>
      <c r="BG136" s="100">
        <f t="shared" si="11"/>
        <v>0</v>
      </c>
      <c r="BH136" s="100">
        <f t="shared" si="12"/>
        <v>0</v>
      </c>
      <c r="BI136" s="100">
        <f t="shared" si="13"/>
        <v>0</v>
      </c>
      <c r="BJ136" s="18" t="s">
        <v>114</v>
      </c>
      <c r="BK136" s="163">
        <f t="shared" si="14"/>
        <v>0</v>
      </c>
      <c r="BL136" s="18" t="s">
        <v>149</v>
      </c>
      <c r="BM136" s="18" t="s">
        <v>184</v>
      </c>
    </row>
    <row r="137" spans="2:65" s="1" customFormat="1" ht="25.5" customHeight="1">
      <c r="B137" s="126"/>
      <c r="C137" s="155" t="s">
        <v>185</v>
      </c>
      <c r="D137" s="155" t="s">
        <v>136</v>
      </c>
      <c r="E137" s="156" t="s">
        <v>186</v>
      </c>
      <c r="F137" s="222" t="s">
        <v>187</v>
      </c>
      <c r="G137" s="222"/>
      <c r="H137" s="222"/>
      <c r="I137" s="222"/>
      <c r="J137" s="157" t="s">
        <v>148</v>
      </c>
      <c r="K137" s="158">
        <v>20</v>
      </c>
      <c r="L137" s="219">
        <v>0</v>
      </c>
      <c r="M137" s="219"/>
      <c r="N137" s="227">
        <f t="shared" si="5"/>
        <v>0</v>
      </c>
      <c r="O137" s="227"/>
      <c r="P137" s="227"/>
      <c r="Q137" s="227"/>
      <c r="R137" s="129"/>
      <c r="T137" s="160" t="s">
        <v>5</v>
      </c>
      <c r="U137" s="43" t="s">
        <v>42</v>
      </c>
      <c r="V137" s="35"/>
      <c r="W137" s="161">
        <f t="shared" si="6"/>
        <v>0</v>
      </c>
      <c r="X137" s="161">
        <v>0</v>
      </c>
      <c r="Y137" s="161">
        <f t="shared" si="7"/>
        <v>0</v>
      </c>
      <c r="Z137" s="161">
        <v>0</v>
      </c>
      <c r="AA137" s="162">
        <f t="shared" si="8"/>
        <v>0</v>
      </c>
      <c r="AR137" s="18" t="s">
        <v>149</v>
      </c>
      <c r="AT137" s="18" t="s">
        <v>136</v>
      </c>
      <c r="AU137" s="18" t="s">
        <v>114</v>
      </c>
      <c r="AY137" s="18" t="s">
        <v>135</v>
      </c>
      <c r="BE137" s="100">
        <f t="shared" si="9"/>
        <v>0</v>
      </c>
      <c r="BF137" s="100">
        <f t="shared" si="10"/>
        <v>0</v>
      </c>
      <c r="BG137" s="100">
        <f t="shared" si="11"/>
        <v>0</v>
      </c>
      <c r="BH137" s="100">
        <f t="shared" si="12"/>
        <v>0</v>
      </c>
      <c r="BI137" s="100">
        <f t="shared" si="13"/>
        <v>0</v>
      </c>
      <c r="BJ137" s="18" t="s">
        <v>114</v>
      </c>
      <c r="BK137" s="163">
        <f t="shared" si="14"/>
        <v>0</v>
      </c>
      <c r="BL137" s="18" t="s">
        <v>149</v>
      </c>
      <c r="BM137" s="18" t="s">
        <v>188</v>
      </c>
    </row>
    <row r="138" spans="2:65" s="1" customFormat="1" ht="16.5" customHeight="1">
      <c r="B138" s="126"/>
      <c r="C138" s="164" t="s">
        <v>189</v>
      </c>
      <c r="D138" s="164" t="s">
        <v>151</v>
      </c>
      <c r="E138" s="165" t="s">
        <v>190</v>
      </c>
      <c r="F138" s="223" t="s">
        <v>191</v>
      </c>
      <c r="G138" s="223"/>
      <c r="H138" s="223"/>
      <c r="I138" s="223"/>
      <c r="J138" s="166" t="s">
        <v>148</v>
      </c>
      <c r="K138" s="167">
        <v>20</v>
      </c>
      <c r="L138" s="220">
        <v>0</v>
      </c>
      <c r="M138" s="220"/>
      <c r="N138" s="226">
        <f t="shared" si="5"/>
        <v>0</v>
      </c>
      <c r="O138" s="227"/>
      <c r="P138" s="227"/>
      <c r="Q138" s="227"/>
      <c r="R138" s="129"/>
      <c r="T138" s="160" t="s">
        <v>5</v>
      </c>
      <c r="U138" s="43" t="s">
        <v>42</v>
      </c>
      <c r="V138" s="35"/>
      <c r="W138" s="161">
        <f t="shared" si="6"/>
        <v>0</v>
      </c>
      <c r="X138" s="161">
        <v>0</v>
      </c>
      <c r="Y138" s="161">
        <f t="shared" si="7"/>
        <v>0</v>
      </c>
      <c r="Z138" s="161">
        <v>0</v>
      </c>
      <c r="AA138" s="162">
        <f t="shared" si="8"/>
        <v>0</v>
      </c>
      <c r="AR138" s="18" t="s">
        <v>154</v>
      </c>
      <c r="AT138" s="18" t="s">
        <v>151</v>
      </c>
      <c r="AU138" s="18" t="s">
        <v>114</v>
      </c>
      <c r="AY138" s="18" t="s">
        <v>135</v>
      </c>
      <c r="BE138" s="100">
        <f t="shared" si="9"/>
        <v>0</v>
      </c>
      <c r="BF138" s="100">
        <f t="shared" si="10"/>
        <v>0</v>
      </c>
      <c r="BG138" s="100">
        <f t="shared" si="11"/>
        <v>0</v>
      </c>
      <c r="BH138" s="100">
        <f t="shared" si="12"/>
        <v>0</v>
      </c>
      <c r="BI138" s="100">
        <f t="shared" si="13"/>
        <v>0</v>
      </c>
      <c r="BJ138" s="18" t="s">
        <v>114</v>
      </c>
      <c r="BK138" s="163">
        <f t="shared" si="14"/>
        <v>0</v>
      </c>
      <c r="BL138" s="18" t="s">
        <v>149</v>
      </c>
      <c r="BM138" s="18" t="s">
        <v>192</v>
      </c>
    </row>
    <row r="139" spans="2:65" s="1" customFormat="1" ht="25.5" customHeight="1">
      <c r="B139" s="126"/>
      <c r="C139" s="155" t="s">
        <v>193</v>
      </c>
      <c r="D139" s="155" t="s">
        <v>136</v>
      </c>
      <c r="E139" s="156" t="s">
        <v>194</v>
      </c>
      <c r="F139" s="222" t="s">
        <v>195</v>
      </c>
      <c r="G139" s="222"/>
      <c r="H139" s="222"/>
      <c r="I139" s="222"/>
      <c r="J139" s="157" t="s">
        <v>148</v>
      </c>
      <c r="K139" s="158">
        <v>20</v>
      </c>
      <c r="L139" s="219">
        <v>0</v>
      </c>
      <c r="M139" s="219"/>
      <c r="N139" s="227">
        <f t="shared" si="5"/>
        <v>0</v>
      </c>
      <c r="O139" s="227"/>
      <c r="P139" s="227"/>
      <c r="Q139" s="227"/>
      <c r="R139" s="129"/>
      <c r="T139" s="160" t="s">
        <v>5</v>
      </c>
      <c r="U139" s="43" t="s">
        <v>42</v>
      </c>
      <c r="V139" s="35"/>
      <c r="W139" s="161">
        <f t="shared" si="6"/>
        <v>0</v>
      </c>
      <c r="X139" s="161">
        <v>0</v>
      </c>
      <c r="Y139" s="161">
        <f t="shared" si="7"/>
        <v>0</v>
      </c>
      <c r="Z139" s="161">
        <v>0</v>
      </c>
      <c r="AA139" s="162">
        <f t="shared" si="8"/>
        <v>0</v>
      </c>
      <c r="AR139" s="18" t="s">
        <v>149</v>
      </c>
      <c r="AT139" s="18" t="s">
        <v>136</v>
      </c>
      <c r="AU139" s="18" t="s">
        <v>114</v>
      </c>
      <c r="AY139" s="18" t="s">
        <v>135</v>
      </c>
      <c r="BE139" s="100">
        <f t="shared" si="9"/>
        <v>0</v>
      </c>
      <c r="BF139" s="100">
        <f t="shared" si="10"/>
        <v>0</v>
      </c>
      <c r="BG139" s="100">
        <f t="shared" si="11"/>
        <v>0</v>
      </c>
      <c r="BH139" s="100">
        <f t="shared" si="12"/>
        <v>0</v>
      </c>
      <c r="BI139" s="100">
        <f t="shared" si="13"/>
        <v>0</v>
      </c>
      <c r="BJ139" s="18" t="s">
        <v>114</v>
      </c>
      <c r="BK139" s="163">
        <f t="shared" si="14"/>
        <v>0</v>
      </c>
      <c r="BL139" s="18" t="s">
        <v>149</v>
      </c>
      <c r="BM139" s="18" t="s">
        <v>196</v>
      </c>
    </row>
    <row r="140" spans="2:65" s="1" customFormat="1" ht="16.5" customHeight="1">
      <c r="B140" s="126"/>
      <c r="C140" s="164" t="s">
        <v>197</v>
      </c>
      <c r="D140" s="164" t="s">
        <v>151</v>
      </c>
      <c r="E140" s="165" t="s">
        <v>198</v>
      </c>
      <c r="F140" s="223" t="s">
        <v>199</v>
      </c>
      <c r="G140" s="223"/>
      <c r="H140" s="223"/>
      <c r="I140" s="223"/>
      <c r="J140" s="166" t="s">
        <v>148</v>
      </c>
      <c r="K140" s="167">
        <v>20</v>
      </c>
      <c r="L140" s="220">
        <v>0</v>
      </c>
      <c r="M140" s="220"/>
      <c r="N140" s="226">
        <f t="shared" si="5"/>
        <v>0</v>
      </c>
      <c r="O140" s="227"/>
      <c r="P140" s="227"/>
      <c r="Q140" s="227"/>
      <c r="R140" s="129"/>
      <c r="T140" s="160" t="s">
        <v>5</v>
      </c>
      <c r="U140" s="43" t="s">
        <v>42</v>
      </c>
      <c r="V140" s="35"/>
      <c r="W140" s="161">
        <f t="shared" si="6"/>
        <v>0</v>
      </c>
      <c r="X140" s="161">
        <v>0</v>
      </c>
      <c r="Y140" s="161">
        <f t="shared" si="7"/>
        <v>0</v>
      </c>
      <c r="Z140" s="161">
        <v>0</v>
      </c>
      <c r="AA140" s="162">
        <f t="shared" si="8"/>
        <v>0</v>
      </c>
      <c r="AR140" s="18" t="s">
        <v>154</v>
      </c>
      <c r="AT140" s="18" t="s">
        <v>151</v>
      </c>
      <c r="AU140" s="18" t="s">
        <v>114</v>
      </c>
      <c r="AY140" s="18" t="s">
        <v>135</v>
      </c>
      <c r="BE140" s="100">
        <f t="shared" si="9"/>
        <v>0</v>
      </c>
      <c r="BF140" s="100">
        <f t="shared" si="10"/>
        <v>0</v>
      </c>
      <c r="BG140" s="100">
        <f t="shared" si="11"/>
        <v>0</v>
      </c>
      <c r="BH140" s="100">
        <f t="shared" si="12"/>
        <v>0</v>
      </c>
      <c r="BI140" s="100">
        <f t="shared" si="13"/>
        <v>0</v>
      </c>
      <c r="BJ140" s="18" t="s">
        <v>114</v>
      </c>
      <c r="BK140" s="163">
        <f t="shared" si="14"/>
        <v>0</v>
      </c>
      <c r="BL140" s="18" t="s">
        <v>149</v>
      </c>
      <c r="BM140" s="18" t="s">
        <v>200</v>
      </c>
    </row>
    <row r="141" spans="2:65" s="1" customFormat="1" ht="16.5" customHeight="1">
      <c r="B141" s="126"/>
      <c r="C141" s="155" t="s">
        <v>201</v>
      </c>
      <c r="D141" s="155" t="s">
        <v>136</v>
      </c>
      <c r="E141" s="156" t="s">
        <v>202</v>
      </c>
      <c r="F141" s="222" t="s">
        <v>203</v>
      </c>
      <c r="G141" s="222"/>
      <c r="H141" s="222"/>
      <c r="I141" s="222"/>
      <c r="J141" s="157" t="s">
        <v>148</v>
      </c>
      <c r="K141" s="158">
        <v>20</v>
      </c>
      <c r="L141" s="219">
        <v>0</v>
      </c>
      <c r="M141" s="219"/>
      <c r="N141" s="227">
        <f t="shared" si="5"/>
        <v>0</v>
      </c>
      <c r="O141" s="227"/>
      <c r="P141" s="227"/>
      <c r="Q141" s="227"/>
      <c r="R141" s="129"/>
      <c r="T141" s="160" t="s">
        <v>5</v>
      </c>
      <c r="U141" s="43" t="s">
        <v>42</v>
      </c>
      <c r="V141" s="35"/>
      <c r="W141" s="161">
        <f t="shared" si="6"/>
        <v>0</v>
      </c>
      <c r="X141" s="161">
        <v>0</v>
      </c>
      <c r="Y141" s="161">
        <f t="shared" si="7"/>
        <v>0</v>
      </c>
      <c r="Z141" s="161">
        <v>0</v>
      </c>
      <c r="AA141" s="162">
        <f t="shared" si="8"/>
        <v>0</v>
      </c>
      <c r="AR141" s="18" t="s">
        <v>149</v>
      </c>
      <c r="AT141" s="18" t="s">
        <v>136</v>
      </c>
      <c r="AU141" s="18" t="s">
        <v>114</v>
      </c>
      <c r="AY141" s="18" t="s">
        <v>135</v>
      </c>
      <c r="BE141" s="100">
        <f t="shared" si="9"/>
        <v>0</v>
      </c>
      <c r="BF141" s="100">
        <f t="shared" si="10"/>
        <v>0</v>
      </c>
      <c r="BG141" s="100">
        <f t="shared" si="11"/>
        <v>0</v>
      </c>
      <c r="BH141" s="100">
        <f t="shared" si="12"/>
        <v>0</v>
      </c>
      <c r="BI141" s="100">
        <f t="shared" si="13"/>
        <v>0</v>
      </c>
      <c r="BJ141" s="18" t="s">
        <v>114</v>
      </c>
      <c r="BK141" s="163">
        <f t="shared" si="14"/>
        <v>0</v>
      </c>
      <c r="BL141" s="18" t="s">
        <v>149</v>
      </c>
      <c r="BM141" s="18" t="s">
        <v>204</v>
      </c>
    </row>
    <row r="142" spans="2:65" s="1" customFormat="1" ht="38.25" customHeight="1">
      <c r="B142" s="126"/>
      <c r="C142" s="164" t="s">
        <v>205</v>
      </c>
      <c r="D142" s="164" t="s">
        <v>151</v>
      </c>
      <c r="E142" s="165" t="s">
        <v>206</v>
      </c>
      <c r="F142" s="223" t="s">
        <v>372</v>
      </c>
      <c r="G142" s="223"/>
      <c r="H142" s="223"/>
      <c r="I142" s="223"/>
      <c r="J142" s="166" t="s">
        <v>148</v>
      </c>
      <c r="K142" s="167">
        <v>20</v>
      </c>
      <c r="L142" s="220">
        <v>0</v>
      </c>
      <c r="M142" s="220"/>
      <c r="N142" s="226">
        <f t="shared" si="5"/>
        <v>0</v>
      </c>
      <c r="O142" s="227"/>
      <c r="P142" s="227"/>
      <c r="Q142" s="227"/>
      <c r="R142" s="129"/>
      <c r="T142" s="160" t="s">
        <v>5</v>
      </c>
      <c r="U142" s="43" t="s">
        <v>42</v>
      </c>
      <c r="V142" s="35"/>
      <c r="W142" s="161">
        <f t="shared" si="6"/>
        <v>0</v>
      </c>
      <c r="X142" s="161">
        <v>4.8900000000000002E-3</v>
      </c>
      <c r="Y142" s="161">
        <f t="shared" si="7"/>
        <v>9.7799999999999998E-2</v>
      </c>
      <c r="Z142" s="161">
        <v>0</v>
      </c>
      <c r="AA142" s="162">
        <f t="shared" si="8"/>
        <v>0</v>
      </c>
      <c r="AR142" s="18" t="s">
        <v>154</v>
      </c>
      <c r="AT142" s="18" t="s">
        <v>151</v>
      </c>
      <c r="AU142" s="18" t="s">
        <v>114</v>
      </c>
      <c r="AY142" s="18" t="s">
        <v>135</v>
      </c>
      <c r="BE142" s="100">
        <f t="shared" si="9"/>
        <v>0</v>
      </c>
      <c r="BF142" s="100">
        <f t="shared" si="10"/>
        <v>0</v>
      </c>
      <c r="BG142" s="100">
        <f t="shared" si="11"/>
        <v>0</v>
      </c>
      <c r="BH142" s="100">
        <f t="shared" si="12"/>
        <v>0</v>
      </c>
      <c r="BI142" s="100">
        <f t="shared" si="13"/>
        <v>0</v>
      </c>
      <c r="BJ142" s="18" t="s">
        <v>114</v>
      </c>
      <c r="BK142" s="163">
        <f t="shared" si="14"/>
        <v>0</v>
      </c>
      <c r="BL142" s="18" t="s">
        <v>149</v>
      </c>
      <c r="BM142" s="18" t="s">
        <v>207</v>
      </c>
    </row>
    <row r="143" spans="2:65" s="1" customFormat="1" ht="16.5" customHeight="1">
      <c r="B143" s="126"/>
      <c r="C143" s="164" t="s">
        <v>208</v>
      </c>
      <c r="D143" s="164" t="s">
        <v>151</v>
      </c>
      <c r="E143" s="165" t="s">
        <v>209</v>
      </c>
      <c r="F143" s="223" t="s">
        <v>210</v>
      </c>
      <c r="G143" s="223"/>
      <c r="H143" s="223"/>
      <c r="I143" s="223"/>
      <c r="J143" s="166" t="s">
        <v>148</v>
      </c>
      <c r="K143" s="167">
        <v>1</v>
      </c>
      <c r="L143" s="220">
        <v>0</v>
      </c>
      <c r="M143" s="220"/>
      <c r="N143" s="226">
        <f t="shared" si="5"/>
        <v>0</v>
      </c>
      <c r="O143" s="227"/>
      <c r="P143" s="227"/>
      <c r="Q143" s="227"/>
      <c r="R143" s="129"/>
      <c r="T143" s="160" t="s">
        <v>5</v>
      </c>
      <c r="U143" s="43" t="s">
        <v>42</v>
      </c>
      <c r="V143" s="35"/>
      <c r="W143" s="161">
        <f t="shared" si="6"/>
        <v>0</v>
      </c>
      <c r="X143" s="161">
        <v>1.6000000000000001E-4</v>
      </c>
      <c r="Y143" s="161">
        <f t="shared" si="7"/>
        <v>1.6000000000000001E-4</v>
      </c>
      <c r="Z143" s="161">
        <v>0</v>
      </c>
      <c r="AA143" s="162">
        <f t="shared" si="8"/>
        <v>0</v>
      </c>
      <c r="AR143" s="18" t="s">
        <v>154</v>
      </c>
      <c r="AT143" s="18" t="s">
        <v>151</v>
      </c>
      <c r="AU143" s="18" t="s">
        <v>114</v>
      </c>
      <c r="AY143" s="18" t="s">
        <v>135</v>
      </c>
      <c r="BE143" s="100">
        <f t="shared" si="9"/>
        <v>0</v>
      </c>
      <c r="BF143" s="100">
        <f t="shared" si="10"/>
        <v>0</v>
      </c>
      <c r="BG143" s="100">
        <f t="shared" si="11"/>
        <v>0</v>
      </c>
      <c r="BH143" s="100">
        <f t="shared" si="12"/>
        <v>0</v>
      </c>
      <c r="BI143" s="100">
        <f t="shared" si="13"/>
        <v>0</v>
      </c>
      <c r="BJ143" s="18" t="s">
        <v>114</v>
      </c>
      <c r="BK143" s="163">
        <f t="shared" si="14"/>
        <v>0</v>
      </c>
      <c r="BL143" s="18" t="s">
        <v>149</v>
      </c>
      <c r="BM143" s="18" t="s">
        <v>211</v>
      </c>
    </row>
    <row r="144" spans="2:65" s="1" customFormat="1" ht="16.5" customHeight="1">
      <c r="B144" s="126"/>
      <c r="C144" s="155" t="s">
        <v>212</v>
      </c>
      <c r="D144" s="155" t="s">
        <v>136</v>
      </c>
      <c r="E144" s="156" t="s">
        <v>213</v>
      </c>
      <c r="F144" s="222" t="s">
        <v>214</v>
      </c>
      <c r="G144" s="222"/>
      <c r="H144" s="222"/>
      <c r="I144" s="222"/>
      <c r="J144" s="157" t="s">
        <v>148</v>
      </c>
      <c r="K144" s="158">
        <v>20</v>
      </c>
      <c r="L144" s="219">
        <v>0</v>
      </c>
      <c r="M144" s="219"/>
      <c r="N144" s="227">
        <f t="shared" si="5"/>
        <v>0</v>
      </c>
      <c r="O144" s="227"/>
      <c r="P144" s="227"/>
      <c r="Q144" s="227"/>
      <c r="R144" s="129"/>
      <c r="T144" s="160" t="s">
        <v>5</v>
      </c>
      <c r="U144" s="43" t="s">
        <v>42</v>
      </c>
      <c r="V144" s="35"/>
      <c r="W144" s="161">
        <f t="shared" si="6"/>
        <v>0</v>
      </c>
      <c r="X144" s="161">
        <v>0</v>
      </c>
      <c r="Y144" s="161">
        <f t="shared" si="7"/>
        <v>0</v>
      </c>
      <c r="Z144" s="161">
        <v>0</v>
      </c>
      <c r="AA144" s="162">
        <f t="shared" si="8"/>
        <v>0</v>
      </c>
      <c r="AR144" s="18" t="s">
        <v>149</v>
      </c>
      <c r="AT144" s="18" t="s">
        <v>136</v>
      </c>
      <c r="AU144" s="18" t="s">
        <v>114</v>
      </c>
      <c r="AY144" s="18" t="s">
        <v>135</v>
      </c>
      <c r="BE144" s="100">
        <f t="shared" si="9"/>
        <v>0</v>
      </c>
      <c r="BF144" s="100">
        <f t="shared" si="10"/>
        <v>0</v>
      </c>
      <c r="BG144" s="100">
        <f t="shared" si="11"/>
        <v>0</v>
      </c>
      <c r="BH144" s="100">
        <f t="shared" si="12"/>
        <v>0</v>
      </c>
      <c r="BI144" s="100">
        <f t="shared" si="13"/>
        <v>0</v>
      </c>
      <c r="BJ144" s="18" t="s">
        <v>114</v>
      </c>
      <c r="BK144" s="163">
        <f t="shared" si="14"/>
        <v>0</v>
      </c>
      <c r="BL144" s="18" t="s">
        <v>149</v>
      </c>
      <c r="BM144" s="18" t="s">
        <v>215</v>
      </c>
    </row>
    <row r="145" spans="2:65" s="1" customFormat="1" ht="16.5" customHeight="1">
      <c r="B145" s="126"/>
      <c r="C145" s="164" t="s">
        <v>10</v>
      </c>
      <c r="D145" s="164" t="s">
        <v>151</v>
      </c>
      <c r="E145" s="165" t="s">
        <v>216</v>
      </c>
      <c r="F145" s="223" t="s">
        <v>217</v>
      </c>
      <c r="G145" s="223"/>
      <c r="H145" s="223"/>
      <c r="I145" s="223"/>
      <c r="J145" s="166" t="s">
        <v>218</v>
      </c>
      <c r="K145" s="167">
        <v>13</v>
      </c>
      <c r="L145" s="220">
        <v>0</v>
      </c>
      <c r="M145" s="220"/>
      <c r="N145" s="226">
        <f t="shared" si="5"/>
        <v>0</v>
      </c>
      <c r="O145" s="227"/>
      <c r="P145" s="227"/>
      <c r="Q145" s="227"/>
      <c r="R145" s="129"/>
      <c r="T145" s="160" t="s">
        <v>5</v>
      </c>
      <c r="U145" s="43" t="s">
        <v>42</v>
      </c>
      <c r="V145" s="35"/>
      <c r="W145" s="161">
        <f t="shared" si="6"/>
        <v>0</v>
      </c>
      <c r="X145" s="161">
        <v>0</v>
      </c>
      <c r="Y145" s="161">
        <f t="shared" si="7"/>
        <v>0</v>
      </c>
      <c r="Z145" s="161">
        <v>0</v>
      </c>
      <c r="AA145" s="162">
        <f t="shared" si="8"/>
        <v>0</v>
      </c>
      <c r="AR145" s="18" t="s">
        <v>154</v>
      </c>
      <c r="AT145" s="18" t="s">
        <v>151</v>
      </c>
      <c r="AU145" s="18" t="s">
        <v>114</v>
      </c>
      <c r="AY145" s="18" t="s">
        <v>135</v>
      </c>
      <c r="BE145" s="100">
        <f t="shared" si="9"/>
        <v>0</v>
      </c>
      <c r="BF145" s="100">
        <f t="shared" si="10"/>
        <v>0</v>
      </c>
      <c r="BG145" s="100">
        <f t="shared" si="11"/>
        <v>0</v>
      </c>
      <c r="BH145" s="100">
        <f t="shared" si="12"/>
        <v>0</v>
      </c>
      <c r="BI145" s="100">
        <f t="shared" si="13"/>
        <v>0</v>
      </c>
      <c r="BJ145" s="18" t="s">
        <v>114</v>
      </c>
      <c r="BK145" s="163">
        <f t="shared" si="14"/>
        <v>0</v>
      </c>
      <c r="BL145" s="18" t="s">
        <v>149</v>
      </c>
      <c r="BM145" s="18" t="s">
        <v>219</v>
      </c>
    </row>
    <row r="146" spans="2:65" s="1" customFormat="1" ht="16.5" customHeight="1">
      <c r="B146" s="126"/>
      <c r="C146" s="164" t="s">
        <v>220</v>
      </c>
      <c r="D146" s="164" t="s">
        <v>151</v>
      </c>
      <c r="E146" s="165" t="s">
        <v>221</v>
      </c>
      <c r="F146" s="223" t="s">
        <v>222</v>
      </c>
      <c r="G146" s="223"/>
      <c r="H146" s="223"/>
      <c r="I146" s="223"/>
      <c r="J146" s="166" t="s">
        <v>171</v>
      </c>
      <c r="K146" s="167">
        <v>30</v>
      </c>
      <c r="L146" s="220">
        <v>0</v>
      </c>
      <c r="M146" s="220"/>
      <c r="N146" s="226">
        <f t="shared" si="5"/>
        <v>0</v>
      </c>
      <c r="O146" s="227"/>
      <c r="P146" s="227"/>
      <c r="Q146" s="227"/>
      <c r="R146" s="129"/>
      <c r="T146" s="160" t="s">
        <v>5</v>
      </c>
      <c r="U146" s="43" t="s">
        <v>42</v>
      </c>
      <c r="V146" s="35"/>
      <c r="W146" s="161">
        <f t="shared" si="6"/>
        <v>0</v>
      </c>
      <c r="X146" s="161">
        <v>0</v>
      </c>
      <c r="Y146" s="161">
        <f t="shared" si="7"/>
        <v>0</v>
      </c>
      <c r="Z146" s="161">
        <v>0</v>
      </c>
      <c r="AA146" s="162">
        <f t="shared" si="8"/>
        <v>0</v>
      </c>
      <c r="AR146" s="18" t="s">
        <v>154</v>
      </c>
      <c r="AT146" s="18" t="s">
        <v>151</v>
      </c>
      <c r="AU146" s="18" t="s">
        <v>114</v>
      </c>
      <c r="AY146" s="18" t="s">
        <v>135</v>
      </c>
      <c r="BE146" s="100">
        <f t="shared" si="9"/>
        <v>0</v>
      </c>
      <c r="BF146" s="100">
        <f t="shared" si="10"/>
        <v>0</v>
      </c>
      <c r="BG146" s="100">
        <f t="shared" si="11"/>
        <v>0</v>
      </c>
      <c r="BH146" s="100">
        <f t="shared" si="12"/>
        <v>0</v>
      </c>
      <c r="BI146" s="100">
        <f t="shared" si="13"/>
        <v>0</v>
      </c>
      <c r="BJ146" s="18" t="s">
        <v>114</v>
      </c>
      <c r="BK146" s="163">
        <f t="shared" si="14"/>
        <v>0</v>
      </c>
      <c r="BL146" s="18" t="s">
        <v>149</v>
      </c>
      <c r="BM146" s="18" t="s">
        <v>223</v>
      </c>
    </row>
    <row r="147" spans="2:65" s="1" customFormat="1" ht="16.5" customHeight="1">
      <c r="B147" s="126"/>
      <c r="C147" s="155" t="s">
        <v>224</v>
      </c>
      <c r="D147" s="155" t="s">
        <v>136</v>
      </c>
      <c r="E147" s="156" t="s">
        <v>225</v>
      </c>
      <c r="F147" s="222" t="s">
        <v>226</v>
      </c>
      <c r="G147" s="222"/>
      <c r="H147" s="222"/>
      <c r="I147" s="222"/>
      <c r="J147" s="157" t="s">
        <v>148</v>
      </c>
      <c r="K147" s="158">
        <v>20</v>
      </c>
      <c r="L147" s="219">
        <v>0</v>
      </c>
      <c r="M147" s="219"/>
      <c r="N147" s="227">
        <f t="shared" si="5"/>
        <v>0</v>
      </c>
      <c r="O147" s="227"/>
      <c r="P147" s="227"/>
      <c r="Q147" s="227"/>
      <c r="R147" s="129"/>
      <c r="T147" s="160" t="s">
        <v>5</v>
      </c>
      <c r="U147" s="43" t="s">
        <v>42</v>
      </c>
      <c r="V147" s="35"/>
      <c r="W147" s="161">
        <f t="shared" si="6"/>
        <v>0</v>
      </c>
      <c r="X147" s="161">
        <v>0</v>
      </c>
      <c r="Y147" s="161">
        <f t="shared" si="7"/>
        <v>0</v>
      </c>
      <c r="Z147" s="161">
        <v>0</v>
      </c>
      <c r="AA147" s="162">
        <f t="shared" si="8"/>
        <v>0</v>
      </c>
      <c r="AR147" s="18" t="s">
        <v>149</v>
      </c>
      <c r="AT147" s="18" t="s">
        <v>136</v>
      </c>
      <c r="AU147" s="18" t="s">
        <v>114</v>
      </c>
      <c r="AY147" s="18" t="s">
        <v>135</v>
      </c>
      <c r="BE147" s="100">
        <f t="shared" si="9"/>
        <v>0</v>
      </c>
      <c r="BF147" s="100">
        <f t="shared" si="10"/>
        <v>0</v>
      </c>
      <c r="BG147" s="100">
        <f t="shared" si="11"/>
        <v>0</v>
      </c>
      <c r="BH147" s="100">
        <f t="shared" si="12"/>
        <v>0</v>
      </c>
      <c r="BI147" s="100">
        <f t="shared" si="13"/>
        <v>0</v>
      </c>
      <c r="BJ147" s="18" t="s">
        <v>114</v>
      </c>
      <c r="BK147" s="163">
        <f t="shared" si="14"/>
        <v>0</v>
      </c>
      <c r="BL147" s="18" t="s">
        <v>149</v>
      </c>
      <c r="BM147" s="18" t="s">
        <v>227</v>
      </c>
    </row>
    <row r="148" spans="2:65" s="1" customFormat="1" ht="16.5" customHeight="1">
      <c r="B148" s="126"/>
      <c r="C148" s="155" t="s">
        <v>228</v>
      </c>
      <c r="D148" s="155" t="s">
        <v>136</v>
      </c>
      <c r="E148" s="156" t="s">
        <v>229</v>
      </c>
      <c r="F148" s="222" t="s">
        <v>230</v>
      </c>
      <c r="G148" s="222"/>
      <c r="H148" s="222"/>
      <c r="I148" s="222"/>
      <c r="J148" s="157" t="s">
        <v>171</v>
      </c>
      <c r="K148" s="158">
        <v>900</v>
      </c>
      <c r="L148" s="219">
        <v>0</v>
      </c>
      <c r="M148" s="219"/>
      <c r="N148" s="227">
        <f t="shared" si="5"/>
        <v>0</v>
      </c>
      <c r="O148" s="227"/>
      <c r="P148" s="227"/>
      <c r="Q148" s="227"/>
      <c r="R148" s="129"/>
      <c r="T148" s="160" t="s">
        <v>5</v>
      </c>
      <c r="U148" s="43" t="s">
        <v>42</v>
      </c>
      <c r="V148" s="35"/>
      <c r="W148" s="161">
        <f t="shared" si="6"/>
        <v>0</v>
      </c>
      <c r="X148" s="161">
        <v>0</v>
      </c>
      <c r="Y148" s="161">
        <f t="shared" si="7"/>
        <v>0</v>
      </c>
      <c r="Z148" s="161">
        <v>0</v>
      </c>
      <c r="AA148" s="162">
        <f t="shared" si="8"/>
        <v>0</v>
      </c>
      <c r="AR148" s="18" t="s">
        <v>149</v>
      </c>
      <c r="AT148" s="18" t="s">
        <v>136</v>
      </c>
      <c r="AU148" s="18" t="s">
        <v>114</v>
      </c>
      <c r="AY148" s="18" t="s">
        <v>135</v>
      </c>
      <c r="BE148" s="100">
        <f t="shared" si="9"/>
        <v>0</v>
      </c>
      <c r="BF148" s="100">
        <f t="shared" si="10"/>
        <v>0</v>
      </c>
      <c r="BG148" s="100">
        <f t="shared" si="11"/>
        <v>0</v>
      </c>
      <c r="BH148" s="100">
        <f t="shared" si="12"/>
        <v>0</v>
      </c>
      <c r="BI148" s="100">
        <f t="shared" si="13"/>
        <v>0</v>
      </c>
      <c r="BJ148" s="18" t="s">
        <v>114</v>
      </c>
      <c r="BK148" s="163">
        <f t="shared" si="14"/>
        <v>0</v>
      </c>
      <c r="BL148" s="18" t="s">
        <v>149</v>
      </c>
      <c r="BM148" s="18" t="s">
        <v>231</v>
      </c>
    </row>
    <row r="149" spans="2:65" s="1" customFormat="1" ht="38.25" customHeight="1">
      <c r="B149" s="126"/>
      <c r="C149" s="164" t="s">
        <v>232</v>
      </c>
      <c r="D149" s="164" t="s">
        <v>151</v>
      </c>
      <c r="E149" s="165" t="s">
        <v>233</v>
      </c>
      <c r="F149" s="223" t="s">
        <v>234</v>
      </c>
      <c r="G149" s="223"/>
      <c r="H149" s="223"/>
      <c r="I149" s="223"/>
      <c r="J149" s="166" t="s">
        <v>235</v>
      </c>
      <c r="K149" s="167">
        <v>855.39200000000005</v>
      </c>
      <c r="L149" s="220">
        <v>0</v>
      </c>
      <c r="M149" s="220"/>
      <c r="N149" s="226">
        <f t="shared" si="5"/>
        <v>0</v>
      </c>
      <c r="O149" s="227"/>
      <c r="P149" s="227"/>
      <c r="Q149" s="227"/>
      <c r="R149" s="129"/>
      <c r="T149" s="160" t="s">
        <v>5</v>
      </c>
      <c r="U149" s="43" t="s">
        <v>42</v>
      </c>
      <c r="V149" s="35"/>
      <c r="W149" s="161">
        <f t="shared" si="6"/>
        <v>0</v>
      </c>
      <c r="X149" s="161">
        <v>9.9999766189068904E-4</v>
      </c>
      <c r="Y149" s="161">
        <f t="shared" si="7"/>
        <v>0.85539000000000032</v>
      </c>
      <c r="Z149" s="161">
        <v>0</v>
      </c>
      <c r="AA149" s="162">
        <f t="shared" si="8"/>
        <v>0</v>
      </c>
      <c r="AR149" s="18" t="s">
        <v>154</v>
      </c>
      <c r="AT149" s="18" t="s">
        <v>151</v>
      </c>
      <c r="AU149" s="18" t="s">
        <v>114</v>
      </c>
      <c r="AY149" s="18" t="s">
        <v>135</v>
      </c>
      <c r="BE149" s="100">
        <f t="shared" si="9"/>
        <v>0</v>
      </c>
      <c r="BF149" s="100">
        <f t="shared" si="10"/>
        <v>0</v>
      </c>
      <c r="BG149" s="100">
        <f t="shared" si="11"/>
        <v>0</v>
      </c>
      <c r="BH149" s="100">
        <f t="shared" si="12"/>
        <v>0</v>
      </c>
      <c r="BI149" s="100">
        <f t="shared" si="13"/>
        <v>0</v>
      </c>
      <c r="BJ149" s="18" t="s">
        <v>114</v>
      </c>
      <c r="BK149" s="163">
        <f t="shared" si="14"/>
        <v>0</v>
      </c>
      <c r="BL149" s="18" t="s">
        <v>149</v>
      </c>
      <c r="BM149" s="18" t="s">
        <v>236</v>
      </c>
    </row>
    <row r="150" spans="2:65" s="1" customFormat="1" ht="38.25" customHeight="1">
      <c r="B150" s="126"/>
      <c r="C150" s="164" t="s">
        <v>237</v>
      </c>
      <c r="D150" s="164" t="s">
        <v>151</v>
      </c>
      <c r="E150" s="165" t="s">
        <v>238</v>
      </c>
      <c r="F150" s="223" t="s">
        <v>239</v>
      </c>
      <c r="G150" s="223"/>
      <c r="H150" s="223"/>
      <c r="I150" s="223"/>
      <c r="J150" s="166" t="s">
        <v>235</v>
      </c>
      <c r="K150" s="167">
        <v>44.607999999999997</v>
      </c>
      <c r="L150" s="220">
        <v>0</v>
      </c>
      <c r="M150" s="220"/>
      <c r="N150" s="226">
        <f t="shared" si="5"/>
        <v>0</v>
      </c>
      <c r="O150" s="227"/>
      <c r="P150" s="227"/>
      <c r="Q150" s="227"/>
      <c r="R150" s="129"/>
      <c r="T150" s="160" t="s">
        <v>5</v>
      </c>
      <c r="U150" s="43" t="s">
        <v>42</v>
      </c>
      <c r="V150" s="35"/>
      <c r="W150" s="161">
        <f t="shared" si="6"/>
        <v>0</v>
      </c>
      <c r="X150" s="161">
        <v>1.00004483500717E-3</v>
      </c>
      <c r="Y150" s="161">
        <f t="shared" si="7"/>
        <v>4.4609999999999837E-2</v>
      </c>
      <c r="Z150" s="161">
        <v>0</v>
      </c>
      <c r="AA150" s="162">
        <f t="shared" si="8"/>
        <v>0</v>
      </c>
      <c r="AR150" s="18" t="s">
        <v>154</v>
      </c>
      <c r="AT150" s="18" t="s">
        <v>151</v>
      </c>
      <c r="AU150" s="18" t="s">
        <v>114</v>
      </c>
      <c r="AY150" s="18" t="s">
        <v>135</v>
      </c>
      <c r="BE150" s="100">
        <f t="shared" si="9"/>
        <v>0</v>
      </c>
      <c r="BF150" s="100">
        <f t="shared" si="10"/>
        <v>0</v>
      </c>
      <c r="BG150" s="100">
        <f t="shared" si="11"/>
        <v>0</v>
      </c>
      <c r="BH150" s="100">
        <f t="shared" si="12"/>
        <v>0</v>
      </c>
      <c r="BI150" s="100">
        <f t="shared" si="13"/>
        <v>0</v>
      </c>
      <c r="BJ150" s="18" t="s">
        <v>114</v>
      </c>
      <c r="BK150" s="163">
        <f t="shared" si="14"/>
        <v>0</v>
      </c>
      <c r="BL150" s="18" t="s">
        <v>149</v>
      </c>
      <c r="BM150" s="18" t="s">
        <v>240</v>
      </c>
    </row>
    <row r="151" spans="2:65" s="1" customFormat="1" ht="16.5" customHeight="1">
      <c r="B151" s="126"/>
      <c r="C151" s="155" t="s">
        <v>241</v>
      </c>
      <c r="D151" s="155" t="s">
        <v>136</v>
      </c>
      <c r="E151" s="156" t="s">
        <v>242</v>
      </c>
      <c r="F151" s="222" t="s">
        <v>243</v>
      </c>
      <c r="G151" s="222"/>
      <c r="H151" s="222"/>
      <c r="I151" s="222"/>
      <c r="J151" s="157" t="s">
        <v>148</v>
      </c>
      <c r="K151" s="158">
        <v>20</v>
      </c>
      <c r="L151" s="219">
        <v>0</v>
      </c>
      <c r="M151" s="219"/>
      <c r="N151" s="227">
        <f t="shared" si="5"/>
        <v>0</v>
      </c>
      <c r="O151" s="227"/>
      <c r="P151" s="227"/>
      <c r="Q151" s="227"/>
      <c r="R151" s="129"/>
      <c r="T151" s="160" t="s">
        <v>5</v>
      </c>
      <c r="U151" s="43" t="s">
        <v>42</v>
      </c>
      <c r="V151" s="35"/>
      <c r="W151" s="161">
        <f t="shared" si="6"/>
        <v>0</v>
      </c>
      <c r="X151" s="161">
        <v>0</v>
      </c>
      <c r="Y151" s="161">
        <f t="shared" si="7"/>
        <v>0</v>
      </c>
      <c r="Z151" s="161">
        <v>0</v>
      </c>
      <c r="AA151" s="162">
        <f t="shared" si="8"/>
        <v>0</v>
      </c>
      <c r="AR151" s="18" t="s">
        <v>149</v>
      </c>
      <c r="AT151" s="18" t="s">
        <v>136</v>
      </c>
      <c r="AU151" s="18" t="s">
        <v>114</v>
      </c>
      <c r="AY151" s="18" t="s">
        <v>135</v>
      </c>
      <c r="BE151" s="100">
        <f t="shared" si="9"/>
        <v>0</v>
      </c>
      <c r="BF151" s="100">
        <f t="shared" si="10"/>
        <v>0</v>
      </c>
      <c r="BG151" s="100">
        <f t="shared" si="11"/>
        <v>0</v>
      </c>
      <c r="BH151" s="100">
        <f t="shared" si="12"/>
        <v>0</v>
      </c>
      <c r="BI151" s="100">
        <f t="shared" si="13"/>
        <v>0</v>
      </c>
      <c r="BJ151" s="18" t="s">
        <v>114</v>
      </c>
      <c r="BK151" s="163">
        <f t="shared" si="14"/>
        <v>0</v>
      </c>
      <c r="BL151" s="18" t="s">
        <v>149</v>
      </c>
      <c r="BM151" s="18" t="s">
        <v>244</v>
      </c>
    </row>
    <row r="152" spans="2:65" s="1" customFormat="1" ht="38.25" customHeight="1">
      <c r="B152" s="126"/>
      <c r="C152" s="164" t="s">
        <v>245</v>
      </c>
      <c r="D152" s="164" t="s">
        <v>151</v>
      </c>
      <c r="E152" s="165" t="s">
        <v>246</v>
      </c>
      <c r="F152" s="223" t="s">
        <v>247</v>
      </c>
      <c r="G152" s="223"/>
      <c r="H152" s="223"/>
      <c r="I152" s="223"/>
      <c r="J152" s="166" t="s">
        <v>148</v>
      </c>
      <c r="K152" s="167">
        <v>20</v>
      </c>
      <c r="L152" s="220">
        <v>0</v>
      </c>
      <c r="M152" s="220"/>
      <c r="N152" s="226">
        <f t="shared" si="5"/>
        <v>0</v>
      </c>
      <c r="O152" s="227"/>
      <c r="P152" s="227"/>
      <c r="Q152" s="227"/>
      <c r="R152" s="129"/>
      <c r="T152" s="160" t="s">
        <v>5</v>
      </c>
      <c r="U152" s="43" t="s">
        <v>42</v>
      </c>
      <c r="V152" s="35"/>
      <c r="W152" s="161">
        <f t="shared" si="6"/>
        <v>0</v>
      </c>
      <c r="X152" s="161">
        <v>2.5999999999999998E-4</v>
      </c>
      <c r="Y152" s="161">
        <f t="shared" si="7"/>
        <v>5.1999999999999998E-3</v>
      </c>
      <c r="Z152" s="161">
        <v>0</v>
      </c>
      <c r="AA152" s="162">
        <f t="shared" si="8"/>
        <v>0</v>
      </c>
      <c r="AR152" s="18" t="s">
        <v>154</v>
      </c>
      <c r="AT152" s="18" t="s">
        <v>151</v>
      </c>
      <c r="AU152" s="18" t="s">
        <v>114</v>
      </c>
      <c r="AY152" s="18" t="s">
        <v>135</v>
      </c>
      <c r="BE152" s="100">
        <f t="shared" si="9"/>
        <v>0</v>
      </c>
      <c r="BF152" s="100">
        <f t="shared" si="10"/>
        <v>0</v>
      </c>
      <c r="BG152" s="100">
        <f t="shared" si="11"/>
        <v>0</v>
      </c>
      <c r="BH152" s="100">
        <f t="shared" si="12"/>
        <v>0</v>
      </c>
      <c r="BI152" s="100">
        <f t="shared" si="13"/>
        <v>0</v>
      </c>
      <c r="BJ152" s="18" t="s">
        <v>114</v>
      </c>
      <c r="BK152" s="163">
        <f t="shared" si="14"/>
        <v>0</v>
      </c>
      <c r="BL152" s="18" t="s">
        <v>149</v>
      </c>
      <c r="BM152" s="18" t="s">
        <v>248</v>
      </c>
    </row>
    <row r="153" spans="2:65" s="1" customFormat="1" ht="16.5" customHeight="1">
      <c r="B153" s="126"/>
      <c r="C153" s="155" t="s">
        <v>249</v>
      </c>
      <c r="D153" s="155" t="s">
        <v>136</v>
      </c>
      <c r="E153" s="156" t="s">
        <v>250</v>
      </c>
      <c r="F153" s="222" t="s">
        <v>251</v>
      </c>
      <c r="G153" s="222"/>
      <c r="H153" s="222"/>
      <c r="I153" s="222"/>
      <c r="J153" s="157" t="s">
        <v>148</v>
      </c>
      <c r="K153" s="158">
        <v>40</v>
      </c>
      <c r="L153" s="219">
        <v>0</v>
      </c>
      <c r="M153" s="219"/>
      <c r="N153" s="227">
        <f t="shared" si="5"/>
        <v>0</v>
      </c>
      <c r="O153" s="227"/>
      <c r="P153" s="227"/>
      <c r="Q153" s="227"/>
      <c r="R153" s="129"/>
      <c r="T153" s="160" t="s">
        <v>5</v>
      </c>
      <c r="U153" s="43" t="s">
        <v>42</v>
      </c>
      <c r="V153" s="35"/>
      <c r="W153" s="161">
        <f t="shared" si="6"/>
        <v>0</v>
      </c>
      <c r="X153" s="161">
        <v>0</v>
      </c>
      <c r="Y153" s="161">
        <f t="shared" si="7"/>
        <v>0</v>
      </c>
      <c r="Z153" s="161">
        <v>0</v>
      </c>
      <c r="AA153" s="162">
        <f t="shared" si="8"/>
        <v>0</v>
      </c>
      <c r="AR153" s="18" t="s">
        <v>149</v>
      </c>
      <c r="AT153" s="18" t="s">
        <v>136</v>
      </c>
      <c r="AU153" s="18" t="s">
        <v>114</v>
      </c>
      <c r="AY153" s="18" t="s">
        <v>135</v>
      </c>
      <c r="BE153" s="100">
        <f t="shared" si="9"/>
        <v>0</v>
      </c>
      <c r="BF153" s="100">
        <f t="shared" si="10"/>
        <v>0</v>
      </c>
      <c r="BG153" s="100">
        <f t="shared" si="11"/>
        <v>0</v>
      </c>
      <c r="BH153" s="100">
        <f t="shared" si="12"/>
        <v>0</v>
      </c>
      <c r="BI153" s="100">
        <f t="shared" si="13"/>
        <v>0</v>
      </c>
      <c r="BJ153" s="18" t="s">
        <v>114</v>
      </c>
      <c r="BK153" s="163">
        <f t="shared" si="14"/>
        <v>0</v>
      </c>
      <c r="BL153" s="18" t="s">
        <v>149</v>
      </c>
      <c r="BM153" s="18" t="s">
        <v>252</v>
      </c>
    </row>
    <row r="154" spans="2:65" s="1" customFormat="1" ht="38.25" customHeight="1">
      <c r="B154" s="126"/>
      <c r="C154" s="164" t="s">
        <v>253</v>
      </c>
      <c r="D154" s="164" t="s">
        <v>151</v>
      </c>
      <c r="E154" s="165" t="s">
        <v>254</v>
      </c>
      <c r="F154" s="223" t="s">
        <v>255</v>
      </c>
      <c r="G154" s="223"/>
      <c r="H154" s="223"/>
      <c r="I154" s="223"/>
      <c r="J154" s="166" t="s">
        <v>148</v>
      </c>
      <c r="K154" s="167">
        <v>40</v>
      </c>
      <c r="L154" s="220">
        <v>0</v>
      </c>
      <c r="M154" s="220"/>
      <c r="N154" s="226">
        <f t="shared" si="5"/>
        <v>0</v>
      </c>
      <c r="O154" s="227"/>
      <c r="P154" s="227"/>
      <c r="Q154" s="227"/>
      <c r="R154" s="129"/>
      <c r="T154" s="160" t="s">
        <v>5</v>
      </c>
      <c r="U154" s="43" t="s">
        <v>42</v>
      </c>
      <c r="V154" s="35"/>
      <c r="W154" s="161">
        <f t="shared" si="6"/>
        <v>0</v>
      </c>
      <c r="X154" s="161">
        <v>2.7999999999999998E-4</v>
      </c>
      <c r="Y154" s="161">
        <f t="shared" si="7"/>
        <v>1.1199999999999998E-2</v>
      </c>
      <c r="Z154" s="161">
        <v>0</v>
      </c>
      <c r="AA154" s="162">
        <f t="shared" si="8"/>
        <v>0</v>
      </c>
      <c r="AR154" s="18" t="s">
        <v>154</v>
      </c>
      <c r="AT154" s="18" t="s">
        <v>151</v>
      </c>
      <c r="AU154" s="18" t="s">
        <v>114</v>
      </c>
      <c r="AY154" s="18" t="s">
        <v>135</v>
      </c>
      <c r="BE154" s="100">
        <f t="shared" si="9"/>
        <v>0</v>
      </c>
      <c r="BF154" s="100">
        <f t="shared" si="10"/>
        <v>0</v>
      </c>
      <c r="BG154" s="100">
        <f t="shared" si="11"/>
        <v>0</v>
      </c>
      <c r="BH154" s="100">
        <f t="shared" si="12"/>
        <v>0</v>
      </c>
      <c r="BI154" s="100">
        <f t="shared" si="13"/>
        <v>0</v>
      </c>
      <c r="BJ154" s="18" t="s">
        <v>114</v>
      </c>
      <c r="BK154" s="163">
        <f t="shared" si="14"/>
        <v>0</v>
      </c>
      <c r="BL154" s="18" t="s">
        <v>149</v>
      </c>
      <c r="BM154" s="18" t="s">
        <v>256</v>
      </c>
    </row>
    <row r="155" spans="2:65" s="1" customFormat="1" ht="25.5" customHeight="1">
      <c r="B155" s="126"/>
      <c r="C155" s="155" t="s">
        <v>257</v>
      </c>
      <c r="D155" s="155" t="s">
        <v>136</v>
      </c>
      <c r="E155" s="156" t="s">
        <v>258</v>
      </c>
      <c r="F155" s="222" t="s">
        <v>259</v>
      </c>
      <c r="G155" s="222"/>
      <c r="H155" s="222"/>
      <c r="I155" s="222"/>
      <c r="J155" s="157" t="s">
        <v>171</v>
      </c>
      <c r="K155" s="158">
        <v>190</v>
      </c>
      <c r="L155" s="219">
        <v>0</v>
      </c>
      <c r="M155" s="219"/>
      <c r="N155" s="227">
        <f t="shared" si="5"/>
        <v>0</v>
      </c>
      <c r="O155" s="227"/>
      <c r="P155" s="227"/>
      <c r="Q155" s="227"/>
      <c r="R155" s="129"/>
      <c r="T155" s="160" t="s">
        <v>5</v>
      </c>
      <c r="U155" s="43" t="s">
        <v>42</v>
      </c>
      <c r="V155" s="35"/>
      <c r="W155" s="161">
        <f t="shared" si="6"/>
        <v>0</v>
      </c>
      <c r="X155" s="161">
        <v>0</v>
      </c>
      <c r="Y155" s="161">
        <f t="shared" si="7"/>
        <v>0</v>
      </c>
      <c r="Z155" s="161">
        <v>0</v>
      </c>
      <c r="AA155" s="162">
        <f t="shared" si="8"/>
        <v>0</v>
      </c>
      <c r="AR155" s="18" t="s">
        <v>149</v>
      </c>
      <c r="AT155" s="18" t="s">
        <v>136</v>
      </c>
      <c r="AU155" s="18" t="s">
        <v>114</v>
      </c>
      <c r="AY155" s="18" t="s">
        <v>135</v>
      </c>
      <c r="BE155" s="100">
        <f t="shared" si="9"/>
        <v>0</v>
      </c>
      <c r="BF155" s="100">
        <f t="shared" si="10"/>
        <v>0</v>
      </c>
      <c r="BG155" s="100">
        <f t="shared" si="11"/>
        <v>0</v>
      </c>
      <c r="BH155" s="100">
        <f t="shared" si="12"/>
        <v>0</v>
      </c>
      <c r="BI155" s="100">
        <f t="shared" si="13"/>
        <v>0</v>
      </c>
      <c r="BJ155" s="18" t="s">
        <v>114</v>
      </c>
      <c r="BK155" s="163">
        <f t="shared" si="14"/>
        <v>0</v>
      </c>
      <c r="BL155" s="18" t="s">
        <v>149</v>
      </c>
      <c r="BM155" s="18" t="s">
        <v>260</v>
      </c>
    </row>
    <row r="156" spans="2:65" s="1" customFormat="1" ht="25.5" customHeight="1">
      <c r="B156" s="126"/>
      <c r="C156" s="164" t="s">
        <v>261</v>
      </c>
      <c r="D156" s="164" t="s">
        <v>151</v>
      </c>
      <c r="E156" s="165" t="s">
        <v>262</v>
      </c>
      <c r="F156" s="223" t="s">
        <v>263</v>
      </c>
      <c r="G156" s="223"/>
      <c r="H156" s="223"/>
      <c r="I156" s="223"/>
      <c r="J156" s="166" t="s">
        <v>171</v>
      </c>
      <c r="K156" s="167">
        <v>209</v>
      </c>
      <c r="L156" s="220">
        <v>0</v>
      </c>
      <c r="M156" s="220"/>
      <c r="N156" s="226">
        <f t="shared" si="5"/>
        <v>0</v>
      </c>
      <c r="O156" s="227"/>
      <c r="P156" s="227"/>
      <c r="Q156" s="227"/>
      <c r="R156" s="129"/>
      <c r="T156" s="160" t="s">
        <v>5</v>
      </c>
      <c r="U156" s="43" t="s">
        <v>42</v>
      </c>
      <c r="V156" s="35"/>
      <c r="W156" s="161">
        <f t="shared" si="6"/>
        <v>0</v>
      </c>
      <c r="X156" s="161">
        <v>1E-4</v>
      </c>
      <c r="Y156" s="161">
        <f t="shared" si="7"/>
        <v>2.0900000000000002E-2</v>
      </c>
      <c r="Z156" s="161">
        <v>0</v>
      </c>
      <c r="AA156" s="162">
        <f t="shared" si="8"/>
        <v>0</v>
      </c>
      <c r="AR156" s="18" t="s">
        <v>154</v>
      </c>
      <c r="AT156" s="18" t="s">
        <v>151</v>
      </c>
      <c r="AU156" s="18" t="s">
        <v>114</v>
      </c>
      <c r="AY156" s="18" t="s">
        <v>135</v>
      </c>
      <c r="BE156" s="100">
        <f t="shared" si="9"/>
        <v>0</v>
      </c>
      <c r="BF156" s="100">
        <f t="shared" si="10"/>
        <v>0</v>
      </c>
      <c r="BG156" s="100">
        <f t="shared" si="11"/>
        <v>0</v>
      </c>
      <c r="BH156" s="100">
        <f t="shared" si="12"/>
        <v>0</v>
      </c>
      <c r="BI156" s="100">
        <f t="shared" si="13"/>
        <v>0</v>
      </c>
      <c r="BJ156" s="18" t="s">
        <v>114</v>
      </c>
      <c r="BK156" s="163">
        <f t="shared" si="14"/>
        <v>0</v>
      </c>
      <c r="BL156" s="18" t="s">
        <v>149</v>
      </c>
      <c r="BM156" s="18" t="s">
        <v>264</v>
      </c>
    </row>
    <row r="157" spans="2:65" s="1" customFormat="1" ht="25.5" customHeight="1">
      <c r="B157" s="126"/>
      <c r="C157" s="155" t="s">
        <v>265</v>
      </c>
      <c r="D157" s="155" t="s">
        <v>136</v>
      </c>
      <c r="E157" s="156" t="s">
        <v>266</v>
      </c>
      <c r="F157" s="222" t="s">
        <v>267</v>
      </c>
      <c r="G157" s="222"/>
      <c r="H157" s="222"/>
      <c r="I157" s="222"/>
      <c r="J157" s="157" t="s">
        <v>171</v>
      </c>
      <c r="K157" s="158">
        <v>900</v>
      </c>
      <c r="L157" s="219">
        <v>0</v>
      </c>
      <c r="M157" s="219"/>
      <c r="N157" s="227">
        <f t="shared" si="5"/>
        <v>0</v>
      </c>
      <c r="O157" s="227"/>
      <c r="P157" s="227"/>
      <c r="Q157" s="227"/>
      <c r="R157" s="129"/>
      <c r="T157" s="160" t="s">
        <v>5</v>
      </c>
      <c r="U157" s="43" t="s">
        <v>42</v>
      </c>
      <c r="V157" s="35"/>
      <c r="W157" s="161">
        <f t="shared" si="6"/>
        <v>0</v>
      </c>
      <c r="X157" s="161">
        <v>0</v>
      </c>
      <c r="Y157" s="161">
        <f t="shared" si="7"/>
        <v>0</v>
      </c>
      <c r="Z157" s="161">
        <v>0</v>
      </c>
      <c r="AA157" s="162">
        <f t="shared" si="8"/>
        <v>0</v>
      </c>
      <c r="AR157" s="18" t="s">
        <v>149</v>
      </c>
      <c r="AT157" s="18" t="s">
        <v>136</v>
      </c>
      <c r="AU157" s="18" t="s">
        <v>114</v>
      </c>
      <c r="AY157" s="18" t="s">
        <v>135</v>
      </c>
      <c r="BE157" s="100">
        <f t="shared" si="9"/>
        <v>0</v>
      </c>
      <c r="BF157" s="100">
        <f t="shared" si="10"/>
        <v>0</v>
      </c>
      <c r="BG157" s="100">
        <f t="shared" si="11"/>
        <v>0</v>
      </c>
      <c r="BH157" s="100">
        <f t="shared" si="12"/>
        <v>0</v>
      </c>
      <c r="BI157" s="100">
        <f t="shared" si="13"/>
        <v>0</v>
      </c>
      <c r="BJ157" s="18" t="s">
        <v>114</v>
      </c>
      <c r="BK157" s="163">
        <f t="shared" si="14"/>
        <v>0</v>
      </c>
      <c r="BL157" s="18" t="s">
        <v>149</v>
      </c>
      <c r="BM157" s="18" t="s">
        <v>268</v>
      </c>
    </row>
    <row r="158" spans="2:65" s="1" customFormat="1" ht="25.5" customHeight="1">
      <c r="B158" s="126"/>
      <c r="C158" s="164" t="s">
        <v>269</v>
      </c>
      <c r="D158" s="164" t="s">
        <v>151</v>
      </c>
      <c r="E158" s="165" t="s">
        <v>270</v>
      </c>
      <c r="F158" s="223" t="s">
        <v>271</v>
      </c>
      <c r="G158" s="223"/>
      <c r="H158" s="223"/>
      <c r="I158" s="223"/>
      <c r="J158" s="166" t="s">
        <v>171</v>
      </c>
      <c r="K158" s="167">
        <v>990</v>
      </c>
      <c r="L158" s="220">
        <v>0</v>
      </c>
      <c r="M158" s="220"/>
      <c r="N158" s="226">
        <f t="shared" si="5"/>
        <v>0</v>
      </c>
      <c r="O158" s="227"/>
      <c r="P158" s="227"/>
      <c r="Q158" s="227"/>
      <c r="R158" s="129"/>
      <c r="T158" s="160" t="s">
        <v>5</v>
      </c>
      <c r="U158" s="43" t="s">
        <v>42</v>
      </c>
      <c r="V158" s="35"/>
      <c r="W158" s="161">
        <f t="shared" si="6"/>
        <v>0</v>
      </c>
      <c r="X158" s="161">
        <v>0</v>
      </c>
      <c r="Y158" s="161">
        <f t="shared" si="7"/>
        <v>0</v>
      </c>
      <c r="Z158" s="161">
        <v>0</v>
      </c>
      <c r="AA158" s="162">
        <f t="shared" si="8"/>
        <v>0</v>
      </c>
      <c r="AR158" s="18" t="s">
        <v>154</v>
      </c>
      <c r="AT158" s="18" t="s">
        <v>151</v>
      </c>
      <c r="AU158" s="18" t="s">
        <v>114</v>
      </c>
      <c r="AY158" s="18" t="s">
        <v>135</v>
      </c>
      <c r="BE158" s="100">
        <f t="shared" si="9"/>
        <v>0</v>
      </c>
      <c r="BF158" s="100">
        <f t="shared" si="10"/>
        <v>0</v>
      </c>
      <c r="BG158" s="100">
        <f t="shared" si="11"/>
        <v>0</v>
      </c>
      <c r="BH158" s="100">
        <f t="shared" si="12"/>
        <v>0</v>
      </c>
      <c r="BI158" s="100">
        <f t="shared" si="13"/>
        <v>0</v>
      </c>
      <c r="BJ158" s="18" t="s">
        <v>114</v>
      </c>
      <c r="BK158" s="163">
        <f t="shared" si="14"/>
        <v>0</v>
      </c>
      <c r="BL158" s="18" t="s">
        <v>149</v>
      </c>
      <c r="BM158" s="18" t="s">
        <v>272</v>
      </c>
    </row>
    <row r="159" spans="2:65" s="1" customFormat="1" ht="16.5" customHeight="1">
      <c r="B159" s="126"/>
      <c r="C159" s="155" t="s">
        <v>273</v>
      </c>
      <c r="D159" s="155" t="s">
        <v>136</v>
      </c>
      <c r="E159" s="156" t="s">
        <v>274</v>
      </c>
      <c r="F159" s="222" t="s">
        <v>275</v>
      </c>
      <c r="G159" s="222"/>
      <c r="H159" s="222"/>
      <c r="I159" s="222"/>
      <c r="J159" s="157" t="s">
        <v>276</v>
      </c>
      <c r="K159" s="159">
        <v>0</v>
      </c>
      <c r="L159" s="219">
        <v>0</v>
      </c>
      <c r="M159" s="219"/>
      <c r="N159" s="227">
        <f t="shared" si="5"/>
        <v>0</v>
      </c>
      <c r="O159" s="227"/>
      <c r="P159" s="227"/>
      <c r="Q159" s="227"/>
      <c r="R159" s="129"/>
      <c r="T159" s="160" t="s">
        <v>5</v>
      </c>
      <c r="U159" s="43" t="s">
        <v>42</v>
      </c>
      <c r="V159" s="35"/>
      <c r="W159" s="161">
        <f t="shared" si="6"/>
        <v>0</v>
      </c>
      <c r="X159" s="161">
        <v>0</v>
      </c>
      <c r="Y159" s="161">
        <f t="shared" si="7"/>
        <v>0</v>
      </c>
      <c r="Z159" s="161">
        <v>0</v>
      </c>
      <c r="AA159" s="162">
        <f t="shared" si="8"/>
        <v>0</v>
      </c>
      <c r="AR159" s="18" t="s">
        <v>149</v>
      </c>
      <c r="AT159" s="18" t="s">
        <v>136</v>
      </c>
      <c r="AU159" s="18" t="s">
        <v>114</v>
      </c>
      <c r="AY159" s="18" t="s">
        <v>135</v>
      </c>
      <c r="BE159" s="100">
        <f t="shared" si="9"/>
        <v>0</v>
      </c>
      <c r="BF159" s="100">
        <f t="shared" si="10"/>
        <v>0</v>
      </c>
      <c r="BG159" s="100">
        <f t="shared" si="11"/>
        <v>0</v>
      </c>
      <c r="BH159" s="100">
        <f t="shared" si="12"/>
        <v>0</v>
      </c>
      <c r="BI159" s="100">
        <f t="shared" si="13"/>
        <v>0</v>
      </c>
      <c r="BJ159" s="18" t="s">
        <v>114</v>
      </c>
      <c r="BK159" s="163">
        <f t="shared" si="14"/>
        <v>0</v>
      </c>
      <c r="BL159" s="18" t="s">
        <v>149</v>
      </c>
      <c r="BM159" s="18" t="s">
        <v>277</v>
      </c>
    </row>
    <row r="160" spans="2:65" s="1" customFormat="1" ht="16.5" customHeight="1">
      <c r="B160" s="126"/>
      <c r="C160" s="155" t="s">
        <v>278</v>
      </c>
      <c r="D160" s="155" t="s">
        <v>136</v>
      </c>
      <c r="E160" s="156" t="s">
        <v>279</v>
      </c>
      <c r="F160" s="222" t="s">
        <v>280</v>
      </c>
      <c r="G160" s="222"/>
      <c r="H160" s="222"/>
      <c r="I160" s="222"/>
      <c r="J160" s="157" t="s">
        <v>276</v>
      </c>
      <c r="K160" s="159">
        <v>0</v>
      </c>
      <c r="L160" s="219">
        <v>0</v>
      </c>
      <c r="M160" s="219"/>
      <c r="N160" s="227">
        <f t="shared" si="5"/>
        <v>0</v>
      </c>
      <c r="O160" s="227"/>
      <c r="P160" s="227"/>
      <c r="Q160" s="227"/>
      <c r="R160" s="129"/>
      <c r="T160" s="160" t="s">
        <v>5</v>
      </c>
      <c r="U160" s="43" t="s">
        <v>42</v>
      </c>
      <c r="V160" s="35"/>
      <c r="W160" s="161">
        <f t="shared" si="6"/>
        <v>0</v>
      </c>
      <c r="X160" s="161">
        <v>0</v>
      </c>
      <c r="Y160" s="161">
        <f t="shared" si="7"/>
        <v>0</v>
      </c>
      <c r="Z160" s="161">
        <v>0</v>
      </c>
      <c r="AA160" s="162">
        <f t="shared" si="8"/>
        <v>0</v>
      </c>
      <c r="AR160" s="18" t="s">
        <v>149</v>
      </c>
      <c r="AT160" s="18" t="s">
        <v>136</v>
      </c>
      <c r="AU160" s="18" t="s">
        <v>114</v>
      </c>
      <c r="AY160" s="18" t="s">
        <v>135</v>
      </c>
      <c r="BE160" s="100">
        <f t="shared" si="9"/>
        <v>0</v>
      </c>
      <c r="BF160" s="100">
        <f t="shared" si="10"/>
        <v>0</v>
      </c>
      <c r="BG160" s="100">
        <f t="shared" si="11"/>
        <v>0</v>
      </c>
      <c r="BH160" s="100">
        <f t="shared" si="12"/>
        <v>0</v>
      </c>
      <c r="BI160" s="100">
        <f t="shared" si="13"/>
        <v>0</v>
      </c>
      <c r="BJ160" s="18" t="s">
        <v>114</v>
      </c>
      <c r="BK160" s="163">
        <f t="shared" si="14"/>
        <v>0</v>
      </c>
      <c r="BL160" s="18" t="s">
        <v>149</v>
      </c>
      <c r="BM160" s="18" t="s">
        <v>281</v>
      </c>
    </row>
    <row r="161" spans="2:65" s="1" customFormat="1" ht="16.5" customHeight="1">
      <c r="B161" s="126"/>
      <c r="C161" s="155" t="s">
        <v>282</v>
      </c>
      <c r="D161" s="155" t="s">
        <v>136</v>
      </c>
      <c r="E161" s="156" t="s">
        <v>283</v>
      </c>
      <c r="F161" s="222" t="s">
        <v>284</v>
      </c>
      <c r="G161" s="222"/>
      <c r="H161" s="222"/>
      <c r="I161" s="222"/>
      <c r="J161" s="157" t="s">
        <v>276</v>
      </c>
      <c r="K161" s="159">
        <v>0</v>
      </c>
      <c r="L161" s="219">
        <v>0</v>
      </c>
      <c r="M161" s="219"/>
      <c r="N161" s="227">
        <f t="shared" si="5"/>
        <v>0</v>
      </c>
      <c r="O161" s="227"/>
      <c r="P161" s="227"/>
      <c r="Q161" s="227"/>
      <c r="R161" s="129"/>
      <c r="T161" s="160" t="s">
        <v>5</v>
      </c>
      <c r="U161" s="43" t="s">
        <v>42</v>
      </c>
      <c r="V161" s="35"/>
      <c r="W161" s="161">
        <f t="shared" si="6"/>
        <v>0</v>
      </c>
      <c r="X161" s="161">
        <v>0</v>
      </c>
      <c r="Y161" s="161">
        <f t="shared" si="7"/>
        <v>0</v>
      </c>
      <c r="Z161" s="161">
        <v>0</v>
      </c>
      <c r="AA161" s="162">
        <f t="shared" si="8"/>
        <v>0</v>
      </c>
      <c r="AR161" s="18" t="s">
        <v>149</v>
      </c>
      <c r="AT161" s="18" t="s">
        <v>136</v>
      </c>
      <c r="AU161" s="18" t="s">
        <v>114</v>
      </c>
      <c r="AY161" s="18" t="s">
        <v>135</v>
      </c>
      <c r="BE161" s="100">
        <f t="shared" si="9"/>
        <v>0</v>
      </c>
      <c r="BF161" s="100">
        <f t="shared" si="10"/>
        <v>0</v>
      </c>
      <c r="BG161" s="100">
        <f t="shared" si="11"/>
        <v>0</v>
      </c>
      <c r="BH161" s="100">
        <f t="shared" si="12"/>
        <v>0</v>
      </c>
      <c r="BI161" s="100">
        <f t="shared" si="13"/>
        <v>0</v>
      </c>
      <c r="BJ161" s="18" t="s">
        <v>114</v>
      </c>
      <c r="BK161" s="163">
        <f t="shared" si="14"/>
        <v>0</v>
      </c>
      <c r="BL161" s="18" t="s">
        <v>149</v>
      </c>
      <c r="BM161" s="18" t="s">
        <v>285</v>
      </c>
    </row>
    <row r="162" spans="2:65" s="9" customFormat="1" ht="29.85" customHeight="1">
      <c r="B162" s="144"/>
      <c r="C162" s="145"/>
      <c r="D162" s="154" t="s">
        <v>107</v>
      </c>
      <c r="E162" s="154"/>
      <c r="F162" s="154"/>
      <c r="G162" s="154"/>
      <c r="H162" s="154"/>
      <c r="I162" s="154"/>
      <c r="J162" s="154"/>
      <c r="K162" s="154"/>
      <c r="L162" s="154"/>
      <c r="M162" s="154"/>
      <c r="N162" s="228">
        <f>BK162</f>
        <v>0</v>
      </c>
      <c r="O162" s="229"/>
      <c r="P162" s="229"/>
      <c r="Q162" s="229"/>
      <c r="R162" s="147"/>
      <c r="T162" s="148"/>
      <c r="U162" s="145"/>
      <c r="V162" s="145"/>
      <c r="W162" s="149">
        <f>SUM(W163:W175)</f>
        <v>0</v>
      </c>
      <c r="X162" s="145"/>
      <c r="Y162" s="149">
        <f>SUM(Y163:Y175)</f>
        <v>25.661999999999999</v>
      </c>
      <c r="Z162" s="145"/>
      <c r="AA162" s="150">
        <f>SUM(AA163:AA175)</f>
        <v>0</v>
      </c>
      <c r="AR162" s="151" t="s">
        <v>145</v>
      </c>
      <c r="AT162" s="152" t="s">
        <v>74</v>
      </c>
      <c r="AU162" s="152" t="s">
        <v>80</v>
      </c>
      <c r="AY162" s="151" t="s">
        <v>135</v>
      </c>
      <c r="BK162" s="153">
        <f>SUM(BK163:BK175)</f>
        <v>0</v>
      </c>
    </row>
    <row r="163" spans="2:65" s="1" customFormat="1" ht="38.25" customHeight="1">
      <c r="B163" s="126"/>
      <c r="C163" s="155" t="s">
        <v>286</v>
      </c>
      <c r="D163" s="155" t="s">
        <v>136</v>
      </c>
      <c r="E163" s="156" t="s">
        <v>287</v>
      </c>
      <c r="F163" s="222" t="s">
        <v>288</v>
      </c>
      <c r="G163" s="222"/>
      <c r="H163" s="222"/>
      <c r="I163" s="222"/>
      <c r="J163" s="157" t="s">
        <v>148</v>
      </c>
      <c r="K163" s="158">
        <v>20</v>
      </c>
      <c r="L163" s="219">
        <v>0</v>
      </c>
      <c r="M163" s="219"/>
      <c r="N163" s="227">
        <f t="shared" ref="N163:N175" si="15">ROUND(L163*K163,3)</f>
        <v>0</v>
      </c>
      <c r="O163" s="227"/>
      <c r="P163" s="227"/>
      <c r="Q163" s="227"/>
      <c r="R163" s="129"/>
      <c r="T163" s="160" t="s">
        <v>5</v>
      </c>
      <c r="U163" s="43" t="s">
        <v>42</v>
      </c>
      <c r="V163" s="35"/>
      <c r="W163" s="161">
        <f t="shared" ref="W163:W175" si="16">V163*K163</f>
        <v>0</v>
      </c>
      <c r="X163" s="161">
        <v>0</v>
      </c>
      <c r="Y163" s="161">
        <f t="shared" ref="Y163:Y175" si="17">X163*K163</f>
        <v>0</v>
      </c>
      <c r="Z163" s="161">
        <v>0</v>
      </c>
      <c r="AA163" s="162">
        <f t="shared" ref="AA163:AA175" si="18">Z163*K163</f>
        <v>0</v>
      </c>
      <c r="AR163" s="18" t="s">
        <v>149</v>
      </c>
      <c r="AT163" s="18" t="s">
        <v>136</v>
      </c>
      <c r="AU163" s="18" t="s">
        <v>114</v>
      </c>
      <c r="AY163" s="18" t="s">
        <v>135</v>
      </c>
      <c r="BE163" s="100">
        <f t="shared" ref="BE163:BE175" si="19">IF(U163="základná",N163,0)</f>
        <v>0</v>
      </c>
      <c r="BF163" s="100">
        <f t="shared" ref="BF163:BF175" si="20">IF(U163="znížená",N163,0)</f>
        <v>0</v>
      </c>
      <c r="BG163" s="100">
        <f t="shared" ref="BG163:BG175" si="21">IF(U163="zákl. prenesená",N163,0)</f>
        <v>0</v>
      </c>
      <c r="BH163" s="100">
        <f t="shared" ref="BH163:BH175" si="22">IF(U163="zníž. prenesená",N163,0)</f>
        <v>0</v>
      </c>
      <c r="BI163" s="100">
        <f t="shared" ref="BI163:BI175" si="23">IF(U163="nulová",N163,0)</f>
        <v>0</v>
      </c>
      <c r="BJ163" s="18" t="s">
        <v>114</v>
      </c>
      <c r="BK163" s="163">
        <f t="shared" ref="BK163:BK175" si="24">ROUND(L163*K163,3)</f>
        <v>0</v>
      </c>
      <c r="BL163" s="18" t="s">
        <v>149</v>
      </c>
      <c r="BM163" s="18" t="s">
        <v>289</v>
      </c>
    </row>
    <row r="164" spans="2:65" s="1" customFormat="1" ht="25.5" customHeight="1">
      <c r="B164" s="126"/>
      <c r="C164" s="155" t="s">
        <v>290</v>
      </c>
      <c r="D164" s="155" t="s">
        <v>136</v>
      </c>
      <c r="E164" s="156" t="s">
        <v>291</v>
      </c>
      <c r="F164" s="222" t="s">
        <v>292</v>
      </c>
      <c r="G164" s="222"/>
      <c r="H164" s="222"/>
      <c r="I164" s="222"/>
      <c r="J164" s="157" t="s">
        <v>171</v>
      </c>
      <c r="K164" s="158">
        <v>840</v>
      </c>
      <c r="L164" s="219">
        <v>0</v>
      </c>
      <c r="M164" s="219"/>
      <c r="N164" s="227">
        <f t="shared" si="15"/>
        <v>0</v>
      </c>
      <c r="O164" s="227"/>
      <c r="P164" s="227"/>
      <c r="Q164" s="227"/>
      <c r="R164" s="129"/>
      <c r="T164" s="160" t="s">
        <v>5</v>
      </c>
      <c r="U164" s="43" t="s">
        <v>42</v>
      </c>
      <c r="V164" s="35"/>
      <c r="W164" s="161">
        <f t="shared" si="16"/>
        <v>0</v>
      </c>
      <c r="X164" s="161">
        <v>0</v>
      </c>
      <c r="Y164" s="161">
        <f t="shared" si="17"/>
        <v>0</v>
      </c>
      <c r="Z164" s="161">
        <v>0</v>
      </c>
      <c r="AA164" s="162">
        <f t="shared" si="18"/>
        <v>0</v>
      </c>
      <c r="AR164" s="18" t="s">
        <v>149</v>
      </c>
      <c r="AT164" s="18" t="s">
        <v>136</v>
      </c>
      <c r="AU164" s="18" t="s">
        <v>114</v>
      </c>
      <c r="AY164" s="18" t="s">
        <v>135</v>
      </c>
      <c r="BE164" s="100">
        <f t="shared" si="19"/>
        <v>0</v>
      </c>
      <c r="BF164" s="100">
        <f t="shared" si="20"/>
        <v>0</v>
      </c>
      <c r="BG164" s="100">
        <f t="shared" si="21"/>
        <v>0</v>
      </c>
      <c r="BH164" s="100">
        <f t="shared" si="22"/>
        <v>0</v>
      </c>
      <c r="BI164" s="100">
        <f t="shared" si="23"/>
        <v>0</v>
      </c>
      <c r="BJ164" s="18" t="s">
        <v>114</v>
      </c>
      <c r="BK164" s="163">
        <f t="shared" si="24"/>
        <v>0</v>
      </c>
      <c r="BL164" s="18" t="s">
        <v>149</v>
      </c>
      <c r="BM164" s="18" t="s">
        <v>293</v>
      </c>
    </row>
    <row r="165" spans="2:65" s="1" customFormat="1" ht="38.25" customHeight="1">
      <c r="B165" s="126"/>
      <c r="C165" s="155" t="s">
        <v>294</v>
      </c>
      <c r="D165" s="155" t="s">
        <v>136</v>
      </c>
      <c r="E165" s="156" t="s">
        <v>295</v>
      </c>
      <c r="F165" s="222" t="s">
        <v>296</v>
      </c>
      <c r="G165" s="222"/>
      <c r="H165" s="222"/>
      <c r="I165" s="222"/>
      <c r="J165" s="157" t="s">
        <v>171</v>
      </c>
      <c r="K165" s="158">
        <v>840</v>
      </c>
      <c r="L165" s="219">
        <v>0</v>
      </c>
      <c r="M165" s="219"/>
      <c r="N165" s="227">
        <f t="shared" si="15"/>
        <v>0</v>
      </c>
      <c r="O165" s="227"/>
      <c r="P165" s="227"/>
      <c r="Q165" s="227"/>
      <c r="R165" s="129"/>
      <c r="T165" s="160" t="s">
        <v>5</v>
      </c>
      <c r="U165" s="43" t="s">
        <v>42</v>
      </c>
      <c r="V165" s="35"/>
      <c r="W165" s="161">
        <f t="shared" si="16"/>
        <v>0</v>
      </c>
      <c r="X165" s="161">
        <v>0</v>
      </c>
      <c r="Y165" s="161">
        <f t="shared" si="17"/>
        <v>0</v>
      </c>
      <c r="Z165" s="161">
        <v>0</v>
      </c>
      <c r="AA165" s="162">
        <f t="shared" si="18"/>
        <v>0</v>
      </c>
      <c r="AR165" s="18" t="s">
        <v>149</v>
      </c>
      <c r="AT165" s="18" t="s">
        <v>136</v>
      </c>
      <c r="AU165" s="18" t="s">
        <v>114</v>
      </c>
      <c r="AY165" s="18" t="s">
        <v>135</v>
      </c>
      <c r="BE165" s="100">
        <f t="shared" si="19"/>
        <v>0</v>
      </c>
      <c r="BF165" s="100">
        <f t="shared" si="20"/>
        <v>0</v>
      </c>
      <c r="BG165" s="100">
        <f t="shared" si="21"/>
        <v>0</v>
      </c>
      <c r="BH165" s="100">
        <f t="shared" si="22"/>
        <v>0</v>
      </c>
      <c r="BI165" s="100">
        <f t="shared" si="23"/>
        <v>0</v>
      </c>
      <c r="BJ165" s="18" t="s">
        <v>114</v>
      </c>
      <c r="BK165" s="163">
        <f t="shared" si="24"/>
        <v>0</v>
      </c>
      <c r="BL165" s="18" t="s">
        <v>149</v>
      </c>
      <c r="BM165" s="18" t="s">
        <v>297</v>
      </c>
    </row>
    <row r="166" spans="2:65" s="1" customFormat="1" ht="16.5" customHeight="1">
      <c r="B166" s="126"/>
      <c r="C166" s="164" t="s">
        <v>298</v>
      </c>
      <c r="D166" s="164" t="s">
        <v>151</v>
      </c>
      <c r="E166" s="165" t="s">
        <v>299</v>
      </c>
      <c r="F166" s="223" t="s">
        <v>300</v>
      </c>
      <c r="G166" s="223"/>
      <c r="H166" s="223"/>
      <c r="I166" s="223"/>
      <c r="J166" s="166" t="s">
        <v>301</v>
      </c>
      <c r="K166" s="167">
        <v>14.7</v>
      </c>
      <c r="L166" s="220">
        <v>0</v>
      </c>
      <c r="M166" s="220"/>
      <c r="N166" s="226">
        <f t="shared" si="15"/>
        <v>0</v>
      </c>
      <c r="O166" s="227"/>
      <c r="P166" s="227"/>
      <c r="Q166" s="227"/>
      <c r="R166" s="129"/>
      <c r="T166" s="160" t="s">
        <v>5</v>
      </c>
      <c r="U166" s="43" t="s">
        <v>42</v>
      </c>
      <c r="V166" s="35"/>
      <c r="W166" s="161">
        <f t="shared" si="16"/>
        <v>0</v>
      </c>
      <c r="X166" s="161">
        <v>1</v>
      </c>
      <c r="Y166" s="161">
        <f t="shared" si="17"/>
        <v>14.7</v>
      </c>
      <c r="Z166" s="161">
        <v>0</v>
      </c>
      <c r="AA166" s="162">
        <f t="shared" si="18"/>
        <v>0</v>
      </c>
      <c r="AR166" s="18" t="s">
        <v>154</v>
      </c>
      <c r="AT166" s="18" t="s">
        <v>151</v>
      </c>
      <c r="AU166" s="18" t="s">
        <v>114</v>
      </c>
      <c r="AY166" s="18" t="s">
        <v>135</v>
      </c>
      <c r="BE166" s="100">
        <f t="shared" si="19"/>
        <v>0</v>
      </c>
      <c r="BF166" s="100">
        <f t="shared" si="20"/>
        <v>0</v>
      </c>
      <c r="BG166" s="100">
        <f t="shared" si="21"/>
        <v>0</v>
      </c>
      <c r="BH166" s="100">
        <f t="shared" si="22"/>
        <v>0</v>
      </c>
      <c r="BI166" s="100">
        <f t="shared" si="23"/>
        <v>0</v>
      </c>
      <c r="BJ166" s="18" t="s">
        <v>114</v>
      </c>
      <c r="BK166" s="163">
        <f t="shared" si="24"/>
        <v>0</v>
      </c>
      <c r="BL166" s="18" t="s">
        <v>149</v>
      </c>
      <c r="BM166" s="18" t="s">
        <v>302</v>
      </c>
    </row>
    <row r="167" spans="2:65" s="1" customFormat="1" ht="38.25" customHeight="1">
      <c r="B167" s="126"/>
      <c r="C167" s="164" t="s">
        <v>303</v>
      </c>
      <c r="D167" s="164" t="s">
        <v>151</v>
      </c>
      <c r="E167" s="165" t="s">
        <v>304</v>
      </c>
      <c r="F167" s="223" t="s">
        <v>305</v>
      </c>
      <c r="G167" s="223"/>
      <c r="H167" s="223"/>
      <c r="I167" s="223"/>
      <c r="J167" s="166" t="s">
        <v>148</v>
      </c>
      <c r="K167" s="167">
        <v>2520</v>
      </c>
      <c r="L167" s="220">
        <v>0</v>
      </c>
      <c r="M167" s="220"/>
      <c r="N167" s="226">
        <f t="shared" si="15"/>
        <v>0</v>
      </c>
      <c r="O167" s="227"/>
      <c r="P167" s="227"/>
      <c r="Q167" s="227"/>
      <c r="R167" s="129"/>
      <c r="T167" s="160" t="s">
        <v>5</v>
      </c>
      <c r="U167" s="43" t="s">
        <v>42</v>
      </c>
      <c r="V167" s="35"/>
      <c r="W167" s="161">
        <f t="shared" si="16"/>
        <v>0</v>
      </c>
      <c r="X167" s="161">
        <v>4.1999999999999997E-3</v>
      </c>
      <c r="Y167" s="161">
        <f t="shared" si="17"/>
        <v>10.584</v>
      </c>
      <c r="Z167" s="161">
        <v>0</v>
      </c>
      <c r="AA167" s="162">
        <f t="shared" si="18"/>
        <v>0</v>
      </c>
      <c r="AR167" s="18" t="s">
        <v>154</v>
      </c>
      <c r="AT167" s="18" t="s">
        <v>151</v>
      </c>
      <c r="AU167" s="18" t="s">
        <v>114</v>
      </c>
      <c r="AY167" s="18" t="s">
        <v>135</v>
      </c>
      <c r="BE167" s="100">
        <f t="shared" si="19"/>
        <v>0</v>
      </c>
      <c r="BF167" s="100">
        <f t="shared" si="20"/>
        <v>0</v>
      </c>
      <c r="BG167" s="100">
        <f t="shared" si="21"/>
        <v>0</v>
      </c>
      <c r="BH167" s="100">
        <f t="shared" si="22"/>
        <v>0</v>
      </c>
      <c r="BI167" s="100">
        <f t="shared" si="23"/>
        <v>0</v>
      </c>
      <c r="BJ167" s="18" t="s">
        <v>114</v>
      </c>
      <c r="BK167" s="163">
        <f t="shared" si="24"/>
        <v>0</v>
      </c>
      <c r="BL167" s="18" t="s">
        <v>149</v>
      </c>
      <c r="BM167" s="18" t="s">
        <v>306</v>
      </c>
    </row>
    <row r="168" spans="2:65" s="1" customFormat="1" ht="25.5" customHeight="1">
      <c r="B168" s="126"/>
      <c r="C168" s="155" t="s">
        <v>307</v>
      </c>
      <c r="D168" s="155" t="s">
        <v>136</v>
      </c>
      <c r="E168" s="156" t="s">
        <v>308</v>
      </c>
      <c r="F168" s="222" t="s">
        <v>309</v>
      </c>
      <c r="G168" s="222"/>
      <c r="H168" s="222"/>
      <c r="I168" s="222"/>
      <c r="J168" s="157" t="s">
        <v>171</v>
      </c>
      <c r="K168" s="158">
        <v>840</v>
      </c>
      <c r="L168" s="219">
        <v>0</v>
      </c>
      <c r="M168" s="219"/>
      <c r="N168" s="227">
        <f t="shared" si="15"/>
        <v>0</v>
      </c>
      <c r="O168" s="227"/>
      <c r="P168" s="227"/>
      <c r="Q168" s="227"/>
      <c r="R168" s="129"/>
      <c r="T168" s="160" t="s">
        <v>5</v>
      </c>
      <c r="U168" s="43" t="s">
        <v>42</v>
      </c>
      <c r="V168" s="35"/>
      <c r="W168" s="161">
        <f t="shared" si="16"/>
        <v>0</v>
      </c>
      <c r="X168" s="161">
        <v>0</v>
      </c>
      <c r="Y168" s="161">
        <f t="shared" si="17"/>
        <v>0</v>
      </c>
      <c r="Z168" s="161">
        <v>0</v>
      </c>
      <c r="AA168" s="162">
        <f t="shared" si="18"/>
        <v>0</v>
      </c>
      <c r="AR168" s="18" t="s">
        <v>149</v>
      </c>
      <c r="AT168" s="18" t="s">
        <v>136</v>
      </c>
      <c r="AU168" s="18" t="s">
        <v>114</v>
      </c>
      <c r="AY168" s="18" t="s">
        <v>135</v>
      </c>
      <c r="BE168" s="100">
        <f t="shared" si="19"/>
        <v>0</v>
      </c>
      <c r="BF168" s="100">
        <f t="shared" si="20"/>
        <v>0</v>
      </c>
      <c r="BG168" s="100">
        <f t="shared" si="21"/>
        <v>0</v>
      </c>
      <c r="BH168" s="100">
        <f t="shared" si="22"/>
        <v>0</v>
      </c>
      <c r="BI168" s="100">
        <f t="shared" si="23"/>
        <v>0</v>
      </c>
      <c r="BJ168" s="18" t="s">
        <v>114</v>
      </c>
      <c r="BK168" s="163">
        <f t="shared" si="24"/>
        <v>0</v>
      </c>
      <c r="BL168" s="18" t="s">
        <v>149</v>
      </c>
      <c r="BM168" s="18" t="s">
        <v>310</v>
      </c>
    </row>
    <row r="169" spans="2:65" s="1" customFormat="1" ht="16.5" customHeight="1">
      <c r="B169" s="126"/>
      <c r="C169" s="164" t="s">
        <v>311</v>
      </c>
      <c r="D169" s="164" t="s">
        <v>151</v>
      </c>
      <c r="E169" s="165" t="s">
        <v>312</v>
      </c>
      <c r="F169" s="223" t="s">
        <v>313</v>
      </c>
      <c r="G169" s="223"/>
      <c r="H169" s="223"/>
      <c r="I169" s="223"/>
      <c r="J169" s="166" t="s">
        <v>171</v>
      </c>
      <c r="K169" s="167">
        <v>840</v>
      </c>
      <c r="L169" s="220">
        <v>0</v>
      </c>
      <c r="M169" s="220"/>
      <c r="N169" s="226">
        <f t="shared" si="15"/>
        <v>0</v>
      </c>
      <c r="O169" s="227"/>
      <c r="P169" s="227"/>
      <c r="Q169" s="227"/>
      <c r="R169" s="129"/>
      <c r="T169" s="160" t="s">
        <v>5</v>
      </c>
      <c r="U169" s="43" t="s">
        <v>42</v>
      </c>
      <c r="V169" s="35"/>
      <c r="W169" s="161">
        <f t="shared" si="16"/>
        <v>0</v>
      </c>
      <c r="X169" s="161">
        <v>2.1000000000000001E-4</v>
      </c>
      <c r="Y169" s="161">
        <f t="shared" si="17"/>
        <v>0.1764</v>
      </c>
      <c r="Z169" s="161">
        <v>0</v>
      </c>
      <c r="AA169" s="162">
        <f t="shared" si="18"/>
        <v>0</v>
      </c>
      <c r="AR169" s="18" t="s">
        <v>154</v>
      </c>
      <c r="AT169" s="18" t="s">
        <v>151</v>
      </c>
      <c r="AU169" s="18" t="s">
        <v>114</v>
      </c>
      <c r="AY169" s="18" t="s">
        <v>135</v>
      </c>
      <c r="BE169" s="100">
        <f t="shared" si="19"/>
        <v>0</v>
      </c>
      <c r="BF169" s="100">
        <f t="shared" si="20"/>
        <v>0</v>
      </c>
      <c r="BG169" s="100">
        <f t="shared" si="21"/>
        <v>0</v>
      </c>
      <c r="BH169" s="100">
        <f t="shared" si="22"/>
        <v>0</v>
      </c>
      <c r="BI169" s="100">
        <f t="shared" si="23"/>
        <v>0</v>
      </c>
      <c r="BJ169" s="18" t="s">
        <v>114</v>
      </c>
      <c r="BK169" s="163">
        <f t="shared" si="24"/>
        <v>0</v>
      </c>
      <c r="BL169" s="18" t="s">
        <v>149</v>
      </c>
      <c r="BM169" s="18" t="s">
        <v>314</v>
      </c>
    </row>
    <row r="170" spans="2:65" s="1" customFormat="1" ht="25.5" customHeight="1">
      <c r="B170" s="126"/>
      <c r="C170" s="155" t="s">
        <v>315</v>
      </c>
      <c r="D170" s="155" t="s">
        <v>136</v>
      </c>
      <c r="E170" s="156" t="s">
        <v>316</v>
      </c>
      <c r="F170" s="222" t="s">
        <v>317</v>
      </c>
      <c r="G170" s="222"/>
      <c r="H170" s="222"/>
      <c r="I170" s="222"/>
      <c r="J170" s="157" t="s">
        <v>171</v>
      </c>
      <c r="K170" s="158">
        <v>180</v>
      </c>
      <c r="L170" s="219">
        <v>0</v>
      </c>
      <c r="M170" s="219"/>
      <c r="N170" s="227">
        <f t="shared" si="15"/>
        <v>0</v>
      </c>
      <c r="O170" s="227"/>
      <c r="P170" s="227"/>
      <c r="Q170" s="227"/>
      <c r="R170" s="129"/>
      <c r="T170" s="160" t="s">
        <v>5</v>
      </c>
      <c r="U170" s="43" t="s">
        <v>42</v>
      </c>
      <c r="V170" s="35"/>
      <c r="W170" s="161">
        <f t="shared" si="16"/>
        <v>0</v>
      </c>
      <c r="X170" s="161">
        <v>0</v>
      </c>
      <c r="Y170" s="161">
        <f t="shared" si="17"/>
        <v>0</v>
      </c>
      <c r="Z170" s="161">
        <v>0</v>
      </c>
      <c r="AA170" s="162">
        <f t="shared" si="18"/>
        <v>0</v>
      </c>
      <c r="AR170" s="18" t="s">
        <v>149</v>
      </c>
      <c r="AT170" s="18" t="s">
        <v>136</v>
      </c>
      <c r="AU170" s="18" t="s">
        <v>114</v>
      </c>
      <c r="AY170" s="18" t="s">
        <v>135</v>
      </c>
      <c r="BE170" s="100">
        <f t="shared" si="19"/>
        <v>0</v>
      </c>
      <c r="BF170" s="100">
        <f t="shared" si="20"/>
        <v>0</v>
      </c>
      <c r="BG170" s="100">
        <f t="shared" si="21"/>
        <v>0</v>
      </c>
      <c r="BH170" s="100">
        <f t="shared" si="22"/>
        <v>0</v>
      </c>
      <c r="BI170" s="100">
        <f t="shared" si="23"/>
        <v>0</v>
      </c>
      <c r="BJ170" s="18" t="s">
        <v>114</v>
      </c>
      <c r="BK170" s="163">
        <f t="shared" si="24"/>
        <v>0</v>
      </c>
      <c r="BL170" s="18" t="s">
        <v>149</v>
      </c>
      <c r="BM170" s="18" t="s">
        <v>318</v>
      </c>
    </row>
    <row r="171" spans="2:65" s="1" customFormat="1" ht="16.5" customHeight="1">
      <c r="B171" s="126"/>
      <c r="C171" s="164" t="s">
        <v>319</v>
      </c>
      <c r="D171" s="164" t="s">
        <v>151</v>
      </c>
      <c r="E171" s="165" t="s">
        <v>320</v>
      </c>
      <c r="F171" s="223" t="s">
        <v>375</v>
      </c>
      <c r="G171" s="223"/>
      <c r="H171" s="223"/>
      <c r="I171" s="223"/>
      <c r="J171" s="166" t="s">
        <v>171</v>
      </c>
      <c r="K171" s="167">
        <v>180</v>
      </c>
      <c r="L171" s="220">
        <v>0</v>
      </c>
      <c r="M171" s="220"/>
      <c r="N171" s="226">
        <f t="shared" si="15"/>
        <v>0</v>
      </c>
      <c r="O171" s="227"/>
      <c r="P171" s="227"/>
      <c r="Q171" s="227"/>
      <c r="R171" s="129"/>
      <c r="T171" s="160" t="s">
        <v>5</v>
      </c>
      <c r="U171" s="43" t="s">
        <v>42</v>
      </c>
      <c r="V171" s="35"/>
      <c r="W171" s="161">
        <f t="shared" si="16"/>
        <v>0</v>
      </c>
      <c r="X171" s="161">
        <v>1.1199999999999999E-3</v>
      </c>
      <c r="Y171" s="161">
        <f t="shared" si="17"/>
        <v>0.20159999999999997</v>
      </c>
      <c r="Z171" s="161">
        <v>0</v>
      </c>
      <c r="AA171" s="162">
        <f t="shared" si="18"/>
        <v>0</v>
      </c>
      <c r="AR171" s="18" t="s">
        <v>154</v>
      </c>
      <c r="AT171" s="18" t="s">
        <v>151</v>
      </c>
      <c r="AU171" s="18" t="s">
        <v>114</v>
      </c>
      <c r="AY171" s="18" t="s">
        <v>135</v>
      </c>
      <c r="BE171" s="100">
        <f t="shared" si="19"/>
        <v>0</v>
      </c>
      <c r="BF171" s="100">
        <f t="shared" si="20"/>
        <v>0</v>
      </c>
      <c r="BG171" s="100">
        <f t="shared" si="21"/>
        <v>0</v>
      </c>
      <c r="BH171" s="100">
        <f t="shared" si="22"/>
        <v>0</v>
      </c>
      <c r="BI171" s="100">
        <f t="shared" si="23"/>
        <v>0</v>
      </c>
      <c r="BJ171" s="18" t="s">
        <v>114</v>
      </c>
      <c r="BK171" s="163">
        <f t="shared" si="24"/>
        <v>0</v>
      </c>
      <c r="BL171" s="18" t="s">
        <v>149</v>
      </c>
      <c r="BM171" s="18" t="s">
        <v>321</v>
      </c>
    </row>
    <row r="172" spans="2:65" s="1" customFormat="1" ht="38.25" customHeight="1">
      <c r="B172" s="126"/>
      <c r="C172" s="155" t="s">
        <v>322</v>
      </c>
      <c r="D172" s="155" t="s">
        <v>136</v>
      </c>
      <c r="E172" s="156" t="s">
        <v>323</v>
      </c>
      <c r="F172" s="222" t="s">
        <v>324</v>
      </c>
      <c r="G172" s="222"/>
      <c r="H172" s="222"/>
      <c r="I172" s="222"/>
      <c r="J172" s="157" t="s">
        <v>171</v>
      </c>
      <c r="K172" s="158">
        <v>840</v>
      </c>
      <c r="L172" s="219">
        <v>0</v>
      </c>
      <c r="M172" s="219"/>
      <c r="N172" s="227">
        <f t="shared" si="15"/>
        <v>0</v>
      </c>
      <c r="O172" s="227"/>
      <c r="P172" s="227"/>
      <c r="Q172" s="227"/>
      <c r="R172" s="129"/>
      <c r="T172" s="160" t="s">
        <v>5</v>
      </c>
      <c r="U172" s="43" t="s">
        <v>42</v>
      </c>
      <c r="V172" s="35"/>
      <c r="W172" s="161">
        <f t="shared" si="16"/>
        <v>0</v>
      </c>
      <c r="X172" s="161">
        <v>0</v>
      </c>
      <c r="Y172" s="161">
        <f t="shared" si="17"/>
        <v>0</v>
      </c>
      <c r="Z172" s="161">
        <v>0</v>
      </c>
      <c r="AA172" s="162">
        <f t="shared" si="18"/>
        <v>0</v>
      </c>
      <c r="AR172" s="18" t="s">
        <v>149</v>
      </c>
      <c r="AT172" s="18" t="s">
        <v>136</v>
      </c>
      <c r="AU172" s="18" t="s">
        <v>114</v>
      </c>
      <c r="AY172" s="18" t="s">
        <v>135</v>
      </c>
      <c r="BE172" s="100">
        <f t="shared" si="19"/>
        <v>0</v>
      </c>
      <c r="BF172" s="100">
        <f t="shared" si="20"/>
        <v>0</v>
      </c>
      <c r="BG172" s="100">
        <f t="shared" si="21"/>
        <v>0</v>
      </c>
      <c r="BH172" s="100">
        <f t="shared" si="22"/>
        <v>0</v>
      </c>
      <c r="BI172" s="100">
        <f t="shared" si="23"/>
        <v>0</v>
      </c>
      <c r="BJ172" s="18" t="s">
        <v>114</v>
      </c>
      <c r="BK172" s="163">
        <f t="shared" si="24"/>
        <v>0</v>
      </c>
      <c r="BL172" s="18" t="s">
        <v>149</v>
      </c>
      <c r="BM172" s="18" t="s">
        <v>325</v>
      </c>
    </row>
    <row r="173" spans="2:65" s="1" customFormat="1" ht="25.5" customHeight="1">
      <c r="B173" s="126"/>
      <c r="C173" s="155" t="s">
        <v>326</v>
      </c>
      <c r="D173" s="155" t="s">
        <v>136</v>
      </c>
      <c r="E173" s="156" t="s">
        <v>327</v>
      </c>
      <c r="F173" s="222" t="s">
        <v>328</v>
      </c>
      <c r="G173" s="222"/>
      <c r="H173" s="222"/>
      <c r="I173" s="222"/>
      <c r="J173" s="157" t="s">
        <v>218</v>
      </c>
      <c r="K173" s="158">
        <v>30</v>
      </c>
      <c r="L173" s="219">
        <v>0</v>
      </c>
      <c r="M173" s="219"/>
      <c r="N173" s="227">
        <f t="shared" si="15"/>
        <v>0</v>
      </c>
      <c r="O173" s="227"/>
      <c r="P173" s="227"/>
      <c r="Q173" s="227"/>
      <c r="R173" s="129"/>
      <c r="T173" s="160" t="s">
        <v>5</v>
      </c>
      <c r="U173" s="43" t="s">
        <v>42</v>
      </c>
      <c r="V173" s="35"/>
      <c r="W173" s="161">
        <f t="shared" si="16"/>
        <v>0</v>
      </c>
      <c r="X173" s="161">
        <v>0</v>
      </c>
      <c r="Y173" s="161">
        <f t="shared" si="17"/>
        <v>0</v>
      </c>
      <c r="Z173" s="161">
        <v>0</v>
      </c>
      <c r="AA173" s="162">
        <f t="shared" si="18"/>
        <v>0</v>
      </c>
      <c r="AR173" s="18" t="s">
        <v>149</v>
      </c>
      <c r="AT173" s="18" t="s">
        <v>136</v>
      </c>
      <c r="AU173" s="18" t="s">
        <v>114</v>
      </c>
      <c r="AY173" s="18" t="s">
        <v>135</v>
      </c>
      <c r="BE173" s="100">
        <f t="shared" si="19"/>
        <v>0</v>
      </c>
      <c r="BF173" s="100">
        <f t="shared" si="20"/>
        <v>0</v>
      </c>
      <c r="BG173" s="100">
        <f t="shared" si="21"/>
        <v>0</v>
      </c>
      <c r="BH173" s="100">
        <f t="shared" si="22"/>
        <v>0</v>
      </c>
      <c r="BI173" s="100">
        <f t="shared" si="23"/>
        <v>0</v>
      </c>
      <c r="BJ173" s="18" t="s">
        <v>114</v>
      </c>
      <c r="BK173" s="163">
        <f t="shared" si="24"/>
        <v>0</v>
      </c>
      <c r="BL173" s="18" t="s">
        <v>149</v>
      </c>
      <c r="BM173" s="18" t="s">
        <v>329</v>
      </c>
    </row>
    <row r="174" spans="2:65" s="1" customFormat="1" ht="38.25" customHeight="1">
      <c r="B174" s="126"/>
      <c r="C174" s="155" t="s">
        <v>330</v>
      </c>
      <c r="D174" s="155" t="s">
        <v>136</v>
      </c>
      <c r="E174" s="156" t="s">
        <v>331</v>
      </c>
      <c r="F174" s="222" t="s">
        <v>332</v>
      </c>
      <c r="G174" s="222"/>
      <c r="H174" s="222"/>
      <c r="I174" s="222"/>
      <c r="J174" s="157" t="s">
        <v>139</v>
      </c>
      <c r="K174" s="158">
        <v>280</v>
      </c>
      <c r="L174" s="219">
        <v>0</v>
      </c>
      <c r="M174" s="219"/>
      <c r="N174" s="227">
        <f t="shared" si="15"/>
        <v>0</v>
      </c>
      <c r="O174" s="227"/>
      <c r="P174" s="227"/>
      <c r="Q174" s="227"/>
      <c r="R174" s="129"/>
      <c r="T174" s="160" t="s">
        <v>5</v>
      </c>
      <c r="U174" s="43" t="s">
        <v>42</v>
      </c>
      <c r="V174" s="35"/>
      <c r="W174" s="161">
        <f t="shared" si="16"/>
        <v>0</v>
      </c>
      <c r="X174" s="161">
        <v>0</v>
      </c>
      <c r="Y174" s="161">
        <f t="shared" si="17"/>
        <v>0</v>
      </c>
      <c r="Z174" s="161">
        <v>0</v>
      </c>
      <c r="AA174" s="162">
        <f t="shared" si="18"/>
        <v>0</v>
      </c>
      <c r="AR174" s="18" t="s">
        <v>149</v>
      </c>
      <c r="AT174" s="18" t="s">
        <v>136</v>
      </c>
      <c r="AU174" s="18" t="s">
        <v>114</v>
      </c>
      <c r="AY174" s="18" t="s">
        <v>135</v>
      </c>
      <c r="BE174" s="100">
        <f t="shared" si="19"/>
        <v>0</v>
      </c>
      <c r="BF174" s="100">
        <f t="shared" si="20"/>
        <v>0</v>
      </c>
      <c r="BG174" s="100">
        <f t="shared" si="21"/>
        <v>0</v>
      </c>
      <c r="BH174" s="100">
        <f t="shared" si="22"/>
        <v>0</v>
      </c>
      <c r="BI174" s="100">
        <f t="shared" si="23"/>
        <v>0</v>
      </c>
      <c r="BJ174" s="18" t="s">
        <v>114</v>
      </c>
      <c r="BK174" s="163">
        <f t="shared" si="24"/>
        <v>0</v>
      </c>
      <c r="BL174" s="18" t="s">
        <v>149</v>
      </c>
      <c r="BM174" s="18" t="s">
        <v>333</v>
      </c>
    </row>
    <row r="175" spans="2:65" s="1" customFormat="1" ht="16.5" customHeight="1">
      <c r="B175" s="126"/>
      <c r="C175" s="155" t="s">
        <v>334</v>
      </c>
      <c r="D175" s="155" t="s">
        <v>136</v>
      </c>
      <c r="E175" s="156" t="s">
        <v>283</v>
      </c>
      <c r="F175" s="222" t="s">
        <v>284</v>
      </c>
      <c r="G175" s="222"/>
      <c r="H175" s="222"/>
      <c r="I175" s="222"/>
      <c r="J175" s="157" t="s">
        <v>276</v>
      </c>
      <c r="K175" s="159">
        <v>0</v>
      </c>
      <c r="L175" s="219">
        <v>0</v>
      </c>
      <c r="M175" s="219"/>
      <c r="N175" s="227">
        <f t="shared" si="15"/>
        <v>0</v>
      </c>
      <c r="O175" s="227"/>
      <c r="P175" s="227"/>
      <c r="Q175" s="227"/>
      <c r="R175" s="129"/>
      <c r="T175" s="160" t="s">
        <v>5</v>
      </c>
      <c r="U175" s="43" t="s">
        <v>42</v>
      </c>
      <c r="V175" s="35"/>
      <c r="W175" s="161">
        <f t="shared" si="16"/>
        <v>0</v>
      </c>
      <c r="X175" s="161">
        <v>0</v>
      </c>
      <c r="Y175" s="161">
        <f t="shared" si="17"/>
        <v>0</v>
      </c>
      <c r="Z175" s="161">
        <v>0</v>
      </c>
      <c r="AA175" s="162">
        <f t="shared" si="18"/>
        <v>0</v>
      </c>
      <c r="AR175" s="18" t="s">
        <v>149</v>
      </c>
      <c r="AT175" s="18" t="s">
        <v>136</v>
      </c>
      <c r="AU175" s="18" t="s">
        <v>114</v>
      </c>
      <c r="AY175" s="18" t="s">
        <v>135</v>
      </c>
      <c r="BE175" s="100">
        <f t="shared" si="19"/>
        <v>0</v>
      </c>
      <c r="BF175" s="100">
        <f t="shared" si="20"/>
        <v>0</v>
      </c>
      <c r="BG175" s="100">
        <f t="shared" si="21"/>
        <v>0</v>
      </c>
      <c r="BH175" s="100">
        <f t="shared" si="22"/>
        <v>0</v>
      </c>
      <c r="BI175" s="100">
        <f t="shared" si="23"/>
        <v>0</v>
      </c>
      <c r="BJ175" s="18" t="s">
        <v>114</v>
      </c>
      <c r="BK175" s="163">
        <f t="shared" si="24"/>
        <v>0</v>
      </c>
      <c r="BL175" s="18" t="s">
        <v>149</v>
      </c>
      <c r="BM175" s="18" t="s">
        <v>335</v>
      </c>
    </row>
    <row r="176" spans="2:65" s="9" customFormat="1" ht="37.35" customHeight="1">
      <c r="B176" s="144"/>
      <c r="C176" s="145"/>
      <c r="D176" s="146" t="s">
        <v>108</v>
      </c>
      <c r="E176" s="146"/>
      <c r="F176" s="146"/>
      <c r="G176" s="146"/>
      <c r="H176" s="146"/>
      <c r="I176" s="146"/>
      <c r="J176" s="146"/>
      <c r="K176" s="146"/>
      <c r="L176" s="146"/>
      <c r="M176" s="146"/>
      <c r="N176" s="224">
        <f>BK176</f>
        <v>0</v>
      </c>
      <c r="O176" s="225"/>
      <c r="P176" s="225"/>
      <c r="Q176" s="225"/>
      <c r="R176" s="147"/>
      <c r="T176" s="148"/>
      <c r="U176" s="145"/>
      <c r="V176" s="145"/>
      <c r="W176" s="149">
        <f>SUM(W177:W180)</f>
        <v>0</v>
      </c>
      <c r="X176" s="145"/>
      <c r="Y176" s="149">
        <f>SUM(Y177:Y180)</f>
        <v>0</v>
      </c>
      <c r="Z176" s="145"/>
      <c r="AA176" s="150">
        <f>SUM(AA177:AA180)</f>
        <v>0</v>
      </c>
      <c r="AR176" s="151" t="s">
        <v>140</v>
      </c>
      <c r="AT176" s="152" t="s">
        <v>74</v>
      </c>
      <c r="AU176" s="152" t="s">
        <v>75</v>
      </c>
      <c r="AY176" s="151" t="s">
        <v>135</v>
      </c>
      <c r="BK176" s="153">
        <f>SUM(BK177:BK180)</f>
        <v>0</v>
      </c>
    </row>
    <row r="177" spans="2:65" s="1" customFormat="1" ht="25.5" customHeight="1">
      <c r="B177" s="126"/>
      <c r="C177" s="155" t="s">
        <v>336</v>
      </c>
      <c r="D177" s="155" t="s">
        <v>136</v>
      </c>
      <c r="E177" s="156" t="s">
        <v>337</v>
      </c>
      <c r="F177" s="222" t="s">
        <v>338</v>
      </c>
      <c r="G177" s="222"/>
      <c r="H177" s="222"/>
      <c r="I177" s="222"/>
      <c r="J177" s="157" t="s">
        <v>339</v>
      </c>
      <c r="K177" s="158">
        <v>1</v>
      </c>
      <c r="L177" s="219">
        <v>0</v>
      </c>
      <c r="M177" s="219"/>
      <c r="N177" s="227">
        <f>ROUND(L177*K177,3)</f>
        <v>0</v>
      </c>
      <c r="O177" s="227"/>
      <c r="P177" s="227"/>
      <c r="Q177" s="227"/>
      <c r="R177" s="129"/>
      <c r="T177" s="160" t="s">
        <v>5</v>
      </c>
      <c r="U177" s="43" t="s">
        <v>42</v>
      </c>
      <c r="V177" s="35"/>
      <c r="W177" s="161">
        <f>V177*K177</f>
        <v>0</v>
      </c>
      <c r="X177" s="161">
        <v>0</v>
      </c>
      <c r="Y177" s="161">
        <f>X177*K177</f>
        <v>0</v>
      </c>
      <c r="Z177" s="161">
        <v>0</v>
      </c>
      <c r="AA177" s="162">
        <f>Z177*K177</f>
        <v>0</v>
      </c>
      <c r="AR177" s="18" t="s">
        <v>340</v>
      </c>
      <c r="AT177" s="18" t="s">
        <v>136</v>
      </c>
      <c r="AU177" s="18" t="s">
        <v>80</v>
      </c>
      <c r="AY177" s="18" t="s">
        <v>135</v>
      </c>
      <c r="BE177" s="100">
        <f>IF(U177="základná",N177,0)</f>
        <v>0</v>
      </c>
      <c r="BF177" s="100">
        <f>IF(U177="znížená",N177,0)</f>
        <v>0</v>
      </c>
      <c r="BG177" s="100">
        <f>IF(U177="zákl. prenesená",N177,0)</f>
        <v>0</v>
      </c>
      <c r="BH177" s="100">
        <f>IF(U177="zníž. prenesená",N177,0)</f>
        <v>0</v>
      </c>
      <c r="BI177" s="100">
        <f>IF(U177="nulová",N177,0)</f>
        <v>0</v>
      </c>
      <c r="BJ177" s="18" t="s">
        <v>114</v>
      </c>
      <c r="BK177" s="163">
        <f>ROUND(L177*K177,3)</f>
        <v>0</v>
      </c>
      <c r="BL177" s="18" t="s">
        <v>340</v>
      </c>
      <c r="BM177" s="18" t="s">
        <v>341</v>
      </c>
    </row>
    <row r="178" spans="2:65" s="1" customFormat="1" ht="51" customHeight="1">
      <c r="B178" s="126"/>
      <c r="C178" s="155" t="s">
        <v>342</v>
      </c>
      <c r="D178" s="155" t="s">
        <v>136</v>
      </c>
      <c r="E178" s="156" t="s">
        <v>343</v>
      </c>
      <c r="F178" s="222" t="s">
        <v>344</v>
      </c>
      <c r="G178" s="222"/>
      <c r="H178" s="222"/>
      <c r="I178" s="222"/>
      <c r="J178" s="157" t="s">
        <v>345</v>
      </c>
      <c r="K178" s="158">
        <v>20</v>
      </c>
      <c r="L178" s="219">
        <v>0</v>
      </c>
      <c r="M178" s="219"/>
      <c r="N178" s="227">
        <f>ROUND(L178*K178,3)</f>
        <v>0</v>
      </c>
      <c r="O178" s="227"/>
      <c r="P178" s="227"/>
      <c r="Q178" s="227"/>
      <c r="R178" s="129"/>
      <c r="T178" s="160" t="s">
        <v>5</v>
      </c>
      <c r="U178" s="43" t="s">
        <v>42</v>
      </c>
      <c r="V178" s="35"/>
      <c r="W178" s="161">
        <f>V178*K178</f>
        <v>0</v>
      </c>
      <c r="X178" s="161">
        <v>0</v>
      </c>
      <c r="Y178" s="161">
        <f>X178*K178</f>
        <v>0</v>
      </c>
      <c r="Z178" s="161">
        <v>0</v>
      </c>
      <c r="AA178" s="162">
        <f>Z178*K178</f>
        <v>0</v>
      </c>
      <c r="AR178" s="18" t="s">
        <v>340</v>
      </c>
      <c r="AT178" s="18" t="s">
        <v>136</v>
      </c>
      <c r="AU178" s="18" t="s">
        <v>80</v>
      </c>
      <c r="AY178" s="18" t="s">
        <v>135</v>
      </c>
      <c r="BE178" s="100">
        <f>IF(U178="základná",N178,0)</f>
        <v>0</v>
      </c>
      <c r="BF178" s="100">
        <f>IF(U178="znížená",N178,0)</f>
        <v>0</v>
      </c>
      <c r="BG178" s="100">
        <f>IF(U178="zákl. prenesená",N178,0)</f>
        <v>0</v>
      </c>
      <c r="BH178" s="100">
        <f>IF(U178="zníž. prenesená",N178,0)</f>
        <v>0</v>
      </c>
      <c r="BI178" s="100">
        <f>IF(U178="nulová",N178,0)</f>
        <v>0</v>
      </c>
      <c r="BJ178" s="18" t="s">
        <v>114</v>
      </c>
      <c r="BK178" s="163">
        <f>ROUND(L178*K178,3)</f>
        <v>0</v>
      </c>
      <c r="BL178" s="18" t="s">
        <v>340</v>
      </c>
      <c r="BM178" s="18" t="s">
        <v>346</v>
      </c>
    </row>
    <row r="179" spans="2:65" s="1" customFormat="1" ht="38.25" customHeight="1">
      <c r="B179" s="126"/>
      <c r="C179" s="155" t="s">
        <v>347</v>
      </c>
      <c r="D179" s="155" t="s">
        <v>136</v>
      </c>
      <c r="E179" s="156" t="s">
        <v>348</v>
      </c>
      <c r="F179" s="222" t="s">
        <v>349</v>
      </c>
      <c r="G179" s="222"/>
      <c r="H179" s="222"/>
      <c r="I179" s="222"/>
      <c r="J179" s="157" t="s">
        <v>345</v>
      </c>
      <c r="K179" s="158">
        <v>20</v>
      </c>
      <c r="L179" s="219">
        <v>0</v>
      </c>
      <c r="M179" s="219"/>
      <c r="N179" s="227">
        <f>ROUND(L179*K179,3)</f>
        <v>0</v>
      </c>
      <c r="O179" s="227"/>
      <c r="P179" s="227"/>
      <c r="Q179" s="227"/>
      <c r="R179" s="129"/>
      <c r="T179" s="160" t="s">
        <v>5</v>
      </c>
      <c r="U179" s="43" t="s">
        <v>42</v>
      </c>
      <c r="V179" s="35"/>
      <c r="W179" s="161">
        <f>V179*K179</f>
        <v>0</v>
      </c>
      <c r="X179" s="161">
        <v>0</v>
      </c>
      <c r="Y179" s="161">
        <f>X179*K179</f>
        <v>0</v>
      </c>
      <c r="Z179" s="161">
        <v>0</v>
      </c>
      <c r="AA179" s="162">
        <f>Z179*K179</f>
        <v>0</v>
      </c>
      <c r="AR179" s="18" t="s">
        <v>340</v>
      </c>
      <c r="AT179" s="18" t="s">
        <v>136</v>
      </c>
      <c r="AU179" s="18" t="s">
        <v>80</v>
      </c>
      <c r="AY179" s="18" t="s">
        <v>135</v>
      </c>
      <c r="BE179" s="100">
        <f>IF(U179="základná",N179,0)</f>
        <v>0</v>
      </c>
      <c r="BF179" s="100">
        <f>IF(U179="znížená",N179,0)</f>
        <v>0</v>
      </c>
      <c r="BG179" s="100">
        <f>IF(U179="zákl. prenesená",N179,0)</f>
        <v>0</v>
      </c>
      <c r="BH179" s="100">
        <f>IF(U179="zníž. prenesená",N179,0)</f>
        <v>0</v>
      </c>
      <c r="BI179" s="100">
        <f>IF(U179="nulová",N179,0)</f>
        <v>0</v>
      </c>
      <c r="BJ179" s="18" t="s">
        <v>114</v>
      </c>
      <c r="BK179" s="163">
        <f>ROUND(L179*K179,3)</f>
        <v>0</v>
      </c>
      <c r="BL179" s="18" t="s">
        <v>340</v>
      </c>
      <c r="BM179" s="18" t="s">
        <v>350</v>
      </c>
    </row>
    <row r="180" spans="2:65" s="1" customFormat="1" ht="51" customHeight="1">
      <c r="B180" s="126"/>
      <c r="C180" s="155" t="s">
        <v>351</v>
      </c>
      <c r="D180" s="155" t="s">
        <v>136</v>
      </c>
      <c r="E180" s="156" t="s">
        <v>352</v>
      </c>
      <c r="F180" s="222" t="s">
        <v>353</v>
      </c>
      <c r="G180" s="222"/>
      <c r="H180" s="222"/>
      <c r="I180" s="222"/>
      <c r="J180" s="157" t="s">
        <v>345</v>
      </c>
      <c r="K180" s="158">
        <v>20</v>
      </c>
      <c r="L180" s="219">
        <v>0</v>
      </c>
      <c r="M180" s="219"/>
      <c r="N180" s="227">
        <f>ROUND(L180*K180,3)</f>
        <v>0</v>
      </c>
      <c r="O180" s="227"/>
      <c r="P180" s="227"/>
      <c r="Q180" s="227"/>
      <c r="R180" s="129"/>
      <c r="T180" s="160" t="s">
        <v>5</v>
      </c>
      <c r="U180" s="43" t="s">
        <v>42</v>
      </c>
      <c r="V180" s="35"/>
      <c r="W180" s="161">
        <f>V180*K180</f>
        <v>0</v>
      </c>
      <c r="X180" s="161">
        <v>0</v>
      </c>
      <c r="Y180" s="161">
        <f>X180*K180</f>
        <v>0</v>
      </c>
      <c r="Z180" s="161">
        <v>0</v>
      </c>
      <c r="AA180" s="162">
        <f>Z180*K180</f>
        <v>0</v>
      </c>
      <c r="AR180" s="18" t="s">
        <v>340</v>
      </c>
      <c r="AT180" s="18" t="s">
        <v>136</v>
      </c>
      <c r="AU180" s="18" t="s">
        <v>80</v>
      </c>
      <c r="AY180" s="18" t="s">
        <v>135</v>
      </c>
      <c r="BE180" s="100">
        <f>IF(U180="základná",N180,0)</f>
        <v>0</v>
      </c>
      <c r="BF180" s="100">
        <f>IF(U180="znížená",N180,0)</f>
        <v>0</v>
      </c>
      <c r="BG180" s="100">
        <f>IF(U180="zákl. prenesená",N180,0)</f>
        <v>0</v>
      </c>
      <c r="BH180" s="100">
        <f>IF(U180="zníž. prenesená",N180,0)</f>
        <v>0</v>
      </c>
      <c r="BI180" s="100">
        <f>IF(U180="nulová",N180,0)</f>
        <v>0</v>
      </c>
      <c r="BJ180" s="18" t="s">
        <v>114</v>
      </c>
      <c r="BK180" s="163">
        <f>ROUND(L180*K180,3)</f>
        <v>0</v>
      </c>
      <c r="BL180" s="18" t="s">
        <v>340</v>
      </c>
      <c r="BM180" s="18" t="s">
        <v>354</v>
      </c>
    </row>
    <row r="181" spans="2:65" s="9" customFormat="1" ht="37.35" customHeight="1">
      <c r="B181" s="144"/>
      <c r="C181" s="145"/>
      <c r="D181" s="146" t="s">
        <v>109</v>
      </c>
      <c r="E181" s="146"/>
      <c r="F181" s="146"/>
      <c r="G181" s="146"/>
      <c r="H181" s="146"/>
      <c r="I181" s="146"/>
      <c r="J181" s="146"/>
      <c r="K181" s="146"/>
      <c r="L181" s="146"/>
      <c r="M181" s="146"/>
      <c r="N181" s="224">
        <f>BK181</f>
        <v>0</v>
      </c>
      <c r="O181" s="225"/>
      <c r="P181" s="225"/>
      <c r="Q181" s="225"/>
      <c r="R181" s="147"/>
      <c r="T181" s="148"/>
      <c r="U181" s="145"/>
      <c r="V181" s="145"/>
      <c r="W181" s="149">
        <f>SUM(W182:W185)</f>
        <v>0</v>
      </c>
      <c r="X181" s="145"/>
      <c r="Y181" s="149">
        <f>SUM(Y182:Y185)</f>
        <v>0.75239999999999996</v>
      </c>
      <c r="Z181" s="145"/>
      <c r="AA181" s="150">
        <f>SUM(AA182:AA185)</f>
        <v>0</v>
      </c>
      <c r="AR181" s="151" t="s">
        <v>140</v>
      </c>
      <c r="AT181" s="152" t="s">
        <v>74</v>
      </c>
      <c r="AU181" s="152" t="s">
        <v>75</v>
      </c>
      <c r="AY181" s="151" t="s">
        <v>135</v>
      </c>
      <c r="BK181" s="153">
        <f>SUM(BK182:BK185)</f>
        <v>0</v>
      </c>
    </row>
    <row r="182" spans="2:65" s="1" customFormat="1" ht="25.5" customHeight="1">
      <c r="B182" s="126"/>
      <c r="C182" s="155" t="s">
        <v>355</v>
      </c>
      <c r="D182" s="155" t="s">
        <v>136</v>
      </c>
      <c r="E182" s="156" t="s">
        <v>356</v>
      </c>
      <c r="F182" s="222" t="s">
        <v>373</v>
      </c>
      <c r="G182" s="222"/>
      <c r="H182" s="222"/>
      <c r="I182" s="222"/>
      <c r="J182" s="157" t="s">
        <v>171</v>
      </c>
      <c r="K182" s="158">
        <v>900</v>
      </c>
      <c r="L182" s="219">
        <v>0</v>
      </c>
      <c r="M182" s="219"/>
      <c r="N182" s="227">
        <f>ROUND(L182*K182,3)</f>
        <v>0</v>
      </c>
      <c r="O182" s="227"/>
      <c r="P182" s="227"/>
      <c r="Q182" s="227"/>
      <c r="R182" s="129"/>
      <c r="T182" s="160" t="s">
        <v>5</v>
      </c>
      <c r="U182" s="43" t="s">
        <v>42</v>
      </c>
      <c r="V182" s="35"/>
      <c r="W182" s="161">
        <f>V182*K182</f>
        <v>0</v>
      </c>
      <c r="X182" s="161">
        <v>0</v>
      </c>
      <c r="Y182" s="161">
        <f>X182*K182</f>
        <v>0</v>
      </c>
      <c r="Z182" s="161">
        <v>0</v>
      </c>
      <c r="AA182" s="162">
        <f>Z182*K182</f>
        <v>0</v>
      </c>
      <c r="AR182" s="18" t="s">
        <v>149</v>
      </c>
      <c r="AT182" s="18" t="s">
        <v>136</v>
      </c>
      <c r="AU182" s="18" t="s">
        <v>80</v>
      </c>
      <c r="AY182" s="18" t="s">
        <v>135</v>
      </c>
      <c r="BE182" s="100">
        <f>IF(U182="základná",N182,0)</f>
        <v>0</v>
      </c>
      <c r="BF182" s="100">
        <f>IF(U182="znížená",N182,0)</f>
        <v>0</v>
      </c>
      <c r="BG182" s="100">
        <f>IF(U182="zákl. prenesená",N182,0)</f>
        <v>0</v>
      </c>
      <c r="BH182" s="100">
        <f>IF(U182="zníž. prenesená",N182,0)</f>
        <v>0</v>
      </c>
      <c r="BI182" s="100">
        <f>IF(U182="nulová",N182,0)</f>
        <v>0</v>
      </c>
      <c r="BJ182" s="18" t="s">
        <v>114</v>
      </c>
      <c r="BK182" s="163">
        <f>ROUND(L182*K182,3)</f>
        <v>0</v>
      </c>
      <c r="BL182" s="18" t="s">
        <v>149</v>
      </c>
      <c r="BM182" s="18" t="s">
        <v>357</v>
      </c>
    </row>
    <row r="183" spans="2:65" s="1" customFormat="1" ht="16.5" customHeight="1">
      <c r="B183" s="126"/>
      <c r="C183" s="164" t="s">
        <v>358</v>
      </c>
      <c r="D183" s="164" t="s">
        <v>151</v>
      </c>
      <c r="E183" s="165" t="s">
        <v>359</v>
      </c>
      <c r="F183" s="223" t="s">
        <v>374</v>
      </c>
      <c r="G183" s="223"/>
      <c r="H183" s="223"/>
      <c r="I183" s="223"/>
      <c r="J183" s="166" t="s">
        <v>171</v>
      </c>
      <c r="K183" s="167">
        <v>990</v>
      </c>
      <c r="L183" s="220">
        <v>0</v>
      </c>
      <c r="M183" s="220"/>
      <c r="N183" s="226">
        <f>ROUND(L183*K183,3)</f>
        <v>0</v>
      </c>
      <c r="O183" s="227"/>
      <c r="P183" s="227"/>
      <c r="Q183" s="227"/>
      <c r="R183" s="129"/>
      <c r="T183" s="160" t="s">
        <v>5</v>
      </c>
      <c r="U183" s="43" t="s">
        <v>42</v>
      </c>
      <c r="V183" s="35"/>
      <c r="W183" s="161">
        <f>V183*K183</f>
        <v>0</v>
      </c>
      <c r="X183" s="161">
        <v>4.8999999999999998E-4</v>
      </c>
      <c r="Y183" s="161">
        <f>X183*K183</f>
        <v>0.48509999999999998</v>
      </c>
      <c r="Z183" s="161">
        <v>0</v>
      </c>
      <c r="AA183" s="162">
        <f>Z183*K183</f>
        <v>0</v>
      </c>
      <c r="AR183" s="18" t="s">
        <v>360</v>
      </c>
      <c r="AT183" s="18" t="s">
        <v>151</v>
      </c>
      <c r="AU183" s="18" t="s">
        <v>80</v>
      </c>
      <c r="AY183" s="18" t="s">
        <v>135</v>
      </c>
      <c r="BE183" s="100">
        <f>IF(U183="základná",N183,0)</f>
        <v>0</v>
      </c>
      <c r="BF183" s="100">
        <f>IF(U183="znížená",N183,0)</f>
        <v>0</v>
      </c>
      <c r="BG183" s="100">
        <f>IF(U183="zákl. prenesená",N183,0)</f>
        <v>0</v>
      </c>
      <c r="BH183" s="100">
        <f>IF(U183="zníž. prenesená",N183,0)</f>
        <v>0</v>
      </c>
      <c r="BI183" s="100">
        <f>IF(U183="nulová",N183,0)</f>
        <v>0</v>
      </c>
      <c r="BJ183" s="18" t="s">
        <v>114</v>
      </c>
      <c r="BK183" s="163">
        <f>ROUND(L183*K183,3)</f>
        <v>0</v>
      </c>
      <c r="BL183" s="18" t="s">
        <v>360</v>
      </c>
      <c r="BM183" s="18" t="s">
        <v>361</v>
      </c>
    </row>
    <row r="184" spans="2:65" s="1" customFormat="1" ht="25.5" customHeight="1">
      <c r="B184" s="126"/>
      <c r="C184" s="155" t="s">
        <v>362</v>
      </c>
      <c r="D184" s="155" t="s">
        <v>136</v>
      </c>
      <c r="E184" s="156" t="s">
        <v>363</v>
      </c>
      <c r="F184" s="222" t="s">
        <v>364</v>
      </c>
      <c r="G184" s="222"/>
      <c r="H184" s="222"/>
      <c r="I184" s="222"/>
      <c r="J184" s="157" t="s">
        <v>171</v>
      </c>
      <c r="K184" s="158">
        <v>900</v>
      </c>
      <c r="L184" s="219">
        <v>0</v>
      </c>
      <c r="M184" s="219"/>
      <c r="N184" s="227">
        <f>ROUND(L184*K184,3)</f>
        <v>0</v>
      </c>
      <c r="O184" s="227"/>
      <c r="P184" s="227"/>
      <c r="Q184" s="227"/>
      <c r="R184" s="129"/>
      <c r="T184" s="160" t="s">
        <v>5</v>
      </c>
      <c r="U184" s="43" t="s">
        <v>42</v>
      </c>
      <c r="V184" s="35"/>
      <c r="W184" s="161">
        <f>V184*K184</f>
        <v>0</v>
      </c>
      <c r="X184" s="161">
        <v>0</v>
      </c>
      <c r="Y184" s="161">
        <f>X184*K184</f>
        <v>0</v>
      </c>
      <c r="Z184" s="161">
        <v>0</v>
      </c>
      <c r="AA184" s="162">
        <f>Z184*K184</f>
        <v>0</v>
      </c>
      <c r="AR184" s="18" t="s">
        <v>149</v>
      </c>
      <c r="AT184" s="18" t="s">
        <v>136</v>
      </c>
      <c r="AU184" s="18" t="s">
        <v>80</v>
      </c>
      <c r="AY184" s="18" t="s">
        <v>135</v>
      </c>
      <c r="BE184" s="100">
        <f>IF(U184="základná",N184,0)</f>
        <v>0</v>
      </c>
      <c r="BF184" s="100">
        <f>IF(U184="znížená",N184,0)</f>
        <v>0</v>
      </c>
      <c r="BG184" s="100">
        <f>IF(U184="zákl. prenesená",N184,0)</f>
        <v>0</v>
      </c>
      <c r="BH184" s="100">
        <f>IF(U184="zníž. prenesená",N184,0)</f>
        <v>0</v>
      </c>
      <c r="BI184" s="100">
        <f>IF(U184="nulová",N184,0)</f>
        <v>0</v>
      </c>
      <c r="BJ184" s="18" t="s">
        <v>114</v>
      </c>
      <c r="BK184" s="163">
        <f>ROUND(L184*K184,3)</f>
        <v>0</v>
      </c>
      <c r="BL184" s="18" t="s">
        <v>149</v>
      </c>
      <c r="BM184" s="18" t="s">
        <v>365</v>
      </c>
    </row>
    <row r="185" spans="2:65" s="1" customFormat="1" ht="25.5" customHeight="1">
      <c r="B185" s="126"/>
      <c r="C185" s="164" t="s">
        <v>366</v>
      </c>
      <c r="D185" s="164" t="s">
        <v>151</v>
      </c>
      <c r="E185" s="165" t="s">
        <v>367</v>
      </c>
      <c r="F185" s="223" t="s">
        <v>368</v>
      </c>
      <c r="G185" s="223"/>
      <c r="H185" s="223"/>
      <c r="I185" s="223"/>
      <c r="J185" s="166" t="s">
        <v>171</v>
      </c>
      <c r="K185" s="167">
        <v>990</v>
      </c>
      <c r="L185" s="220">
        <v>0</v>
      </c>
      <c r="M185" s="220"/>
      <c r="N185" s="226">
        <f>ROUND(L185*K185,3)</f>
        <v>0</v>
      </c>
      <c r="O185" s="227"/>
      <c r="P185" s="227"/>
      <c r="Q185" s="227"/>
      <c r="R185" s="129"/>
      <c r="T185" s="160" t="s">
        <v>5</v>
      </c>
      <c r="U185" s="43" t="s">
        <v>42</v>
      </c>
      <c r="V185" s="35"/>
      <c r="W185" s="161">
        <f>V185*K185</f>
        <v>0</v>
      </c>
      <c r="X185" s="161">
        <v>2.7E-4</v>
      </c>
      <c r="Y185" s="161">
        <f>X185*K185</f>
        <v>0.26729999999999998</v>
      </c>
      <c r="Z185" s="161">
        <v>0</v>
      </c>
      <c r="AA185" s="162">
        <f>Z185*K185</f>
        <v>0</v>
      </c>
      <c r="AR185" s="18" t="s">
        <v>360</v>
      </c>
      <c r="AT185" s="18" t="s">
        <v>151</v>
      </c>
      <c r="AU185" s="18" t="s">
        <v>80</v>
      </c>
      <c r="AY185" s="18" t="s">
        <v>135</v>
      </c>
      <c r="BE185" s="100">
        <f>IF(U185="základná",N185,0)</f>
        <v>0</v>
      </c>
      <c r="BF185" s="100">
        <f>IF(U185="znížená",N185,0)</f>
        <v>0</v>
      </c>
      <c r="BG185" s="100">
        <f>IF(U185="zákl. prenesená",N185,0)</f>
        <v>0</v>
      </c>
      <c r="BH185" s="100">
        <f>IF(U185="zníž. prenesená",N185,0)</f>
        <v>0</v>
      </c>
      <c r="BI185" s="100">
        <f>IF(U185="nulová",N185,0)</f>
        <v>0</v>
      </c>
      <c r="BJ185" s="18" t="s">
        <v>114</v>
      </c>
      <c r="BK185" s="163">
        <f>ROUND(L185*K185,3)</f>
        <v>0</v>
      </c>
      <c r="BL185" s="18" t="s">
        <v>360</v>
      </c>
      <c r="BM185" s="18" t="s">
        <v>369</v>
      </c>
    </row>
    <row r="186" spans="2:65" s="1" customFormat="1" ht="49.9" customHeight="1">
      <c r="B186" s="34"/>
      <c r="C186" s="35"/>
      <c r="D186" s="146" t="s">
        <v>370</v>
      </c>
      <c r="E186" s="35"/>
      <c r="F186" s="35"/>
      <c r="G186" s="35"/>
      <c r="H186" s="35"/>
      <c r="I186" s="35"/>
      <c r="J186" s="35"/>
      <c r="K186" s="35"/>
      <c r="L186" s="35"/>
      <c r="M186" s="35"/>
      <c r="N186" s="224">
        <f t="shared" ref="N186:N191" si="25">BK186</f>
        <v>0</v>
      </c>
      <c r="O186" s="225"/>
      <c r="P186" s="225"/>
      <c r="Q186" s="225"/>
      <c r="R186" s="36"/>
      <c r="T186" s="168"/>
      <c r="U186" s="35"/>
      <c r="V186" s="35"/>
      <c r="W186" s="35"/>
      <c r="X186" s="35"/>
      <c r="Y186" s="35"/>
      <c r="Z186" s="35"/>
      <c r="AA186" s="73"/>
      <c r="AT186" s="18" t="s">
        <v>74</v>
      </c>
      <c r="AU186" s="18" t="s">
        <v>75</v>
      </c>
      <c r="AY186" s="18" t="s">
        <v>371</v>
      </c>
      <c r="BK186" s="163">
        <f>SUM(BK187:BK191)</f>
        <v>0</v>
      </c>
    </row>
    <row r="187" spans="2:65" s="1" customFormat="1" ht="22.35" customHeight="1">
      <c r="B187" s="34"/>
      <c r="C187" s="169" t="s">
        <v>5</v>
      </c>
      <c r="D187" s="169" t="s">
        <v>136</v>
      </c>
      <c r="E187" s="170" t="s">
        <v>5</v>
      </c>
      <c r="F187" s="218" t="s">
        <v>5</v>
      </c>
      <c r="G187" s="218"/>
      <c r="H187" s="218"/>
      <c r="I187" s="218"/>
      <c r="J187" s="171" t="s">
        <v>5</v>
      </c>
      <c r="K187" s="159"/>
      <c r="L187" s="219"/>
      <c r="M187" s="221"/>
      <c r="N187" s="221">
        <f t="shared" si="25"/>
        <v>0</v>
      </c>
      <c r="O187" s="221"/>
      <c r="P187" s="221"/>
      <c r="Q187" s="221"/>
      <c r="R187" s="36"/>
      <c r="T187" s="160" t="s">
        <v>5</v>
      </c>
      <c r="U187" s="172" t="s">
        <v>42</v>
      </c>
      <c r="V187" s="35"/>
      <c r="W187" s="35"/>
      <c r="X187" s="35"/>
      <c r="Y187" s="35"/>
      <c r="Z187" s="35"/>
      <c r="AA187" s="73"/>
      <c r="AT187" s="18" t="s">
        <v>371</v>
      </c>
      <c r="AU187" s="18" t="s">
        <v>80</v>
      </c>
      <c r="AY187" s="18" t="s">
        <v>371</v>
      </c>
      <c r="BE187" s="100">
        <f>IF(U187="základná",N187,0)</f>
        <v>0</v>
      </c>
      <c r="BF187" s="100">
        <f>IF(U187="znížená",N187,0)</f>
        <v>0</v>
      </c>
      <c r="BG187" s="100">
        <f>IF(U187="zákl. prenesená",N187,0)</f>
        <v>0</v>
      </c>
      <c r="BH187" s="100">
        <f>IF(U187="zníž. prenesená",N187,0)</f>
        <v>0</v>
      </c>
      <c r="BI187" s="100">
        <f>IF(U187="nulová",N187,0)</f>
        <v>0</v>
      </c>
      <c r="BJ187" s="18" t="s">
        <v>114</v>
      </c>
      <c r="BK187" s="163">
        <f>L187*K187</f>
        <v>0</v>
      </c>
    </row>
    <row r="188" spans="2:65" s="1" customFormat="1" ht="22.35" customHeight="1">
      <c r="B188" s="34"/>
      <c r="C188" s="169" t="s">
        <v>5</v>
      </c>
      <c r="D188" s="169" t="s">
        <v>136</v>
      </c>
      <c r="E188" s="170" t="s">
        <v>5</v>
      </c>
      <c r="F188" s="218" t="s">
        <v>5</v>
      </c>
      <c r="G188" s="218"/>
      <c r="H188" s="218"/>
      <c r="I188" s="218"/>
      <c r="J188" s="171" t="s">
        <v>5</v>
      </c>
      <c r="K188" s="159"/>
      <c r="L188" s="219"/>
      <c r="M188" s="221"/>
      <c r="N188" s="221">
        <f t="shared" si="25"/>
        <v>0</v>
      </c>
      <c r="O188" s="221"/>
      <c r="P188" s="221"/>
      <c r="Q188" s="221"/>
      <c r="R188" s="36"/>
      <c r="T188" s="160" t="s">
        <v>5</v>
      </c>
      <c r="U188" s="172" t="s">
        <v>42</v>
      </c>
      <c r="V188" s="35"/>
      <c r="W188" s="35"/>
      <c r="X188" s="35"/>
      <c r="Y188" s="35"/>
      <c r="Z188" s="35"/>
      <c r="AA188" s="73"/>
      <c r="AT188" s="18" t="s">
        <v>371</v>
      </c>
      <c r="AU188" s="18" t="s">
        <v>80</v>
      </c>
      <c r="AY188" s="18" t="s">
        <v>371</v>
      </c>
      <c r="BE188" s="100">
        <f>IF(U188="základná",N188,0)</f>
        <v>0</v>
      </c>
      <c r="BF188" s="100">
        <f>IF(U188="znížená",N188,0)</f>
        <v>0</v>
      </c>
      <c r="BG188" s="100">
        <f>IF(U188="zákl. prenesená",N188,0)</f>
        <v>0</v>
      </c>
      <c r="BH188" s="100">
        <f>IF(U188="zníž. prenesená",N188,0)</f>
        <v>0</v>
      </c>
      <c r="BI188" s="100">
        <f>IF(U188="nulová",N188,0)</f>
        <v>0</v>
      </c>
      <c r="BJ188" s="18" t="s">
        <v>114</v>
      </c>
      <c r="BK188" s="163">
        <f>L188*K188</f>
        <v>0</v>
      </c>
    </row>
    <row r="189" spans="2:65" s="1" customFormat="1" ht="22.35" customHeight="1">
      <c r="B189" s="34"/>
      <c r="C189" s="169" t="s">
        <v>5</v>
      </c>
      <c r="D189" s="169" t="s">
        <v>136</v>
      </c>
      <c r="E189" s="170" t="s">
        <v>5</v>
      </c>
      <c r="F189" s="218" t="s">
        <v>5</v>
      </c>
      <c r="G189" s="218"/>
      <c r="H189" s="218"/>
      <c r="I189" s="218"/>
      <c r="J189" s="171" t="s">
        <v>5</v>
      </c>
      <c r="K189" s="159"/>
      <c r="L189" s="219"/>
      <c r="M189" s="221"/>
      <c r="N189" s="221">
        <f t="shared" si="25"/>
        <v>0</v>
      </c>
      <c r="O189" s="221"/>
      <c r="P189" s="221"/>
      <c r="Q189" s="221"/>
      <c r="R189" s="36"/>
      <c r="T189" s="160" t="s">
        <v>5</v>
      </c>
      <c r="U189" s="172" t="s">
        <v>42</v>
      </c>
      <c r="V189" s="35"/>
      <c r="W189" s="35"/>
      <c r="X189" s="35"/>
      <c r="Y189" s="35"/>
      <c r="Z189" s="35"/>
      <c r="AA189" s="73"/>
      <c r="AT189" s="18" t="s">
        <v>371</v>
      </c>
      <c r="AU189" s="18" t="s">
        <v>80</v>
      </c>
      <c r="AY189" s="18" t="s">
        <v>371</v>
      </c>
      <c r="BE189" s="100">
        <f>IF(U189="základná",N189,0)</f>
        <v>0</v>
      </c>
      <c r="BF189" s="100">
        <f>IF(U189="znížená",N189,0)</f>
        <v>0</v>
      </c>
      <c r="BG189" s="100">
        <f>IF(U189="zákl. prenesená",N189,0)</f>
        <v>0</v>
      </c>
      <c r="BH189" s="100">
        <f>IF(U189="zníž. prenesená",N189,0)</f>
        <v>0</v>
      </c>
      <c r="BI189" s="100">
        <f>IF(U189="nulová",N189,0)</f>
        <v>0</v>
      </c>
      <c r="BJ189" s="18" t="s">
        <v>114</v>
      </c>
      <c r="BK189" s="163">
        <f>L189*K189</f>
        <v>0</v>
      </c>
    </row>
    <row r="190" spans="2:65" s="1" customFormat="1" ht="22.35" customHeight="1">
      <c r="B190" s="34"/>
      <c r="C190" s="169" t="s">
        <v>5</v>
      </c>
      <c r="D190" s="169" t="s">
        <v>136</v>
      </c>
      <c r="E190" s="170" t="s">
        <v>5</v>
      </c>
      <c r="F190" s="218" t="s">
        <v>5</v>
      </c>
      <c r="G190" s="218"/>
      <c r="H190" s="218"/>
      <c r="I190" s="218"/>
      <c r="J190" s="171" t="s">
        <v>5</v>
      </c>
      <c r="K190" s="159"/>
      <c r="L190" s="219"/>
      <c r="M190" s="221"/>
      <c r="N190" s="221">
        <f t="shared" si="25"/>
        <v>0</v>
      </c>
      <c r="O190" s="221"/>
      <c r="P190" s="221"/>
      <c r="Q190" s="221"/>
      <c r="R190" s="36"/>
      <c r="T190" s="160" t="s">
        <v>5</v>
      </c>
      <c r="U190" s="172" t="s">
        <v>42</v>
      </c>
      <c r="V190" s="35"/>
      <c r="W190" s="35"/>
      <c r="X190" s="35"/>
      <c r="Y190" s="35"/>
      <c r="Z190" s="35"/>
      <c r="AA190" s="73"/>
      <c r="AT190" s="18" t="s">
        <v>371</v>
      </c>
      <c r="AU190" s="18" t="s">
        <v>80</v>
      </c>
      <c r="AY190" s="18" t="s">
        <v>371</v>
      </c>
      <c r="BE190" s="100">
        <f>IF(U190="základná",N190,0)</f>
        <v>0</v>
      </c>
      <c r="BF190" s="100">
        <f>IF(U190="znížená",N190,0)</f>
        <v>0</v>
      </c>
      <c r="BG190" s="100">
        <f>IF(U190="zákl. prenesená",N190,0)</f>
        <v>0</v>
      </c>
      <c r="BH190" s="100">
        <f>IF(U190="zníž. prenesená",N190,0)</f>
        <v>0</v>
      </c>
      <c r="BI190" s="100">
        <f>IF(U190="nulová",N190,0)</f>
        <v>0</v>
      </c>
      <c r="BJ190" s="18" t="s">
        <v>114</v>
      </c>
      <c r="BK190" s="163">
        <f>L190*K190</f>
        <v>0</v>
      </c>
    </row>
    <row r="191" spans="2:65" s="1" customFormat="1" ht="22.35" customHeight="1">
      <c r="B191" s="34"/>
      <c r="C191" s="169" t="s">
        <v>5</v>
      </c>
      <c r="D191" s="169" t="s">
        <v>136</v>
      </c>
      <c r="E191" s="170" t="s">
        <v>5</v>
      </c>
      <c r="F191" s="218" t="s">
        <v>5</v>
      </c>
      <c r="G191" s="218"/>
      <c r="H191" s="218"/>
      <c r="I191" s="218"/>
      <c r="J191" s="171" t="s">
        <v>5</v>
      </c>
      <c r="K191" s="159"/>
      <c r="L191" s="219"/>
      <c r="M191" s="221"/>
      <c r="N191" s="221">
        <f t="shared" si="25"/>
        <v>0</v>
      </c>
      <c r="O191" s="221"/>
      <c r="P191" s="221"/>
      <c r="Q191" s="221"/>
      <c r="R191" s="36"/>
      <c r="T191" s="160" t="s">
        <v>5</v>
      </c>
      <c r="U191" s="172" t="s">
        <v>42</v>
      </c>
      <c r="V191" s="55"/>
      <c r="W191" s="55"/>
      <c r="X191" s="55"/>
      <c r="Y191" s="55"/>
      <c r="Z191" s="55"/>
      <c r="AA191" s="57"/>
      <c r="AT191" s="18" t="s">
        <v>371</v>
      </c>
      <c r="AU191" s="18" t="s">
        <v>80</v>
      </c>
      <c r="AY191" s="18" t="s">
        <v>371</v>
      </c>
      <c r="BE191" s="100">
        <f>IF(U191="základná",N191,0)</f>
        <v>0</v>
      </c>
      <c r="BF191" s="100">
        <f>IF(U191="znížená",N191,0)</f>
        <v>0</v>
      </c>
      <c r="BG191" s="100">
        <f>IF(U191="zákl. prenesená",N191,0)</f>
        <v>0</v>
      </c>
      <c r="BH191" s="100">
        <f>IF(U191="zníž. prenesená",N191,0)</f>
        <v>0</v>
      </c>
      <c r="BI191" s="100">
        <f>IF(U191="nulová",N191,0)</f>
        <v>0</v>
      </c>
      <c r="BJ191" s="18" t="s">
        <v>114</v>
      </c>
      <c r="BK191" s="163">
        <f>L191*K191</f>
        <v>0</v>
      </c>
    </row>
    <row r="192" spans="2:65" s="1" customFormat="1" ht="6.95" customHeight="1">
      <c r="B192" s="58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60"/>
    </row>
  </sheetData>
  <mergeCells count="262">
    <mergeCell ref="F154:I154"/>
    <mergeCell ref="F155:I155"/>
    <mergeCell ref="F156:I156"/>
    <mergeCell ref="F157:I157"/>
    <mergeCell ref="F158:I158"/>
    <mergeCell ref="L144:M144"/>
    <mergeCell ref="L145:M145"/>
    <mergeCell ref="L146:M146"/>
    <mergeCell ref="L147:M147"/>
    <mergeCell ref="L148:M148"/>
    <mergeCell ref="L149:M149"/>
    <mergeCell ref="L150:M150"/>
    <mergeCell ref="L151:M151"/>
    <mergeCell ref="L152:M152"/>
    <mergeCell ref="L153:M153"/>
    <mergeCell ref="L154:M154"/>
    <mergeCell ref="L155:M155"/>
    <mergeCell ref="L156:M156"/>
    <mergeCell ref="L157:M157"/>
    <mergeCell ref="L158:M158"/>
    <mergeCell ref="N148:Q148"/>
    <mergeCell ref="N149:Q149"/>
    <mergeCell ref="N150:Q150"/>
    <mergeCell ref="N151:Q151"/>
    <mergeCell ref="N152:Q152"/>
    <mergeCell ref="N153:Q153"/>
    <mergeCell ref="F144:I144"/>
    <mergeCell ref="F145:I145"/>
    <mergeCell ref="F146:I146"/>
    <mergeCell ref="F147:I147"/>
    <mergeCell ref="F148:I148"/>
    <mergeCell ref="F149:I149"/>
    <mergeCell ref="F150:I150"/>
    <mergeCell ref="F151:I151"/>
    <mergeCell ref="F152:I152"/>
    <mergeCell ref="F153:I153"/>
    <mergeCell ref="N139:Q139"/>
    <mergeCell ref="N142:Q142"/>
    <mergeCell ref="N140:Q140"/>
    <mergeCell ref="N141:Q141"/>
    <mergeCell ref="N143:Q143"/>
    <mergeCell ref="N144:Q144"/>
    <mergeCell ref="N145:Q145"/>
    <mergeCell ref="N146:Q146"/>
    <mergeCell ref="N147:Q147"/>
    <mergeCell ref="F139:I139"/>
    <mergeCell ref="F140:I140"/>
    <mergeCell ref="F141:I141"/>
    <mergeCell ref="F142:I142"/>
    <mergeCell ref="F143:I143"/>
    <mergeCell ref="L129:M129"/>
    <mergeCell ref="L135:M135"/>
    <mergeCell ref="L130:M130"/>
    <mergeCell ref="L131:M131"/>
    <mergeCell ref="L132:M132"/>
    <mergeCell ref="L133:M133"/>
    <mergeCell ref="L134:M134"/>
    <mergeCell ref="L136:M136"/>
    <mergeCell ref="L137:M137"/>
    <mergeCell ref="L138:M138"/>
    <mergeCell ref="L139:M139"/>
    <mergeCell ref="L140:M140"/>
    <mergeCell ref="L141:M141"/>
    <mergeCell ref="L142:M142"/>
    <mergeCell ref="L143:M143"/>
    <mergeCell ref="N133:Q133"/>
    <mergeCell ref="N134:Q134"/>
    <mergeCell ref="N135:Q135"/>
    <mergeCell ref="N136:Q136"/>
    <mergeCell ref="N137:Q137"/>
    <mergeCell ref="N138:Q138"/>
    <mergeCell ref="F129:I129"/>
    <mergeCell ref="F133:I133"/>
    <mergeCell ref="F131:I131"/>
    <mergeCell ref="F130:I130"/>
    <mergeCell ref="F132:I132"/>
    <mergeCell ref="F134:I134"/>
    <mergeCell ref="F135:I135"/>
    <mergeCell ref="F136:I136"/>
    <mergeCell ref="F137:I137"/>
    <mergeCell ref="F138:I138"/>
    <mergeCell ref="N126:Q126"/>
    <mergeCell ref="N127:Q127"/>
    <mergeCell ref="F128:I128"/>
    <mergeCell ref="L128:M128"/>
    <mergeCell ref="N128:Q128"/>
    <mergeCell ref="N129:Q129"/>
    <mergeCell ref="N130:Q130"/>
    <mergeCell ref="N131:Q131"/>
    <mergeCell ref="N132:Q132"/>
    <mergeCell ref="N121:Q121"/>
    <mergeCell ref="N122:Q122"/>
    <mergeCell ref="F124:I124"/>
    <mergeCell ref="L124:M124"/>
    <mergeCell ref="N124:Q124"/>
    <mergeCell ref="F125:I125"/>
    <mergeCell ref="L125:M125"/>
    <mergeCell ref="N125:Q125"/>
    <mergeCell ref="N123:Q123"/>
    <mergeCell ref="N103:Q103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88:Q88"/>
    <mergeCell ref="N89:Q89"/>
    <mergeCell ref="N90:Q90"/>
    <mergeCell ref="N91:Q91"/>
    <mergeCell ref="N92:Q92"/>
    <mergeCell ref="N93:Q93"/>
    <mergeCell ref="N94:Q94"/>
    <mergeCell ref="N97:Q97"/>
    <mergeCell ref="N95:Q9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H35:J35"/>
    <mergeCell ref="H1:K1"/>
    <mergeCell ref="S2:AC2"/>
    <mergeCell ref="M26:P26"/>
    <mergeCell ref="M29:P29"/>
    <mergeCell ref="M27:P27"/>
    <mergeCell ref="H31:J31"/>
    <mergeCell ref="M31:P31"/>
    <mergeCell ref="H32:J32"/>
    <mergeCell ref="M32:P32"/>
    <mergeCell ref="M35:P35"/>
    <mergeCell ref="N182:Q182"/>
    <mergeCell ref="N183:Q183"/>
    <mergeCell ref="N184:Q184"/>
    <mergeCell ref="N185:Q185"/>
    <mergeCell ref="N176:Q176"/>
    <mergeCell ref="N181:Q181"/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H33:J33"/>
    <mergeCell ref="M33:P33"/>
    <mergeCell ref="H34:J34"/>
    <mergeCell ref="M34:P34"/>
    <mergeCell ref="L174:M174"/>
    <mergeCell ref="F159:I159"/>
    <mergeCell ref="F160:I160"/>
    <mergeCell ref="F161:I161"/>
    <mergeCell ref="N172:Q172"/>
    <mergeCell ref="N173:Q173"/>
    <mergeCell ref="N174:Q174"/>
    <mergeCell ref="N175:Q175"/>
    <mergeCell ref="N177:Q177"/>
    <mergeCell ref="L159:M159"/>
    <mergeCell ref="L160:M160"/>
    <mergeCell ref="L161:M161"/>
    <mergeCell ref="L163:M163"/>
    <mergeCell ref="L164:M164"/>
    <mergeCell ref="L165:M165"/>
    <mergeCell ref="L166:M166"/>
    <mergeCell ref="L167:M167"/>
    <mergeCell ref="L168:M168"/>
    <mergeCell ref="F163:I163"/>
    <mergeCell ref="F164:I164"/>
    <mergeCell ref="F165:I165"/>
    <mergeCell ref="F166:I166"/>
    <mergeCell ref="F167:I167"/>
    <mergeCell ref="F168:I168"/>
    <mergeCell ref="N189:Q189"/>
    <mergeCell ref="N187:Q187"/>
    <mergeCell ref="N188:Q188"/>
    <mergeCell ref="F187:I187"/>
    <mergeCell ref="F188:I188"/>
    <mergeCell ref="F189:I189"/>
    <mergeCell ref="F185:I185"/>
    <mergeCell ref="F169:I169"/>
    <mergeCell ref="F170:I170"/>
    <mergeCell ref="F171:I171"/>
    <mergeCell ref="F172:I172"/>
    <mergeCell ref="F173:I173"/>
    <mergeCell ref="F174:I174"/>
    <mergeCell ref="L169:M169"/>
    <mergeCell ref="L170:M170"/>
    <mergeCell ref="L171:M171"/>
    <mergeCell ref="L172:M172"/>
    <mergeCell ref="L173:M173"/>
    <mergeCell ref="N190:Q190"/>
    <mergeCell ref="N191:Q191"/>
    <mergeCell ref="N186:Q186"/>
    <mergeCell ref="N154:Q154"/>
    <mergeCell ref="N155:Q155"/>
    <mergeCell ref="N156:Q156"/>
    <mergeCell ref="N157:Q157"/>
    <mergeCell ref="N158:Q158"/>
    <mergeCell ref="N159:Q159"/>
    <mergeCell ref="N160:Q160"/>
    <mergeCell ref="N161:Q161"/>
    <mergeCell ref="N163:Q163"/>
    <mergeCell ref="N164:Q164"/>
    <mergeCell ref="N165:Q165"/>
    <mergeCell ref="N166:Q166"/>
    <mergeCell ref="N167:Q167"/>
    <mergeCell ref="N168:Q168"/>
    <mergeCell ref="N169:Q169"/>
    <mergeCell ref="N162:Q162"/>
    <mergeCell ref="N170:Q170"/>
    <mergeCell ref="N171:Q171"/>
    <mergeCell ref="N178:Q178"/>
    <mergeCell ref="N179:Q179"/>
    <mergeCell ref="N180:Q180"/>
    <mergeCell ref="F190:I190"/>
    <mergeCell ref="F191:I191"/>
    <mergeCell ref="L177:M177"/>
    <mergeCell ref="L175:M175"/>
    <mergeCell ref="L178:M178"/>
    <mergeCell ref="L179:M179"/>
    <mergeCell ref="L180:M180"/>
    <mergeCell ref="L182:M182"/>
    <mergeCell ref="L183:M183"/>
    <mergeCell ref="L184:M184"/>
    <mergeCell ref="L185:M185"/>
    <mergeCell ref="L187:M187"/>
    <mergeCell ref="L188:M188"/>
    <mergeCell ref="L189:M189"/>
    <mergeCell ref="L190:M190"/>
    <mergeCell ref="L191:M191"/>
    <mergeCell ref="F177:I177"/>
    <mergeCell ref="F175:I175"/>
    <mergeCell ref="F178:I178"/>
    <mergeCell ref="F179:I179"/>
    <mergeCell ref="F180:I180"/>
    <mergeCell ref="F182:I182"/>
    <mergeCell ref="F183:I183"/>
    <mergeCell ref="F184:I184"/>
  </mergeCells>
  <dataValidations count="2">
    <dataValidation type="list" allowBlank="1" showInputMessage="1" showErrorMessage="1" error="Povolené sú hodnoty K, M." sqref="D187:D192" xr:uid="{00000000-0002-0000-0100-000000000000}">
      <formula1>"K, M"</formula1>
    </dataValidation>
    <dataValidation type="list" allowBlank="1" showInputMessage="1" showErrorMessage="1" error="Povolené sú hodnoty základná, znížená, nulová." sqref="U187:U192" xr:uid="{00000000-0002-0000-0100-000001000000}">
      <formula1>"základná, znížená, nulová"</formula1>
    </dataValidation>
  </dataValidations>
  <hyperlinks>
    <hyperlink ref="F1:G1" location="C2" display="1) Krycí list rozpočtu" xr:uid="{00000000-0004-0000-0100-000000000000}"/>
    <hyperlink ref="H1:K1" location="C85" display="2) Rekapitulácia rozpočtu" xr:uid="{00000000-0004-0000-0100-000001000000}"/>
    <hyperlink ref="L1" location="C120" display="3) Rozpočet" xr:uid="{00000000-0004-0000-0100-000002000000}"/>
    <hyperlink ref="S1:T1" location="'Rekapitulácia stavby'!C2" display="Rekapitulácia stavby" xr:uid="{00000000-0004-0000-0100-000003000000}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2019-001 - Rekonštrukcia ...</vt:lpstr>
      <vt:lpstr>'2019-001 - Rekonštrukcia ...'!Názvy_tlače</vt:lpstr>
      <vt:lpstr>'Rekapitulácia stavby'!Názvy_tlače</vt:lpstr>
      <vt:lpstr>'2019-001 - Rekonštrukcia 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Igor Fabry</cp:lastModifiedBy>
  <dcterms:created xsi:type="dcterms:W3CDTF">2019-02-08T08:10:08Z</dcterms:created>
  <dcterms:modified xsi:type="dcterms:W3CDTF">2019-03-01T10:22:33Z</dcterms:modified>
</cp:coreProperties>
</file>