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1 - Nový dlažbový chodník" sheetId="2" r:id="rId2"/>
    <sheet name="2 - Oprava pôvodného dlaž..." sheetId="3" r:id="rId3"/>
  </sheets>
  <definedNames>
    <definedName name="_xlnm.Print_Area" localSheetId="0">'Rekapitulácia stavby'!$C$4:$AP$70,'Rekapitulácia stavby'!$C$76:$AP$97</definedName>
    <definedName name="_xlnm.Print_Titles" localSheetId="0">'Rekapitulácia stavby'!$85:$85</definedName>
    <definedName name="_xlnm.Print_Area" localSheetId="1">'1 - Nový dlažbový chodník'!$C$4:$Q$70,'1 - Nový dlažbový chodník'!$C$76:$Q$105,'1 - Nový dlažbový chodník'!$C$111:$Q$187</definedName>
    <definedName name="_xlnm.Print_Titles" localSheetId="1">'1 - Nový dlažbový chodník'!$121:$121</definedName>
    <definedName name="_xlnm.Print_Area" localSheetId="2">'2 - Oprava pôvodného dlaž...'!$C$4:$Q$70,'2 - Oprava pôvodného dlaž...'!$C$76:$Q$103,'2 - Oprava pôvodného dlaž...'!$C$109:$Q$160</definedName>
    <definedName name="_xlnm.Print_Titles" localSheetId="2">'2 - Oprava pôvodného dlaž...'!$119:$119</definedName>
  </definedNames>
  <calcPr/>
</workbook>
</file>

<file path=xl/calcChain.xml><?xml version="1.0" encoding="utf-8"?>
<calcChain xmlns="http://schemas.openxmlformats.org/spreadsheetml/2006/main">
  <c i="3" r="N160"/>
  <c i="1" r="AY89"/>
  <c r="AX89"/>
  <c i="3" r="BI159"/>
  <c r="BH159"/>
  <c r="BG159"/>
  <c r="BE159"/>
  <c r="AA159"/>
  <c r="AA158"/>
  <c r="Y159"/>
  <c r="Y158"/>
  <c r="W159"/>
  <c r="W158"/>
  <c r="BK159"/>
  <c r="BK158"/>
  <c r="N158"/>
  <c r="N159"/>
  <c r="BF159"/>
  <c r="N93"/>
  <c r="BI154"/>
  <c r="BH154"/>
  <c r="BG154"/>
  <c r="BE154"/>
  <c r="AA154"/>
  <c r="Y154"/>
  <c r="W154"/>
  <c r="BK154"/>
  <c r="N154"/>
  <c r="BF154"/>
  <c r="BI152"/>
  <c r="BH152"/>
  <c r="BG152"/>
  <c r="BE152"/>
  <c r="AA152"/>
  <c r="Y152"/>
  <c r="W152"/>
  <c r="BK152"/>
  <c r="N152"/>
  <c r="BF152"/>
  <c r="BI148"/>
  <c r="BH148"/>
  <c r="BG148"/>
  <c r="BE148"/>
  <c r="AA148"/>
  <c r="AA147"/>
  <c r="Y148"/>
  <c r="Y147"/>
  <c r="W148"/>
  <c r="W147"/>
  <c r="BK148"/>
  <c r="BK147"/>
  <c r="N147"/>
  <c r="N148"/>
  <c r="BF148"/>
  <c r="N92"/>
  <c r="BI143"/>
  <c r="BH143"/>
  <c r="BG143"/>
  <c r="BE143"/>
  <c r="AA143"/>
  <c r="AA142"/>
  <c r="Y143"/>
  <c r="Y142"/>
  <c r="W143"/>
  <c r="W142"/>
  <c r="BK143"/>
  <c r="BK142"/>
  <c r="N142"/>
  <c r="N143"/>
  <c r="BF143"/>
  <c r="N91"/>
  <c r="BI138"/>
  <c r="BH138"/>
  <c r="BG138"/>
  <c r="BE138"/>
  <c r="AA138"/>
  <c r="Y138"/>
  <c r="W138"/>
  <c r="BK138"/>
  <c r="N138"/>
  <c r="BF138"/>
  <c r="BI136"/>
  <c r="BH136"/>
  <c r="BG136"/>
  <c r="BE136"/>
  <c r="AA136"/>
  <c r="Y136"/>
  <c r="W136"/>
  <c r="BK136"/>
  <c r="N136"/>
  <c r="BF136"/>
  <c r="BI135"/>
  <c r="BH135"/>
  <c r="BG135"/>
  <c r="BE135"/>
  <c r="AA135"/>
  <c r="Y135"/>
  <c r="W135"/>
  <c r="BK135"/>
  <c r="N135"/>
  <c r="BF135"/>
  <c r="BI131"/>
  <c r="BH131"/>
  <c r="BG131"/>
  <c r="BE131"/>
  <c r="AA131"/>
  <c r="Y131"/>
  <c r="W131"/>
  <c r="BK131"/>
  <c r="N131"/>
  <c r="BF131"/>
  <c r="BI127"/>
  <c r="BH127"/>
  <c r="BG127"/>
  <c r="BE127"/>
  <c r="AA127"/>
  <c r="Y127"/>
  <c r="W127"/>
  <c r="BK127"/>
  <c r="N127"/>
  <c r="BF127"/>
  <c r="BI123"/>
  <c r="BH123"/>
  <c r="BG123"/>
  <c r="BE123"/>
  <c r="AA123"/>
  <c r="AA122"/>
  <c r="AA121"/>
  <c r="AA120"/>
  <c r="Y123"/>
  <c r="Y122"/>
  <c r="Y121"/>
  <c r="Y120"/>
  <c r="W123"/>
  <c r="W122"/>
  <c r="W121"/>
  <c r="W120"/>
  <c i="1" r="AU89"/>
  <c i="3" r="BK123"/>
  <c r="BK122"/>
  <c r="N122"/>
  <c r="BK121"/>
  <c r="N121"/>
  <c r="BK120"/>
  <c r="N120"/>
  <c r="N88"/>
  <c r="N123"/>
  <c r="BF123"/>
  <c r="N90"/>
  <c r="N89"/>
  <c r="F116"/>
  <c r="F114"/>
  <c r="F11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BH97"/>
  <c r="BG97"/>
  <c r="BE97"/>
  <c r="N97"/>
  <c r="BF97"/>
  <c r="BI96"/>
  <c r="H36"/>
  <c i="1" r="BD89"/>
  <c i="3" r="BH96"/>
  <c r="H35"/>
  <c i="1" r="BC89"/>
  <c i="3" r="BG96"/>
  <c r="H34"/>
  <c i="1" r="BB89"/>
  <c i="3" r="BE96"/>
  <c r="M32"/>
  <c i="1" r="AV89"/>
  <c i="3" r="H32"/>
  <c i="1" r="AZ89"/>
  <c i="3" r="N96"/>
  <c r="N95"/>
  <c r="L103"/>
  <c r="BF96"/>
  <c r="M33"/>
  <c i="1" r="AW89"/>
  <c i="3" r="H33"/>
  <c i="1" r="BA89"/>
  <c i="3" r="M28"/>
  <c i="1" r="AS89"/>
  <c i="3" r="M27"/>
  <c r="F83"/>
  <c r="F81"/>
  <c r="F79"/>
  <c r="M30"/>
  <c i="1" r="AG89"/>
  <c i="3" r="L38"/>
  <c r="O21"/>
  <c r="E21"/>
  <c r="M117"/>
  <c r="M84"/>
  <c r="O20"/>
  <c r="O18"/>
  <c r="E18"/>
  <c r="M116"/>
  <c r="M83"/>
  <c r="O17"/>
  <c r="O15"/>
  <c r="E15"/>
  <c r="F117"/>
  <c r="F84"/>
  <c r="O14"/>
  <c r="O9"/>
  <c r="M114"/>
  <c r="M81"/>
  <c r="F6"/>
  <c r="F111"/>
  <c r="F78"/>
  <c i="2" r="N187"/>
  <c i="1" r="AY88"/>
  <c r="AX88"/>
  <c i="2" r="BI186"/>
  <c r="BH186"/>
  <c r="BG186"/>
  <c r="BE186"/>
  <c r="AA186"/>
  <c r="AA185"/>
  <c r="Y186"/>
  <c r="Y185"/>
  <c r="W186"/>
  <c r="W185"/>
  <c r="BK186"/>
  <c r="BK185"/>
  <c r="N185"/>
  <c r="N186"/>
  <c r="BF186"/>
  <c r="N95"/>
  <c r="BI183"/>
  <c r="BH183"/>
  <c r="BG183"/>
  <c r="BE183"/>
  <c r="AA183"/>
  <c r="Y183"/>
  <c r="W183"/>
  <c r="BK183"/>
  <c r="N183"/>
  <c r="BF183"/>
  <c r="BI178"/>
  <c r="BH178"/>
  <c r="BG178"/>
  <c r="BE178"/>
  <c r="AA178"/>
  <c r="Y178"/>
  <c r="W178"/>
  <c r="BK178"/>
  <c r="N178"/>
  <c r="BF178"/>
  <c r="BI176"/>
  <c r="BH176"/>
  <c r="BG176"/>
  <c r="BE176"/>
  <c r="AA176"/>
  <c r="Y176"/>
  <c r="W176"/>
  <c r="BK176"/>
  <c r="N176"/>
  <c r="BF176"/>
  <c r="BI171"/>
  <c r="BH171"/>
  <c r="BG171"/>
  <c r="BE171"/>
  <c r="AA171"/>
  <c r="AA170"/>
  <c r="Y171"/>
  <c r="Y170"/>
  <c r="W171"/>
  <c r="W170"/>
  <c r="BK171"/>
  <c r="BK170"/>
  <c r="N170"/>
  <c r="N171"/>
  <c r="BF171"/>
  <c r="N94"/>
  <c r="BI169"/>
  <c r="BH169"/>
  <c r="BG169"/>
  <c r="BE169"/>
  <c r="AA169"/>
  <c r="AA168"/>
  <c r="Y169"/>
  <c r="Y168"/>
  <c r="W169"/>
  <c r="W168"/>
  <c r="BK169"/>
  <c r="BK168"/>
  <c r="N168"/>
  <c r="N169"/>
  <c r="BF169"/>
  <c r="N93"/>
  <c r="BI166"/>
  <c r="BH166"/>
  <c r="BG166"/>
  <c r="BE166"/>
  <c r="AA166"/>
  <c r="Y166"/>
  <c r="W166"/>
  <c r="BK166"/>
  <c r="N166"/>
  <c r="BF166"/>
  <c r="BI164"/>
  <c r="BH164"/>
  <c r="BG164"/>
  <c r="BE164"/>
  <c r="AA164"/>
  <c r="Y164"/>
  <c r="W164"/>
  <c r="BK164"/>
  <c r="N164"/>
  <c r="BF164"/>
  <c r="BI159"/>
  <c r="BH159"/>
  <c r="BG159"/>
  <c r="BE159"/>
  <c r="AA159"/>
  <c r="AA158"/>
  <c r="Y159"/>
  <c r="Y158"/>
  <c r="W159"/>
  <c r="W158"/>
  <c r="BK159"/>
  <c r="BK158"/>
  <c r="N158"/>
  <c r="N159"/>
  <c r="BF159"/>
  <c r="N92"/>
  <c r="BI153"/>
  <c r="BH153"/>
  <c r="BG153"/>
  <c r="BE153"/>
  <c r="AA153"/>
  <c r="AA152"/>
  <c r="Y153"/>
  <c r="Y152"/>
  <c r="W153"/>
  <c r="W152"/>
  <c r="BK153"/>
  <c r="BK152"/>
  <c r="N152"/>
  <c r="N153"/>
  <c r="BF153"/>
  <c r="N91"/>
  <c r="BI146"/>
  <c r="BH146"/>
  <c r="BG146"/>
  <c r="BE146"/>
  <c r="AA146"/>
  <c r="Y146"/>
  <c r="W146"/>
  <c r="BK146"/>
  <c r="N146"/>
  <c r="BF146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1"/>
  <c r="BH131"/>
  <c r="BG131"/>
  <c r="BE131"/>
  <c r="AA131"/>
  <c r="Y131"/>
  <c r="W131"/>
  <c r="BK131"/>
  <c r="N131"/>
  <c r="BF131"/>
  <c r="BI125"/>
  <c r="BH125"/>
  <c r="BG125"/>
  <c r="BE125"/>
  <c r="AA125"/>
  <c r="AA124"/>
  <c r="AA123"/>
  <c r="AA122"/>
  <c r="Y125"/>
  <c r="Y124"/>
  <c r="Y123"/>
  <c r="Y122"/>
  <c r="W125"/>
  <c r="W124"/>
  <c r="W123"/>
  <c r="W122"/>
  <c i="1" r="AU88"/>
  <c i="2" r="BK125"/>
  <c r="BK124"/>
  <c r="N124"/>
  <c r="BK123"/>
  <c r="N123"/>
  <c r="BK122"/>
  <c r="N122"/>
  <c r="N88"/>
  <c r="N125"/>
  <c r="BF125"/>
  <c r="N90"/>
  <c r="N89"/>
  <c r="F118"/>
  <c r="F116"/>
  <c r="F114"/>
  <c r="BI103"/>
  <c r="BH103"/>
  <c r="BG103"/>
  <c r="BE103"/>
  <c r="N103"/>
  <c r="BF103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H36"/>
  <c i="1" r="BD88"/>
  <c i="2" r="BH98"/>
  <c r="H35"/>
  <c i="1" r="BC88"/>
  <c i="2" r="BG98"/>
  <c r="H34"/>
  <c i="1" r="BB88"/>
  <c i="2" r="BE98"/>
  <c r="M32"/>
  <c i="1" r="AV88"/>
  <c i="2" r="H32"/>
  <c i="1" r="AZ88"/>
  <c i="2" r="N98"/>
  <c r="N97"/>
  <c r="L105"/>
  <c r="BF98"/>
  <c r="M33"/>
  <c i="1" r="AW88"/>
  <c i="2" r="H33"/>
  <c i="1" r="BA88"/>
  <c i="2" r="M28"/>
  <c i="1" r="AS88"/>
  <c i="2" r="M27"/>
  <c r="F83"/>
  <c r="F81"/>
  <c r="F79"/>
  <c r="M30"/>
  <c i="1" r="AG88"/>
  <c i="2" r="L38"/>
  <c r="O21"/>
  <c r="E21"/>
  <c r="M119"/>
  <c r="M84"/>
  <c r="O20"/>
  <c r="O18"/>
  <c r="E18"/>
  <c r="M118"/>
  <c r="M83"/>
  <c r="O17"/>
  <c r="O15"/>
  <c r="E15"/>
  <c r="F119"/>
  <c r="F84"/>
  <c r="O14"/>
  <c r="O9"/>
  <c r="M116"/>
  <c r="M81"/>
  <c r="F6"/>
  <c r="F113"/>
  <c r="F78"/>
  <c i="1" r="CK95"/>
  <c r="CJ95"/>
  <c r="CI95"/>
  <c r="CC95"/>
  <c r="CH95"/>
  <c r="CB95"/>
  <c r="CG95"/>
  <c r="CA95"/>
  <c r="CF95"/>
  <c r="BZ95"/>
  <c r="CE95"/>
  <c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H92"/>
  <c r="CG92"/>
  <c r="CF92"/>
  <c r="BZ92"/>
  <c r="CE92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5"/>
  <c r="CD95"/>
  <c r="AV95"/>
  <c r="BY95"/>
  <c r="AN95"/>
  <c r="AG94"/>
  <c r="CD94"/>
  <c r="AV94"/>
  <c r="BY94"/>
  <c r="AN94"/>
  <c r="AG93"/>
  <c r="CD93"/>
  <c r="AV93"/>
  <c r="BY93"/>
  <c r="AN93"/>
  <c r="AG92"/>
  <c r="AG91"/>
  <c r="AK27"/>
  <c r="AG97"/>
  <c r="CD92"/>
  <c r="W31"/>
  <c r="AV92"/>
  <c r="BY92"/>
  <c r="AK31"/>
  <c r="AN92"/>
  <c r="AN91"/>
  <c r="AT89"/>
  <c r="AN89"/>
  <c r="AT88"/>
  <c r="AN88"/>
  <c r="AN87"/>
  <c r="AN97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<sst xmlns="http://schemas.openxmlformats.org/spreadsheetml/2006/main">
  <si>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</si>
  <si>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</si>
  <si>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</si>
  <si>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</si>
  <si>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</si>
  <si>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</si>
  <si>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</si>
  <si>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</si>
  <si>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</si>
  <si>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</si>
  <si>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</si>
  <si>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</si>
  <si>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</si>
  <si>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</si>
  <si>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</si>
  <si>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MSMakarenkovaCh2018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</si>
  <si>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</si>
  <si>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</si>
  <si>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 xml:space="preserve">Rekonštrukcia chodníkov MŠ  Makarenkova - 2. etapa</t>
  </si>
  <si>
    <t>JKSO:</t>
  </si>
  <si>
    <t/>
  </si>
  <si>
    <t>KS:</t>
  </si>
  <si>
    <t>Miesto:</t>
  </si>
  <si>
    <t>Partizánske</t>
  </si>
  <si>
    <t>Dátum:</t>
  </si>
  <si>
    <t>27. 7. 2018</t>
  </si>
  <si>
    <t>Objednávateľ:</t>
  </si>
  <si>
    <t>IČO:</t>
  </si>
  <si>
    <t>00310905</t>
  </si>
  <si>
    <t>Mesto Partizánske</t>
  </si>
  <si>
    <t>IČO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</si>
  <si>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</si>
  <si>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</si>
  <si>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</si>
  <si>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</si>
  <si>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</si>
  <si>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</si>
  <si>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</si>
  <si>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</si>
  <si>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</si>
  <si>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</si>
  <si>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</si>
  <si>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</si>
  <si>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</si>
  <si>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</si>
  <si>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</si>
  <si>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</si>
  <si>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</si>
  <si>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</si>
  <si>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</si>
  <si>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</si>
  <si>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</si>
  <si>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</si>
  <si>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</si>
  <si>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</si>
  <si>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</si>
  <si>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</si>
  <si>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</si>
  <si>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</si>
  <si>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</si>
  <si>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</si>
  <si>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</si>
  <si>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</si>
  <si>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</si>
  <si>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</si>
  <si>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</si>
  <si>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</si>
  <si>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</si>
  <si>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</si>
  <si>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</si>
  <si>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</si>
  <si>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</si>
  <si>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</si>
  <si>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</si>
  <si>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</si>
  <si>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</si>
  <si>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</si>
  <si>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</si>
  <si>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</si>
  <si>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</si>
  <si>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</si>
  <si>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{ac7d5a6c-bd62-4bab-aa96-87f2c003f561}</t>
  </si>
  <si>
    <t>{00000000-0000-0000-0000-000000000000}</t>
  </si>
  <si>
    <t>/</t>
  </si>
  <si>
    <t>1</t>
  </si>
  <si>
    <t>Nový dlažbový chodník</t>
  </si>
  <si>
    <t>{63562b6b-9900-448e-a37d-316201efc589}</t>
  </si>
  <si>
    <t>2</t>
  </si>
  <si>
    <t>Oprava pôvodného dlažbového chodníka</t>
  </si>
  <si>
    <t>{13c6d31b-9979-47de-905a-73e3cd9b17de}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</si>
  <si>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</si>
  <si>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</si>
  <si>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</si>
  <si>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</si>
  <si>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</si>
  <si>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</si>
  <si>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</si>
  <si>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</si>
  <si>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</si>
  <si>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</si>
  <si>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</si>
  <si>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</si>
  <si>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</si>
  <si>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</si>
  <si>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</si>
  <si>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</si>
  <si>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>1 - Nový dlažbový chodník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</si>
  <si>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</si>
  <si>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</si>
  <si>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</si>
  <si>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</si>
  <si>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</si>
  <si>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</si>
  <si>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HSV</t>
  </si>
  <si>
    <t xml:space="preserve">    1 - Zemné práce</t>
  </si>
  <si>
    <t xml:space="preserve">    4 -  Vodorovné konštrukcie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</si>
  <si>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</si>
  <si>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</si>
  <si>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</si>
  <si>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</si>
  <si>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</si>
  <si>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</si>
  <si>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</si>
  <si>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</si>
  <si>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</si>
  <si>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</si>
  <si>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</si>
  <si>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</si>
  <si>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</si>
  <si>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</si>
  <si>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</si>
  <si>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</si>
  <si>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</si>
  <si>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</si>
  <si>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</si>
  <si>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</si>
  <si>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</si>
  <si>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</si>
  <si>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</si>
  <si>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</si>
  <si>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</si>
  <si>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</si>
  <si>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</si>
  <si>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</si>
  <si>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</si>
  <si>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113107131</t>
  </si>
  <si>
    <t xml:space="preserve">Odstránenie krytu v ploche do 200 m2 z betónu prostého, hr. vrstvy do 150 mm,  -0,22500t</t>
  </si>
  <si>
    <t>m2</t>
  </si>
  <si>
    <t>4</t>
  </si>
  <si>
    <t>1590878079</t>
  </si>
  <si>
    <t>4,4*0,4"pri kotolni"</t>
  </si>
  <si>
    <t>VV</t>
  </si>
  <si>
    <t>2,1*0,5+2,2*0,5"najazdy pri dlážbe"</t>
  </si>
  <si>
    <t>5*0,1+1,2*0,7"vyčnevajúce betóny jestv. chodníka"</t>
  </si>
  <si>
    <t>25,6*2+10,2*2+3,4*2"odstránenie pôvodných bet. chodníkov"</t>
  </si>
  <si>
    <t>Súčet</t>
  </si>
  <si>
    <t>122201101</t>
  </si>
  <si>
    <t>Odkopávka a prekopávka nezapažená v hornine 3, do 100 m3</t>
  </si>
  <si>
    <t>m3</t>
  </si>
  <si>
    <t>879463938</t>
  </si>
  <si>
    <t xml:space="preserve">"výkop ryhy pre osadenie obrubníkov sa prehĺbi 30 cm pod úroveň jestvujúceho betónového chodníka - pre zabezpečenie dostatočného bet.  podkladu"</t>
  </si>
  <si>
    <t>0,3*0,2*(40+27-1,9-1,7)</t>
  </si>
  <si>
    <t xml:space="preserve">0,3*0,2*(25*2)  </t>
  </si>
  <si>
    <t>0,3*0,2*(75,5*2-3,2-2,1)</t>
  </si>
  <si>
    <t xml:space="preserve">Súčet   </t>
  </si>
  <si>
    <t>3</t>
  </si>
  <si>
    <t>122201109</t>
  </si>
  <si>
    <t>Odkopávky a prekopávky nezapažené. Príplatok k cenám za lepivosť horniny 3</t>
  </si>
  <si>
    <t>254808604</t>
  </si>
  <si>
    <t>162201101</t>
  </si>
  <si>
    <t>Vodorovné premiestnenie výkopku z horniny 1-4 do 20m</t>
  </si>
  <si>
    <t>97260341</t>
  </si>
  <si>
    <t>5</t>
  </si>
  <si>
    <t>162501102</t>
  </si>
  <si>
    <t xml:space="preserve">Vodorovné premiestnenie výkopku  po spevnenej ceste z  horniny tr.1-4, do 100 m3 na vzdialenosť do 3000 m</t>
  </si>
  <si>
    <t>-1583315626</t>
  </si>
  <si>
    <t>6</t>
  </si>
  <si>
    <t>162501105</t>
  </si>
  <si>
    <t xml:space="preserve">Vodorovné premiestnenie výkopku  po spevnenej ceste z  horniny tr.1-4, do 100 m3, príplatok k cene za každých ďalšich a začatých 1000 m</t>
  </si>
  <si>
    <t>-1824565888</t>
  </si>
  <si>
    <t>7</t>
  </si>
  <si>
    <t>171201201</t>
  </si>
  <si>
    <t>Uloženie sypaniny na skládky do 100 m3</t>
  </si>
  <si>
    <t>-966922526</t>
  </si>
  <si>
    <t>8</t>
  </si>
  <si>
    <t>171209002</t>
  </si>
  <si>
    <t>Poplatok za skladovanie - zemina a kamenivo (17 05) ostatné</t>
  </si>
  <si>
    <t>t</t>
  </si>
  <si>
    <t>964552842</t>
  </si>
  <si>
    <t>15,546/2*2"nevhodná zemina"</t>
  </si>
  <si>
    <t>83,65*0,15*2,2"vybúrané betóny"</t>
  </si>
  <si>
    <t>9</t>
  </si>
  <si>
    <t>181301101</t>
  </si>
  <si>
    <t>Rozprestretie ornice v rovine, plocha do 500 m2,hr.do 100 mm</t>
  </si>
  <si>
    <t>-256624890</t>
  </si>
  <si>
    <t>"rozprestrieť vhodnú zeminu z výkopov"</t>
  </si>
  <si>
    <t xml:space="preserve">25*2*0,5   </t>
  </si>
  <si>
    <t>(40+27)*0,5</t>
  </si>
  <si>
    <t xml:space="preserve">75*2*0,5 </t>
  </si>
  <si>
    <t>10</t>
  </si>
  <si>
    <t>451577777</t>
  </si>
  <si>
    <t xml:space="preserve">Podklad pod dlažbu v ploche vodorovnej  - vyrovnanie prepadnutých miest pôvodného  betónového chodníka z kameniva ťaženého</t>
  </si>
  <si>
    <t>-259657481</t>
  </si>
  <si>
    <t>(8,2*4+3,2*3,2+26,3*3+2,5*3,7)*0,3</t>
  </si>
  <si>
    <t>(25*2,4)*0,3</t>
  </si>
  <si>
    <t>(75,5*2,1)*0,3</t>
  </si>
  <si>
    <t>11</t>
  </si>
  <si>
    <t>596911112</t>
  </si>
  <si>
    <t>Kladenie zámkovej dlažby hr. 6 cm pre peších nad 20 m2 so zriadením lôžka z kameniva hr. 4 cm</t>
  </si>
  <si>
    <t>2126000093</t>
  </si>
  <si>
    <t>8,2*4+3,2*3,2+26,3*3+2,5*3,7</t>
  </si>
  <si>
    <t>25*2,4</t>
  </si>
  <si>
    <t>75,5*2,1</t>
  </si>
  <si>
    <t>12</t>
  </si>
  <si>
    <t>M</t>
  </si>
  <si>
    <t>5921952300g</t>
  </si>
  <si>
    <t>Zámková dlažby hr. 60 mm SIVÁ</t>
  </si>
  <si>
    <t>-1682742717</t>
  </si>
  <si>
    <t>349,74*1,03</t>
  </si>
  <si>
    <t>13</t>
  </si>
  <si>
    <t>919731112a</t>
  </si>
  <si>
    <t xml:space="preserve">Dobetonavka styčnej plochy pôvodnej bet.  komunikácie s položenou dlážbou šírky do 0,5 m z betónu prostého hr. do 100 mm</t>
  </si>
  <si>
    <t>m</t>
  </si>
  <si>
    <t>571229942</t>
  </si>
  <si>
    <t>4+3,8+1,9+1,7+2,1+2+2+3,2+2,1</t>
  </si>
  <si>
    <t>14</t>
  </si>
  <si>
    <t>899331111a</t>
  </si>
  <si>
    <t>Výšková úprava uličného poklopu do 200 mm zvýšením poklopu</t>
  </si>
  <si>
    <t>ks</t>
  </si>
  <si>
    <t>184802531</t>
  </si>
  <si>
    <t>15</t>
  </si>
  <si>
    <t>916561111</t>
  </si>
  <si>
    <t>Osadenie záhonového alebo parkového obrubníka betón., do lôžka z bet. pros. tr. C 12/15 s bočnou oporou</t>
  </si>
  <si>
    <t>-948306246</t>
  </si>
  <si>
    <t>40+27+4+3,8+2</t>
  </si>
  <si>
    <t xml:space="preserve">25*2+2  </t>
  </si>
  <si>
    <t>75,5*2+2,1</t>
  </si>
  <si>
    <t>16</t>
  </si>
  <si>
    <t>5921954660</t>
  </si>
  <si>
    <t>Premac obrubník parkový 100x20x5 cm, sivý</t>
  </si>
  <si>
    <t>-1997581010</t>
  </si>
  <si>
    <t xml:space="preserve">281,9* 1,01   </t>
  </si>
  <si>
    <t>17</t>
  </si>
  <si>
    <t>918101111</t>
  </si>
  <si>
    <t>Lôžko pod obrubníky, krajníky alebo obruby z dlažob. kociek z betónu prostého tr. C 12/15</t>
  </si>
  <si>
    <t>-608450706</t>
  </si>
  <si>
    <t>(40+27+4+3,8+2)*0,2*0,1</t>
  </si>
  <si>
    <t xml:space="preserve">(25*2+2 )*0,2*0,1 </t>
  </si>
  <si>
    <t>(75,5*2+2,1)*0,2*0,1</t>
  </si>
  <si>
    <t>18</t>
  </si>
  <si>
    <t>919735123</t>
  </si>
  <si>
    <t>Rezanie existujúceho betónového krytu alebo podkladu hĺbky nad 100 do 150 mm</t>
  </si>
  <si>
    <t>-621229578</t>
  </si>
  <si>
    <t xml:space="preserve">3+1,2+1,3+1,3   </t>
  </si>
  <si>
    <t>19</t>
  </si>
  <si>
    <t>998223011</t>
  </si>
  <si>
    <t>Presun hmôt pre pozemné komunikácie s krytom dláždeným (822 2.3, 822 5.3) akejkoľvek dĺžky objektu</t>
  </si>
  <si>
    <t>563280012</t>
  </si>
  <si>
    <t>VP - Práce naviac</t>
  </si>
  <si>
    <t>PN</t>
  </si>
  <si>
    <t>2 - Oprava pôvodného dlažbového chodníka</t>
  </si>
  <si>
    <t xml:space="preserve">HSV -  Práce a dodávky HSV</t>
  </si>
  <si>
    <t>113106122</t>
  </si>
  <si>
    <t xml:space="preserve">Rozoberanie dlažby pre peších, z kamenných dlaždíc alebo dosiek,  -0,24000t</t>
  </si>
  <si>
    <t>-436482983</t>
  </si>
  <si>
    <t>21,8*2 "č. 2"</t>
  </si>
  <si>
    <t>22,6*2 "č.5"</t>
  </si>
  <si>
    <t>113208111</t>
  </si>
  <si>
    <t xml:space="preserve">Vytrhanie obrúb betonových, s vybúraním lôžka, záhonových,  -0,04000t</t>
  </si>
  <si>
    <t>1547265803</t>
  </si>
  <si>
    <t>21,8*2*1,01"č. 2"</t>
  </si>
  <si>
    <t xml:space="preserve">22,6*2*1,01  "časť č.5"</t>
  </si>
  <si>
    <t>1791261110</t>
  </si>
  <si>
    <t>0,2*0,3*(21,8*2*1,01)"č. 2"</t>
  </si>
  <si>
    <t>0,2*0,3*(22,6*2*1,01)"časť č.5"</t>
  </si>
  <si>
    <t>1680370763</t>
  </si>
  <si>
    <t>Poplatok za skladovanie - zemina, betóny a kamenivo (17 05) ostatné</t>
  </si>
  <si>
    <t>-1720802152</t>
  </si>
  <si>
    <t>5,381*2*0,3</t>
  </si>
  <si>
    <t>1210728958</t>
  </si>
  <si>
    <t>21,8*2*0,5"č. 2"</t>
  </si>
  <si>
    <t xml:space="preserve">22,6*2*0,5  "časť č.5"</t>
  </si>
  <si>
    <t xml:space="preserve">Kladenie pôvodnej zámkovej dlažby  hr.6cm pre peších nad 20 m2</t>
  </si>
  <si>
    <t>709427134</t>
  </si>
  <si>
    <t>-1366998092</t>
  </si>
  <si>
    <t>-1067504530</t>
  </si>
  <si>
    <t>89,688*1,01*0,5"zámena dolámaných pri vybúraní"</t>
  </si>
  <si>
    <t>454389514</t>
  </si>
  <si>
    <t>0,2*0,1*21,8*2"č. 2"</t>
  </si>
  <si>
    <t>0,2*0,1*22,6*2"časť č.5"</t>
  </si>
  <si>
    <t>-1321718443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</si>
</sst>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80008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7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2" borderId="0" xfId="0" applyFont="1" applyFill="1" applyAlignment="1" applyProtection="1">
      <alignment horizontal="left" vertical="center"/>
    </xf>
    <xf numFmtId="0" fontId="12" fillId="2" borderId="0" xfId="0" applyFont="1" applyFill="1" applyAlignment="1" applyProtection="1">
      <alignment vertical="center"/>
    </xf>
    <xf numFmtId="0" fontId="13" fillId="2" borderId="0" xfId="0" applyFont="1" applyFill="1" applyAlignment="1" applyProtection="1">
      <alignment horizontal="left" vertical="center"/>
    </xf>
    <xf numFmtId="0" fontId="14" fillId="2" borderId="0" xfId="1" applyFont="1" applyFill="1" applyAlignment="1" applyProtection="1">
      <alignment vertical="center"/>
    </xf>
    <xf numFmtId="0" fontId="0" fillId="2" borderId="0" xfId="0" applyFill="1"/>
    <xf numFmtId="0" fontId="11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16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left" vertical="center"/>
    </xf>
    <xf numFmtId="0" fontId="0" fillId="0" borderId="5" xfId="0" applyBorder="1" applyProtection="1"/>
    <xf numFmtId="0" fontId="17" fillId="0" borderId="0" xfId="0" applyFont="1" applyAlignment="1">
      <alignment horizontal="left" vertical="center"/>
    </xf>
    <xf numFmtId="0" fontId="0" fillId="0" borderId="0" xfId="0" applyBorder="1" applyProtection="1"/>
    <xf numFmtId="0" fontId="18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19" fillId="0" borderId="0" xfId="0" applyFont="1" applyAlignment="1">
      <alignment horizontal="left" vertical="center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19" fillId="0" borderId="0" xfId="0" applyFont="1" applyAlignment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6" xfId="0" applyBorder="1" applyProtection="1"/>
    <xf numFmtId="0" fontId="20" fillId="0" borderId="0" xfId="0" applyFont="1" applyBorder="1" applyAlignment="1" applyProtection="1">
      <alignment horizontal="left" vertical="center"/>
    </xf>
    <xf numFmtId="4" fontId="12" fillId="0" borderId="0" xfId="0" applyNumberFormat="1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21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4" fontId="21" fillId="0" borderId="7" xfId="0" applyNumberFormat="1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4" fontId="19" fillId="0" borderId="0" xfId="0" applyNumberFormat="1" applyFont="1" applyBorder="1" applyAlignment="1" applyProtection="1">
      <alignment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left"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22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3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3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vertical="center"/>
    </xf>
    <xf numFmtId="0" fontId="24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" fillId="0" borderId="14" xfId="0" applyFont="1" applyBorder="1" applyAlignment="1" applyProtection="1">
      <alignment horizontal="left" vertical="center"/>
    </xf>
    <xf numFmtId="0" fontId="0" fillId="0" borderId="15" xfId="0" applyFont="1" applyBorder="1" applyAlignment="1" applyProtection="1">
      <alignment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0" fillId="6" borderId="9" xfId="0" applyFont="1" applyFill="1" applyBorder="1" applyAlignment="1" applyProtection="1">
      <alignment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18" fillId="0" borderId="22" xfId="0" applyFont="1" applyBorder="1" applyAlignment="1" applyProtection="1">
      <alignment horizontal="center" vertical="center" wrapText="1"/>
    </xf>
    <xf numFmtId="0" fontId="18" fillId="0" borderId="23" xfId="0" applyFont="1" applyBorder="1" applyAlignment="1" applyProtection="1">
      <alignment horizontal="center" vertical="center" wrapText="1"/>
    </xf>
    <xf numFmtId="0" fontId="18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horizontal="left" vertical="center"/>
    </xf>
    <xf numFmtId="0" fontId="26" fillId="0" borderId="0" xfId="0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horizontal="right" vertical="center"/>
    </xf>
    <xf numFmtId="4" fontId="26" fillId="0" borderId="0" xfId="0" applyNumberFormat="1" applyFont="1" applyBorder="1" applyAlignment="1" applyProtection="1">
      <alignment vertical="center"/>
    </xf>
    <xf numFmtId="4" fontId="25" fillId="0" borderId="14" xfId="0" applyNumberFormat="1" applyFont="1" applyBorder="1" applyAlignment="1" applyProtection="1">
      <alignment vertical="center"/>
    </xf>
    <xf numFmtId="4" fontId="25" fillId="0" borderId="0" xfId="0" applyNumberFormat="1" applyFont="1" applyBorder="1" applyAlignment="1" applyProtection="1">
      <alignment vertical="center"/>
    </xf>
    <xf numFmtId="166" fontId="25" fillId="0" borderId="0" xfId="0" applyNumberFormat="1" applyFont="1" applyBorder="1" applyAlignment="1" applyProtection="1">
      <alignment vertical="center"/>
    </xf>
    <xf numFmtId="4" fontId="25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9" fillId="0" borderId="0" xfId="0" applyFont="1" applyBorder="1" applyAlignment="1" applyProtection="1">
      <alignment vertical="center"/>
    </xf>
    <xf numFmtId="0" fontId="29" fillId="0" borderId="0" xfId="0" applyFont="1" applyBorder="1" applyAlignment="1" applyProtection="1">
      <alignment horizontal="left" vertical="center" wrapText="1"/>
    </xf>
    <xf numFmtId="0" fontId="30" fillId="0" borderId="0" xfId="0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31" fillId="0" borderId="14" xfId="0" applyNumberFormat="1" applyFont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166" fontId="31" fillId="0" borderId="0" xfId="0" applyNumberFormat="1" applyFont="1" applyBorder="1" applyAlignment="1" applyProtection="1">
      <alignment vertical="center"/>
    </xf>
    <xf numFmtId="4" fontId="31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31" fillId="0" borderId="16" xfId="0" applyNumberFormat="1" applyFont="1" applyBorder="1" applyAlignment="1" applyProtection="1">
      <alignment vertical="center"/>
    </xf>
    <xf numFmtId="4" fontId="31" fillId="0" borderId="17" xfId="0" applyNumberFormat="1" applyFont="1" applyBorder="1" applyAlignment="1" applyProtection="1">
      <alignment vertical="center"/>
    </xf>
    <xf numFmtId="166" fontId="31" fillId="0" borderId="17" xfId="0" applyNumberFormat="1" applyFont="1" applyBorder="1" applyAlignment="1" applyProtection="1">
      <alignment vertical="center"/>
    </xf>
    <xf numFmtId="4" fontId="31" fillId="0" borderId="18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164" fontId="23" fillId="4" borderId="11" xfId="0" applyNumberFormat="1" applyFont="1" applyFill="1" applyBorder="1" applyAlignment="1" applyProtection="1">
      <alignment horizontal="center" vertical="center"/>
      <protection locked="0"/>
    </xf>
    <xf numFmtId="0" fontId="23" fillId="4" borderId="12" xfId="0" applyFont="1" applyFill="1" applyBorder="1" applyAlignment="1" applyProtection="1">
      <alignment horizontal="center" vertical="center"/>
      <protection locked="0"/>
    </xf>
    <xf numFmtId="4" fontId="23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3" fillId="4" borderId="14" xfId="0" applyNumberFormat="1" applyFont="1" applyFill="1" applyBorder="1" applyAlignment="1" applyProtection="1">
      <alignment horizontal="center" vertical="center"/>
      <protection locked="0"/>
    </xf>
    <xf numFmtId="0" fontId="23" fillId="4" borderId="0" xfId="0" applyFont="1" applyFill="1" applyBorder="1" applyAlignment="1" applyProtection="1">
      <alignment horizontal="center" vertical="center"/>
      <protection locked="0"/>
    </xf>
    <xf numFmtId="4" fontId="23" fillId="0" borderId="15" xfId="0" applyNumberFormat="1" applyFont="1" applyBorder="1" applyAlignment="1" applyProtection="1">
      <alignment vertical="center"/>
    </xf>
    <xf numFmtId="164" fontId="23" fillId="4" borderId="16" xfId="0" applyNumberFormat="1" applyFont="1" applyFill="1" applyBorder="1" applyAlignment="1" applyProtection="1">
      <alignment horizontal="center" vertical="center"/>
      <protection locked="0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4" fontId="23" fillId="0" borderId="18" xfId="0" applyNumberFormat="1" applyFont="1" applyBorder="1" applyAlignment="1" applyProtection="1">
      <alignment vertical="center"/>
    </xf>
    <xf numFmtId="0" fontId="26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4" fontId="26" fillId="6" borderId="0" xfId="0" applyNumberFormat="1" applyFont="1" applyFill="1" applyBorder="1" applyAlignment="1" applyProtection="1">
      <alignment vertical="center"/>
    </xf>
    <xf numFmtId="0" fontId="0" fillId="2" borderId="0" xfId="0" applyFill="1" applyProtection="1"/>
    <xf numFmtId="0" fontId="14" fillId="2" borderId="0" xfId="1" applyFont="1" applyFill="1" applyAlignment="1" applyProtection="1">
      <alignment horizontal="center" vertical="center"/>
    </xf>
    <xf numFmtId="0" fontId="18" fillId="0" borderId="0" xfId="0" applyFont="1" applyBorder="1" applyAlignment="1" applyProtection="1">
      <alignment horizontal="left" vertical="center" wrapText="1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4" fontId="2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4" fontId="1" fillId="0" borderId="0" xfId="0" applyNumberFormat="1" applyFont="1" applyBorder="1" applyAlignment="1" applyProtection="1">
      <alignment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left" vertical="center"/>
    </xf>
    <xf numFmtId="4" fontId="32" fillId="0" borderId="0" xfId="0" applyNumberFormat="1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4" fontId="33" fillId="0" borderId="0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8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3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7" fontId="26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6" fontId="34" fillId="0" borderId="12" xfId="0" applyNumberFormat="1" applyFont="1" applyBorder="1" applyAlignment="1" applyProtection="1"/>
    <xf numFmtId="166" fontId="34" fillId="0" borderId="13" xfId="0" applyNumberFormat="1" applyFont="1" applyBorder="1" applyAlignment="1" applyProtection="1"/>
    <xf numFmtId="167" fontId="35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12" xfId="0" applyFont="1" applyBorder="1" applyAlignment="1" applyProtection="1">
      <alignment horizontal="left" vertical="center" wrapText="1"/>
    </xf>
    <xf numFmtId="0" fontId="8" fillId="0" borderId="12" xfId="0" applyFont="1" applyBorder="1" applyAlignment="1" applyProtection="1">
      <alignment vertical="center"/>
    </xf>
    <xf numFmtId="167" fontId="8" fillId="0" borderId="0" xfId="0" applyNumberFormat="1" applyFont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 applyProtection="1">
      <alignment horizontal="left" vertical="center" wrapText="1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 wrapText="1"/>
    </xf>
    <xf numFmtId="167" fontId="9" fillId="0" borderId="0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12" xfId="0" applyFont="1" applyBorder="1" applyAlignment="1" applyProtection="1">
      <alignment horizontal="left" vertical="center" wrapText="1"/>
    </xf>
    <xf numFmtId="0" fontId="10" fillId="0" borderId="12" xfId="0" applyFont="1" applyBorder="1" applyAlignment="1" applyProtection="1">
      <alignment vertical="center"/>
    </xf>
    <xf numFmtId="0" fontId="10" fillId="0" borderId="5" xfId="0" applyFont="1" applyBorder="1" applyAlignment="1" applyProtection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6" fillId="0" borderId="25" xfId="0" applyFont="1" applyBorder="1" applyAlignment="1" applyProtection="1">
      <alignment horizontal="center" vertical="center"/>
    </xf>
    <xf numFmtId="49" fontId="36" fillId="0" borderId="25" xfId="0" applyNumberFormat="1" applyFont="1" applyBorder="1" applyAlignment="1" applyProtection="1">
      <alignment horizontal="left" vertical="center" wrapText="1"/>
    </xf>
    <xf numFmtId="0" fontId="36" fillId="0" borderId="25" xfId="0" applyFont="1" applyBorder="1" applyAlignment="1" applyProtection="1">
      <alignment horizontal="left" vertical="center" wrapText="1"/>
    </xf>
    <xf numFmtId="0" fontId="36" fillId="0" borderId="25" xfId="0" applyFont="1" applyBorder="1" applyAlignment="1" applyProtection="1">
      <alignment horizontal="center" vertical="center" wrapText="1"/>
    </xf>
    <xf numFmtId="167" fontId="36" fillId="0" borderId="25" xfId="0" applyNumberFormat="1" applyFont="1" applyBorder="1" applyAlignment="1" applyProtection="1">
      <alignment vertical="center"/>
    </xf>
    <xf numFmtId="167" fontId="36" fillId="4" borderId="25" xfId="0" applyNumberFormat="1" applyFont="1" applyFill="1" applyBorder="1" applyAlignment="1" applyProtection="1">
      <alignment vertical="center"/>
      <protection locked="0"/>
    </xf>
    <xf numFmtId="167" fontId="36" fillId="4" borderId="25" xfId="0" applyNumberFormat="1" applyFont="1" applyFill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3" t="s">
        <v>0</v>
      </c>
      <c r="B1" s="14"/>
      <c r="C1" s="14"/>
      <c r="D1" s="15" t="s">
        <v>1</v>
      </c>
      <c r="E1" s="14"/>
      <c r="F1" s="14"/>
      <c r="G1" s="14"/>
      <c r="H1" s="14"/>
      <c r="I1" s="14"/>
      <c r="J1" s="14"/>
      <c r="K1" s="16" t="s">
        <v>2</v>
      </c>
      <c r="L1" s="16"/>
      <c r="M1" s="16"/>
      <c r="N1" s="16"/>
      <c r="O1" s="16"/>
      <c r="P1" s="16"/>
      <c r="Q1" s="16"/>
      <c r="R1" s="16"/>
      <c r="S1" s="16"/>
      <c r="T1" s="14"/>
      <c r="U1" s="14"/>
      <c r="V1" s="14"/>
      <c r="W1" s="16" t="s">
        <v>3</v>
      </c>
      <c r="X1" s="16"/>
      <c r="Y1" s="16"/>
      <c r="Z1" s="16"/>
      <c r="AA1" s="16"/>
      <c r="AB1" s="16"/>
      <c r="AC1" s="16"/>
      <c r="AD1" s="16"/>
      <c r="AE1" s="16"/>
      <c r="AF1" s="16"/>
      <c r="AG1" s="14"/>
      <c r="AH1" s="14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8" t="s">
        <v>4</v>
      </c>
      <c r="BB1" s="18" t="s">
        <v>5</v>
      </c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T1" s="19" t="s">
        <v>6</v>
      </c>
      <c r="BU1" s="19" t="s">
        <v>6</v>
      </c>
    </row>
    <row r="2" ht="36.96" customHeight="1">
      <c r="C2" s="20" t="s">
        <v>7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R2" s="22" t="s">
        <v>8</v>
      </c>
      <c r="BS2" s="23" t="s">
        <v>9</v>
      </c>
      <c r="BT2" s="23" t="s">
        <v>10</v>
      </c>
    </row>
    <row r="3" ht="6.96" customHeigh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6"/>
      <c r="BS3" s="23" t="s">
        <v>9</v>
      </c>
      <c r="BT3" s="23" t="s">
        <v>10</v>
      </c>
    </row>
    <row r="4" ht="36.96" customHeight="1">
      <c r="B4" s="27"/>
      <c r="C4" s="28" t="s">
        <v>11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30"/>
      <c r="AS4" s="21" t="s">
        <v>12</v>
      </c>
      <c r="BE4" s="31" t="s">
        <v>13</v>
      </c>
      <c r="BS4" s="23" t="s">
        <v>9</v>
      </c>
    </row>
    <row r="5" ht="14.4" customHeight="1">
      <c r="B5" s="27"/>
      <c r="C5" s="32"/>
      <c r="D5" s="33" t="s">
        <v>14</v>
      </c>
      <c r="E5" s="32"/>
      <c r="F5" s="32"/>
      <c r="G5" s="32"/>
      <c r="H5" s="32"/>
      <c r="I5" s="32"/>
      <c r="J5" s="32"/>
      <c r="K5" s="34" t="s">
        <v>15</v>
      </c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0"/>
      <c r="BE5" s="35" t="s">
        <v>16</v>
      </c>
      <c r="BS5" s="23" t="s">
        <v>9</v>
      </c>
    </row>
    <row r="6" ht="36.96" customHeight="1">
      <c r="B6" s="27"/>
      <c r="C6" s="32"/>
      <c r="D6" s="36" t="s">
        <v>17</v>
      </c>
      <c r="E6" s="32"/>
      <c r="F6" s="32"/>
      <c r="G6" s="32"/>
      <c r="H6" s="32"/>
      <c r="I6" s="32"/>
      <c r="J6" s="32"/>
      <c r="K6" s="37" t="s">
        <v>18</v>
      </c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0"/>
      <c r="BE6" s="38"/>
      <c r="BS6" s="23" t="s">
        <v>9</v>
      </c>
    </row>
    <row r="7" ht="14.4" customHeight="1">
      <c r="B7" s="27"/>
      <c r="C7" s="32"/>
      <c r="D7" s="39" t="s">
        <v>19</v>
      </c>
      <c r="E7" s="32"/>
      <c r="F7" s="32"/>
      <c r="G7" s="32"/>
      <c r="H7" s="32"/>
      <c r="I7" s="32"/>
      <c r="J7" s="32"/>
      <c r="K7" s="34" t="s">
        <v>20</v>
      </c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9" t="s">
        <v>21</v>
      </c>
      <c r="AL7" s="32"/>
      <c r="AM7" s="32"/>
      <c r="AN7" s="34" t="s">
        <v>20</v>
      </c>
      <c r="AO7" s="32"/>
      <c r="AP7" s="32"/>
      <c r="AQ7" s="30"/>
      <c r="BE7" s="38"/>
      <c r="BS7" s="23" t="s">
        <v>9</v>
      </c>
    </row>
    <row r="8" ht="14.4" customHeight="1">
      <c r="B8" s="27"/>
      <c r="C8" s="32"/>
      <c r="D8" s="39" t="s">
        <v>22</v>
      </c>
      <c r="E8" s="32"/>
      <c r="F8" s="32"/>
      <c r="G8" s="32"/>
      <c r="H8" s="32"/>
      <c r="I8" s="32"/>
      <c r="J8" s="32"/>
      <c r="K8" s="34" t="s">
        <v>23</v>
      </c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9" t="s">
        <v>24</v>
      </c>
      <c r="AL8" s="32"/>
      <c r="AM8" s="32"/>
      <c r="AN8" s="40" t="s">
        <v>25</v>
      </c>
      <c r="AO8" s="32"/>
      <c r="AP8" s="32"/>
      <c r="AQ8" s="30"/>
      <c r="BE8" s="38"/>
      <c r="BS8" s="23" t="s">
        <v>9</v>
      </c>
    </row>
    <row r="9" ht="14.4" customHeight="1">
      <c r="B9" s="27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0"/>
      <c r="BE9" s="38"/>
      <c r="BS9" s="23" t="s">
        <v>9</v>
      </c>
    </row>
    <row r="10" ht="14.4" customHeight="1">
      <c r="B10" s="27"/>
      <c r="C10" s="32"/>
      <c r="D10" s="39" t="s">
        <v>26</v>
      </c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9" t="s">
        <v>27</v>
      </c>
      <c r="AL10" s="32"/>
      <c r="AM10" s="32"/>
      <c r="AN10" s="34" t="s">
        <v>28</v>
      </c>
      <c r="AO10" s="32"/>
      <c r="AP10" s="32"/>
      <c r="AQ10" s="30"/>
      <c r="BE10" s="38"/>
      <c r="BS10" s="23" t="s">
        <v>9</v>
      </c>
    </row>
    <row r="11" ht="18.48" customHeight="1">
      <c r="B11" s="27"/>
      <c r="C11" s="32"/>
      <c r="D11" s="32"/>
      <c r="E11" s="34" t="s">
        <v>29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9" t="s">
        <v>30</v>
      </c>
      <c r="AL11" s="32"/>
      <c r="AM11" s="32"/>
      <c r="AN11" s="34" t="s">
        <v>20</v>
      </c>
      <c r="AO11" s="32"/>
      <c r="AP11" s="32"/>
      <c r="AQ11" s="30"/>
      <c r="BE11" s="38"/>
      <c r="BS11" s="23" t="s">
        <v>9</v>
      </c>
    </row>
    <row r="12" ht="6.96" customHeight="1">
      <c r="B12" s="27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0"/>
      <c r="BE12" s="38"/>
      <c r="BS12" s="23" t="s">
        <v>9</v>
      </c>
    </row>
    <row r="13" ht="14.4" customHeight="1">
      <c r="B13" s="27"/>
      <c r="C13" s="32"/>
      <c r="D13" s="39" t="s">
        <v>31</v>
      </c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9" t="s">
        <v>27</v>
      </c>
      <c r="AL13" s="32"/>
      <c r="AM13" s="32"/>
      <c r="AN13" s="41" t="s">
        <v>32</v>
      </c>
      <c r="AO13" s="32"/>
      <c r="AP13" s="32"/>
      <c r="AQ13" s="30"/>
      <c r="BE13" s="38"/>
      <c r="BS13" s="23" t="s">
        <v>9</v>
      </c>
    </row>
    <row r="14">
      <c r="B14" s="27"/>
      <c r="C14" s="32"/>
      <c r="D14" s="32"/>
      <c r="E14" s="41" t="s">
        <v>32</v>
      </c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39" t="s">
        <v>30</v>
      </c>
      <c r="AL14" s="32"/>
      <c r="AM14" s="32"/>
      <c r="AN14" s="41" t="s">
        <v>32</v>
      </c>
      <c r="AO14" s="32"/>
      <c r="AP14" s="32"/>
      <c r="AQ14" s="30"/>
      <c r="BE14" s="38"/>
      <c r="BS14" s="23" t="s">
        <v>9</v>
      </c>
    </row>
    <row r="15" ht="6.96" customHeight="1">
      <c r="B15" s="27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0"/>
      <c r="BE15" s="38"/>
      <c r="BS15" s="23" t="s">
        <v>6</v>
      </c>
    </row>
    <row r="16" ht="14.4" customHeight="1">
      <c r="B16" s="27"/>
      <c r="C16" s="32"/>
      <c r="D16" s="39" t="s">
        <v>33</v>
      </c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9" t="s">
        <v>27</v>
      </c>
      <c r="AL16" s="32"/>
      <c r="AM16" s="32"/>
      <c r="AN16" s="34" t="s">
        <v>20</v>
      </c>
      <c r="AO16" s="32"/>
      <c r="AP16" s="32"/>
      <c r="AQ16" s="30"/>
      <c r="BE16" s="38"/>
      <c r="BS16" s="23" t="s">
        <v>6</v>
      </c>
    </row>
    <row r="17" ht="18.48" customHeight="1">
      <c r="B17" s="27"/>
      <c r="C17" s="32"/>
      <c r="D17" s="32"/>
      <c r="E17" s="34" t="s">
        <v>34</v>
      </c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9" t="s">
        <v>30</v>
      </c>
      <c r="AL17" s="32"/>
      <c r="AM17" s="32"/>
      <c r="AN17" s="34" t="s">
        <v>20</v>
      </c>
      <c r="AO17" s="32"/>
      <c r="AP17" s="32"/>
      <c r="AQ17" s="30"/>
      <c r="BE17" s="38"/>
      <c r="BS17" s="23" t="s">
        <v>35</v>
      </c>
    </row>
    <row r="18" ht="6.96" customHeight="1">
      <c r="B18" s="27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0"/>
      <c r="BE18" s="38"/>
      <c r="BS18" s="23" t="s">
        <v>36</v>
      </c>
    </row>
    <row r="19" ht="14.4" customHeight="1">
      <c r="B19" s="27"/>
      <c r="C19" s="32"/>
      <c r="D19" s="39" t="s">
        <v>37</v>
      </c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9" t="s">
        <v>27</v>
      </c>
      <c r="AL19" s="32"/>
      <c r="AM19" s="32"/>
      <c r="AN19" s="34" t="s">
        <v>20</v>
      </c>
      <c r="AO19" s="32"/>
      <c r="AP19" s="32"/>
      <c r="AQ19" s="30"/>
      <c r="BE19" s="38"/>
      <c r="BS19" s="23" t="s">
        <v>36</v>
      </c>
    </row>
    <row r="20" ht="18.48" customHeight="1">
      <c r="B20" s="27"/>
      <c r="C20" s="32"/>
      <c r="D20" s="32"/>
      <c r="E20" s="34" t="s">
        <v>34</v>
      </c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9" t="s">
        <v>30</v>
      </c>
      <c r="AL20" s="32"/>
      <c r="AM20" s="32"/>
      <c r="AN20" s="34" t="s">
        <v>20</v>
      </c>
      <c r="AO20" s="32"/>
      <c r="AP20" s="32"/>
      <c r="AQ20" s="30"/>
      <c r="BE20" s="38"/>
    </row>
    <row r="21" ht="6.96" customHeight="1">
      <c r="B21" s="27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0"/>
      <c r="BE21" s="38"/>
    </row>
    <row r="22">
      <c r="B22" s="27"/>
      <c r="C22" s="32"/>
      <c r="D22" s="39" t="s">
        <v>38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0"/>
      <c r="BE22" s="38"/>
    </row>
    <row r="23" ht="16.5" customHeight="1">
      <c r="B23" s="27"/>
      <c r="C23" s="32"/>
      <c r="D23" s="32"/>
      <c r="E23" s="43" t="s">
        <v>20</v>
      </c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32"/>
      <c r="AP23" s="32"/>
      <c r="AQ23" s="30"/>
      <c r="BE23" s="38"/>
    </row>
    <row r="24" ht="6.96" customHeight="1">
      <c r="B24" s="27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0"/>
      <c r="BE24" s="38"/>
    </row>
    <row r="25" ht="6.96" customHeight="1">
      <c r="B25" s="27"/>
      <c r="C25" s="32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32"/>
      <c r="AQ25" s="30"/>
      <c r="BE25" s="38"/>
    </row>
    <row r="26" ht="14.4" customHeight="1">
      <c r="B26" s="27"/>
      <c r="C26" s="32"/>
      <c r="D26" s="45" t="s">
        <v>39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46">
        <f>ROUND(AG87,2)</f>
        <v>0</v>
      </c>
      <c r="AL26" s="32"/>
      <c r="AM26" s="32"/>
      <c r="AN26" s="32"/>
      <c r="AO26" s="32"/>
      <c r="AP26" s="32"/>
      <c r="AQ26" s="30"/>
      <c r="BE26" s="38"/>
    </row>
    <row r="27" ht="14.4" customHeight="1">
      <c r="B27" s="27"/>
      <c r="C27" s="32"/>
      <c r="D27" s="45" t="s">
        <v>40</v>
      </c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46">
        <f>ROUND(AG91,2)</f>
        <v>0</v>
      </c>
      <c r="AL27" s="46"/>
      <c r="AM27" s="46"/>
      <c r="AN27" s="46"/>
      <c r="AO27" s="46"/>
      <c r="AP27" s="32"/>
      <c r="AQ27" s="30"/>
      <c r="BE27" s="38"/>
    </row>
    <row r="28" s="1" customFormat="1" ht="6.96" customHeight="1">
      <c r="B28" s="47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9"/>
      <c r="BE28" s="38"/>
    </row>
    <row r="29" s="1" customFormat="1" ht="25.92" customHeight="1">
      <c r="B29" s="47"/>
      <c r="C29" s="48"/>
      <c r="D29" s="50" t="s">
        <v>41</v>
      </c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2">
        <f>ROUND(AK26+AK27,2)</f>
        <v>0</v>
      </c>
      <c r="AL29" s="51"/>
      <c r="AM29" s="51"/>
      <c r="AN29" s="51"/>
      <c r="AO29" s="51"/>
      <c r="AP29" s="48"/>
      <c r="AQ29" s="49"/>
      <c r="BE29" s="38"/>
    </row>
    <row r="30" s="1" customFormat="1" ht="6.96" customHeight="1">
      <c r="B30" s="47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9"/>
      <c r="BE30" s="38"/>
    </row>
    <row r="31" s="2" customFormat="1" ht="14.4" customHeight="1">
      <c r="B31" s="53"/>
      <c r="C31" s="54"/>
      <c r="D31" s="55" t="s">
        <v>42</v>
      </c>
      <c r="E31" s="54"/>
      <c r="F31" s="55" t="s">
        <v>43</v>
      </c>
      <c r="G31" s="54"/>
      <c r="H31" s="54"/>
      <c r="I31" s="54"/>
      <c r="J31" s="54"/>
      <c r="K31" s="54"/>
      <c r="L31" s="56">
        <v>0.20000000000000001</v>
      </c>
      <c r="M31" s="54"/>
      <c r="N31" s="54"/>
      <c r="O31" s="54"/>
      <c r="P31" s="54"/>
      <c r="Q31" s="54"/>
      <c r="R31" s="54"/>
      <c r="S31" s="54"/>
      <c r="T31" s="57" t="s">
        <v>44</v>
      </c>
      <c r="U31" s="54"/>
      <c r="V31" s="54"/>
      <c r="W31" s="58">
        <f>ROUND(AZ87+SUM(CD92:CD96),2)</f>
        <v>0</v>
      </c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8">
        <f>ROUND(AV87+SUM(BY92:BY96),2)</f>
        <v>0</v>
      </c>
      <c r="AL31" s="54"/>
      <c r="AM31" s="54"/>
      <c r="AN31" s="54"/>
      <c r="AO31" s="54"/>
      <c r="AP31" s="54"/>
      <c r="AQ31" s="59"/>
      <c r="BE31" s="38"/>
    </row>
    <row r="32" s="2" customFormat="1" ht="14.4" customHeight="1">
      <c r="B32" s="53"/>
      <c r="C32" s="54"/>
      <c r="D32" s="54"/>
      <c r="E32" s="54"/>
      <c r="F32" s="55" t="s">
        <v>45</v>
      </c>
      <c r="G32" s="54"/>
      <c r="H32" s="54"/>
      <c r="I32" s="54"/>
      <c r="J32" s="54"/>
      <c r="K32" s="54"/>
      <c r="L32" s="56">
        <v>0.20000000000000001</v>
      </c>
      <c r="M32" s="54"/>
      <c r="N32" s="54"/>
      <c r="O32" s="54"/>
      <c r="P32" s="54"/>
      <c r="Q32" s="54"/>
      <c r="R32" s="54"/>
      <c r="S32" s="54"/>
      <c r="T32" s="57" t="s">
        <v>44</v>
      </c>
      <c r="U32" s="54"/>
      <c r="V32" s="54"/>
      <c r="W32" s="58">
        <f>ROUND(BA87+SUM(CE92:CE96),2)</f>
        <v>0</v>
      </c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8">
        <f>ROUND(AW87+SUM(BZ92:BZ96),2)</f>
        <v>0</v>
      </c>
      <c r="AL32" s="54"/>
      <c r="AM32" s="54"/>
      <c r="AN32" s="54"/>
      <c r="AO32" s="54"/>
      <c r="AP32" s="54"/>
      <c r="AQ32" s="59"/>
      <c r="BE32" s="38"/>
    </row>
    <row r="33" hidden="1" s="2" customFormat="1" ht="14.4" customHeight="1">
      <c r="B33" s="53"/>
      <c r="C33" s="54"/>
      <c r="D33" s="54"/>
      <c r="E33" s="54"/>
      <c r="F33" s="55" t="s">
        <v>46</v>
      </c>
      <c r="G33" s="54"/>
      <c r="H33" s="54"/>
      <c r="I33" s="54"/>
      <c r="J33" s="54"/>
      <c r="K33" s="54"/>
      <c r="L33" s="56">
        <v>0.20000000000000001</v>
      </c>
      <c r="M33" s="54"/>
      <c r="N33" s="54"/>
      <c r="O33" s="54"/>
      <c r="P33" s="54"/>
      <c r="Q33" s="54"/>
      <c r="R33" s="54"/>
      <c r="S33" s="54"/>
      <c r="T33" s="57" t="s">
        <v>44</v>
      </c>
      <c r="U33" s="54"/>
      <c r="V33" s="54"/>
      <c r="W33" s="58">
        <f>ROUND(BB87+SUM(CF92:CF96),2)</f>
        <v>0</v>
      </c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8">
        <v>0</v>
      </c>
      <c r="AL33" s="54"/>
      <c r="AM33" s="54"/>
      <c r="AN33" s="54"/>
      <c r="AO33" s="54"/>
      <c r="AP33" s="54"/>
      <c r="AQ33" s="59"/>
      <c r="BE33" s="38"/>
    </row>
    <row r="34" hidden="1" s="2" customFormat="1" ht="14.4" customHeight="1">
      <c r="B34" s="53"/>
      <c r="C34" s="54"/>
      <c r="D34" s="54"/>
      <c r="E34" s="54"/>
      <c r="F34" s="55" t="s">
        <v>47</v>
      </c>
      <c r="G34" s="54"/>
      <c r="H34" s="54"/>
      <c r="I34" s="54"/>
      <c r="J34" s="54"/>
      <c r="K34" s="54"/>
      <c r="L34" s="56">
        <v>0.20000000000000001</v>
      </c>
      <c r="M34" s="54"/>
      <c r="N34" s="54"/>
      <c r="O34" s="54"/>
      <c r="P34" s="54"/>
      <c r="Q34" s="54"/>
      <c r="R34" s="54"/>
      <c r="S34" s="54"/>
      <c r="T34" s="57" t="s">
        <v>44</v>
      </c>
      <c r="U34" s="54"/>
      <c r="V34" s="54"/>
      <c r="W34" s="58">
        <f>ROUND(BC87+SUM(CG92:CG96),2)</f>
        <v>0</v>
      </c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8">
        <v>0</v>
      </c>
      <c r="AL34" s="54"/>
      <c r="AM34" s="54"/>
      <c r="AN34" s="54"/>
      <c r="AO34" s="54"/>
      <c r="AP34" s="54"/>
      <c r="AQ34" s="59"/>
      <c r="BE34" s="38"/>
    </row>
    <row r="35" hidden="1" s="2" customFormat="1" ht="14.4" customHeight="1">
      <c r="B35" s="53"/>
      <c r="C35" s="54"/>
      <c r="D35" s="54"/>
      <c r="E35" s="54"/>
      <c r="F35" s="55" t="s">
        <v>48</v>
      </c>
      <c r="G35" s="54"/>
      <c r="H35" s="54"/>
      <c r="I35" s="54"/>
      <c r="J35" s="54"/>
      <c r="K35" s="54"/>
      <c r="L35" s="56">
        <v>0</v>
      </c>
      <c r="M35" s="54"/>
      <c r="N35" s="54"/>
      <c r="O35" s="54"/>
      <c r="P35" s="54"/>
      <c r="Q35" s="54"/>
      <c r="R35" s="54"/>
      <c r="S35" s="54"/>
      <c r="T35" s="57" t="s">
        <v>44</v>
      </c>
      <c r="U35" s="54"/>
      <c r="V35" s="54"/>
      <c r="W35" s="58">
        <f>ROUND(BD87+SUM(CH92:CH96),2)</f>
        <v>0</v>
      </c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8">
        <v>0</v>
      </c>
      <c r="AL35" s="54"/>
      <c r="AM35" s="54"/>
      <c r="AN35" s="54"/>
      <c r="AO35" s="54"/>
      <c r="AP35" s="54"/>
      <c r="AQ35" s="59"/>
    </row>
    <row r="36" s="1" customFormat="1" ht="6.96" customHeight="1">
      <c r="B36" s="47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9"/>
    </row>
    <row r="37" s="1" customFormat="1" ht="25.92" customHeight="1">
      <c r="B37" s="47"/>
      <c r="C37" s="60"/>
      <c r="D37" s="61" t="s">
        <v>49</v>
      </c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3" t="s">
        <v>50</v>
      </c>
      <c r="U37" s="62"/>
      <c r="V37" s="62"/>
      <c r="W37" s="62"/>
      <c r="X37" s="64" t="s">
        <v>51</v>
      </c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5">
        <f>SUM(AK29:AK35)</f>
        <v>0</v>
      </c>
      <c r="AL37" s="62"/>
      <c r="AM37" s="62"/>
      <c r="AN37" s="62"/>
      <c r="AO37" s="66"/>
      <c r="AP37" s="60"/>
      <c r="AQ37" s="49"/>
    </row>
    <row r="38" s="1" customFormat="1" ht="14.4" customHeight="1">
      <c r="B38" s="4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9"/>
    </row>
    <row r="39">
      <c r="B39" s="27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0"/>
    </row>
    <row r="40">
      <c r="B40" s="27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0"/>
    </row>
    <row r="41">
      <c r="B41" s="2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0"/>
    </row>
    <row r="42">
      <c r="B42" s="27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0"/>
    </row>
    <row r="43">
      <c r="B43" s="27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0"/>
    </row>
    <row r="44">
      <c r="B44" s="27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0"/>
    </row>
    <row r="45">
      <c r="B45" s="27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0"/>
    </row>
    <row r="46">
      <c r="B46" s="27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0"/>
    </row>
    <row r="47">
      <c r="B47" s="27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0"/>
    </row>
    <row r="48">
      <c r="B48" s="27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0"/>
    </row>
    <row r="49" s="1" customFormat="1">
      <c r="B49" s="47"/>
      <c r="C49" s="48"/>
      <c r="D49" s="67" t="s">
        <v>52</v>
      </c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9"/>
      <c r="AA49" s="48"/>
      <c r="AB49" s="48"/>
      <c r="AC49" s="67" t="s">
        <v>53</v>
      </c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9"/>
      <c r="AP49" s="48"/>
      <c r="AQ49" s="49"/>
    </row>
    <row r="50">
      <c r="B50" s="27"/>
      <c r="C50" s="32"/>
      <c r="D50" s="70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71"/>
      <c r="AA50" s="32"/>
      <c r="AB50" s="32"/>
      <c r="AC50" s="70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71"/>
      <c r="AP50" s="32"/>
      <c r="AQ50" s="30"/>
    </row>
    <row r="51">
      <c r="B51" s="27"/>
      <c r="C51" s="32"/>
      <c r="D51" s="70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71"/>
      <c r="AA51" s="32"/>
      <c r="AB51" s="32"/>
      <c r="AC51" s="70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71"/>
      <c r="AP51" s="32"/>
      <c r="AQ51" s="30"/>
    </row>
    <row r="52">
      <c r="B52" s="27"/>
      <c r="C52" s="32"/>
      <c r="D52" s="70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71"/>
      <c r="AA52" s="32"/>
      <c r="AB52" s="32"/>
      <c r="AC52" s="70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71"/>
      <c r="AP52" s="32"/>
      <c r="AQ52" s="30"/>
    </row>
    <row r="53">
      <c r="B53" s="27"/>
      <c r="C53" s="32"/>
      <c r="D53" s="70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71"/>
      <c r="AA53" s="32"/>
      <c r="AB53" s="32"/>
      <c r="AC53" s="70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71"/>
      <c r="AP53" s="32"/>
      <c r="AQ53" s="30"/>
    </row>
    <row r="54">
      <c r="B54" s="27"/>
      <c r="C54" s="32"/>
      <c r="D54" s="70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71"/>
      <c r="AA54" s="32"/>
      <c r="AB54" s="32"/>
      <c r="AC54" s="70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71"/>
      <c r="AP54" s="32"/>
      <c r="AQ54" s="30"/>
    </row>
    <row r="55">
      <c r="B55" s="27"/>
      <c r="C55" s="32"/>
      <c r="D55" s="70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71"/>
      <c r="AA55" s="32"/>
      <c r="AB55" s="32"/>
      <c r="AC55" s="70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71"/>
      <c r="AP55" s="32"/>
      <c r="AQ55" s="30"/>
    </row>
    <row r="56">
      <c r="B56" s="27"/>
      <c r="C56" s="32"/>
      <c r="D56" s="70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71"/>
      <c r="AA56" s="32"/>
      <c r="AB56" s="32"/>
      <c r="AC56" s="70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71"/>
      <c r="AP56" s="32"/>
      <c r="AQ56" s="30"/>
    </row>
    <row r="57">
      <c r="B57" s="27"/>
      <c r="C57" s="32"/>
      <c r="D57" s="70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71"/>
      <c r="AA57" s="32"/>
      <c r="AB57" s="32"/>
      <c r="AC57" s="70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71"/>
      <c r="AP57" s="32"/>
      <c r="AQ57" s="30"/>
    </row>
    <row r="58" s="1" customFormat="1">
      <c r="B58" s="47"/>
      <c r="C58" s="48"/>
      <c r="D58" s="72" t="s">
        <v>54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4" t="s">
        <v>55</v>
      </c>
      <c r="S58" s="73"/>
      <c r="T58" s="73"/>
      <c r="U58" s="73"/>
      <c r="V58" s="73"/>
      <c r="W58" s="73"/>
      <c r="X58" s="73"/>
      <c r="Y58" s="73"/>
      <c r="Z58" s="75"/>
      <c r="AA58" s="48"/>
      <c r="AB58" s="48"/>
      <c r="AC58" s="72" t="s">
        <v>54</v>
      </c>
      <c r="AD58" s="73"/>
      <c r="AE58" s="73"/>
      <c r="AF58" s="73"/>
      <c r="AG58" s="73"/>
      <c r="AH58" s="73"/>
      <c r="AI58" s="73"/>
      <c r="AJ58" s="73"/>
      <c r="AK58" s="73"/>
      <c r="AL58" s="73"/>
      <c r="AM58" s="74" t="s">
        <v>55</v>
      </c>
      <c r="AN58" s="73"/>
      <c r="AO58" s="75"/>
      <c r="AP58" s="48"/>
      <c r="AQ58" s="49"/>
    </row>
    <row r="59">
      <c r="B59" s="27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0"/>
    </row>
    <row r="60" s="1" customFormat="1">
      <c r="B60" s="47"/>
      <c r="C60" s="48"/>
      <c r="D60" s="67" t="s">
        <v>56</v>
      </c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9"/>
      <c r="AA60" s="48"/>
      <c r="AB60" s="48"/>
      <c r="AC60" s="67" t="s">
        <v>57</v>
      </c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9"/>
      <c r="AP60" s="48"/>
      <c r="AQ60" s="49"/>
    </row>
    <row r="61">
      <c r="B61" s="27"/>
      <c r="C61" s="32"/>
      <c r="D61" s="70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71"/>
      <c r="AA61" s="32"/>
      <c r="AB61" s="32"/>
      <c r="AC61" s="70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71"/>
      <c r="AP61" s="32"/>
      <c r="AQ61" s="30"/>
    </row>
    <row r="62">
      <c r="B62" s="27"/>
      <c r="C62" s="32"/>
      <c r="D62" s="70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71"/>
      <c r="AA62" s="32"/>
      <c r="AB62" s="32"/>
      <c r="AC62" s="70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71"/>
      <c r="AP62" s="32"/>
      <c r="AQ62" s="30"/>
    </row>
    <row r="63">
      <c r="B63" s="27"/>
      <c r="C63" s="32"/>
      <c r="D63" s="70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71"/>
      <c r="AA63" s="32"/>
      <c r="AB63" s="32"/>
      <c r="AC63" s="70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71"/>
      <c r="AP63" s="32"/>
      <c r="AQ63" s="30"/>
    </row>
    <row r="64">
      <c r="B64" s="27"/>
      <c r="C64" s="32"/>
      <c r="D64" s="70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71"/>
      <c r="AA64" s="32"/>
      <c r="AB64" s="32"/>
      <c r="AC64" s="70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71"/>
      <c r="AP64" s="32"/>
      <c r="AQ64" s="30"/>
    </row>
    <row r="65">
      <c r="B65" s="27"/>
      <c r="C65" s="32"/>
      <c r="D65" s="70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71"/>
      <c r="AA65" s="32"/>
      <c r="AB65" s="32"/>
      <c r="AC65" s="70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71"/>
      <c r="AP65" s="32"/>
      <c r="AQ65" s="30"/>
    </row>
    <row r="66">
      <c r="B66" s="27"/>
      <c r="C66" s="32"/>
      <c r="D66" s="70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71"/>
      <c r="AA66" s="32"/>
      <c r="AB66" s="32"/>
      <c r="AC66" s="70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71"/>
      <c r="AP66" s="32"/>
      <c r="AQ66" s="30"/>
    </row>
    <row r="67">
      <c r="B67" s="27"/>
      <c r="C67" s="32"/>
      <c r="D67" s="70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71"/>
      <c r="AA67" s="32"/>
      <c r="AB67" s="32"/>
      <c r="AC67" s="70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71"/>
      <c r="AP67" s="32"/>
      <c r="AQ67" s="30"/>
    </row>
    <row r="68">
      <c r="B68" s="27"/>
      <c r="C68" s="32"/>
      <c r="D68" s="70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71"/>
      <c r="AA68" s="32"/>
      <c r="AB68" s="32"/>
      <c r="AC68" s="70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71"/>
      <c r="AP68" s="32"/>
      <c r="AQ68" s="30"/>
    </row>
    <row r="69" s="1" customFormat="1">
      <c r="B69" s="47"/>
      <c r="C69" s="48"/>
      <c r="D69" s="72" t="s">
        <v>54</v>
      </c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4" t="s">
        <v>55</v>
      </c>
      <c r="S69" s="73"/>
      <c r="T69" s="73"/>
      <c r="U69" s="73"/>
      <c r="V69" s="73"/>
      <c r="W69" s="73"/>
      <c r="X69" s="73"/>
      <c r="Y69" s="73"/>
      <c r="Z69" s="75"/>
      <c r="AA69" s="48"/>
      <c r="AB69" s="48"/>
      <c r="AC69" s="72" t="s">
        <v>54</v>
      </c>
      <c r="AD69" s="73"/>
      <c r="AE69" s="73"/>
      <c r="AF69" s="73"/>
      <c r="AG69" s="73"/>
      <c r="AH69" s="73"/>
      <c r="AI69" s="73"/>
      <c r="AJ69" s="73"/>
      <c r="AK69" s="73"/>
      <c r="AL69" s="73"/>
      <c r="AM69" s="74" t="s">
        <v>55</v>
      </c>
      <c r="AN69" s="73"/>
      <c r="AO69" s="75"/>
      <c r="AP69" s="48"/>
      <c r="AQ69" s="49"/>
    </row>
    <row r="70" s="1" customFormat="1" ht="6.96" customHeight="1">
      <c r="B70" s="47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9"/>
    </row>
    <row r="71" s="1" customFormat="1" ht="6.96" customHeight="1">
      <c r="B71" s="7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8"/>
    </row>
    <row r="75" s="1" customFormat="1" ht="6.96" customHeight="1">
      <c r="B75" s="79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1"/>
    </row>
    <row r="76" s="1" customFormat="1" ht="36.96" customHeight="1">
      <c r="B76" s="47"/>
      <c r="C76" s="28" t="s">
        <v>58</v>
      </c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49"/>
    </row>
    <row r="77" s="3" customFormat="1" ht="14.4" customHeight="1">
      <c r="B77" s="82"/>
      <c r="C77" s="39" t="s">
        <v>14</v>
      </c>
      <c r="D77" s="83"/>
      <c r="E77" s="83"/>
      <c r="F77" s="83"/>
      <c r="G77" s="83"/>
      <c r="H77" s="83"/>
      <c r="I77" s="83"/>
      <c r="J77" s="83"/>
      <c r="K77" s="83"/>
      <c r="L77" s="83" t="str">
        <f>K5</f>
        <v>MSMakarenkovaCh2018</v>
      </c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4"/>
    </row>
    <row r="78" s="4" customFormat="1" ht="36.96" customHeight="1">
      <c r="B78" s="85"/>
      <c r="C78" s="86" t="s">
        <v>17</v>
      </c>
      <c r="D78" s="87"/>
      <c r="E78" s="87"/>
      <c r="F78" s="87"/>
      <c r="G78" s="87"/>
      <c r="H78" s="87"/>
      <c r="I78" s="87"/>
      <c r="J78" s="87"/>
      <c r="K78" s="87"/>
      <c r="L78" s="88" t="str">
        <f>K6</f>
        <v xml:space="preserve">Rekonštrukcia chodníkov MŠ  Makarenkova - 2. etapa</v>
      </c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9"/>
    </row>
    <row r="79" s="1" customFormat="1" ht="6.96" customHeight="1">
      <c r="B79" s="47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9"/>
    </row>
    <row r="80" s="1" customFormat="1">
      <c r="B80" s="47"/>
      <c r="C80" s="39" t="s">
        <v>22</v>
      </c>
      <c r="D80" s="48"/>
      <c r="E80" s="48"/>
      <c r="F80" s="48"/>
      <c r="G80" s="48"/>
      <c r="H80" s="48"/>
      <c r="I80" s="48"/>
      <c r="J80" s="48"/>
      <c r="K80" s="48"/>
      <c r="L80" s="90" t="str">
        <f>IF(K8="","",K8)</f>
        <v>Partizánske</v>
      </c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39" t="s">
        <v>24</v>
      </c>
      <c r="AJ80" s="48"/>
      <c r="AK80" s="48"/>
      <c r="AL80" s="48"/>
      <c r="AM80" s="91" t="str">
        <f> IF(AN8= "","",AN8)</f>
        <v>27. 7. 2018</v>
      </c>
      <c r="AN80" s="48"/>
      <c r="AO80" s="48"/>
      <c r="AP80" s="48"/>
      <c r="AQ80" s="49"/>
    </row>
    <row r="81" s="1" customFormat="1" ht="6.96" customHeight="1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9"/>
    </row>
    <row r="82" s="1" customFormat="1">
      <c r="B82" s="47"/>
      <c r="C82" s="39" t="s">
        <v>26</v>
      </c>
      <c r="D82" s="48"/>
      <c r="E82" s="48"/>
      <c r="F82" s="48"/>
      <c r="G82" s="48"/>
      <c r="H82" s="48"/>
      <c r="I82" s="48"/>
      <c r="J82" s="48"/>
      <c r="K82" s="48"/>
      <c r="L82" s="83" t="str">
        <f>IF(E11= "","",E11)</f>
        <v>Mesto Partizánske</v>
      </c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39" t="s">
        <v>33</v>
      </c>
      <c r="AJ82" s="48"/>
      <c r="AK82" s="48"/>
      <c r="AL82" s="48"/>
      <c r="AM82" s="83" t="str">
        <f>IF(E17="","",E17)</f>
        <v xml:space="preserve"> </v>
      </c>
      <c r="AN82" s="83"/>
      <c r="AO82" s="83"/>
      <c r="AP82" s="83"/>
      <c r="AQ82" s="49"/>
      <c r="AS82" s="92" t="s">
        <v>59</v>
      </c>
      <c r="AT82" s="93"/>
      <c r="AU82" s="94"/>
      <c r="AV82" s="94"/>
      <c r="AW82" s="94"/>
      <c r="AX82" s="94"/>
      <c r="AY82" s="94"/>
      <c r="AZ82" s="94"/>
      <c r="BA82" s="94"/>
      <c r="BB82" s="94"/>
      <c r="BC82" s="94"/>
      <c r="BD82" s="95"/>
    </row>
    <row r="83" s="1" customFormat="1">
      <c r="B83" s="47"/>
      <c r="C83" s="39" t="s">
        <v>31</v>
      </c>
      <c r="D83" s="48"/>
      <c r="E83" s="48"/>
      <c r="F83" s="48"/>
      <c r="G83" s="48"/>
      <c r="H83" s="48"/>
      <c r="I83" s="48"/>
      <c r="J83" s="48"/>
      <c r="K83" s="48"/>
      <c r="L83" s="83" t="str">
        <f>IF(E14= "Vyplň údaj","",E14)</f>
        <v/>
      </c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39" t="s">
        <v>37</v>
      </c>
      <c r="AJ83" s="48"/>
      <c r="AK83" s="48"/>
      <c r="AL83" s="48"/>
      <c r="AM83" s="83" t="str">
        <f>IF(E20="","",E20)</f>
        <v xml:space="preserve"> </v>
      </c>
      <c r="AN83" s="83"/>
      <c r="AO83" s="83"/>
      <c r="AP83" s="83"/>
      <c r="AQ83" s="49"/>
      <c r="AS83" s="96"/>
      <c r="AT83" s="97"/>
      <c r="AU83" s="98"/>
      <c r="AV83" s="98"/>
      <c r="AW83" s="98"/>
      <c r="AX83" s="98"/>
      <c r="AY83" s="98"/>
      <c r="AZ83" s="98"/>
      <c r="BA83" s="98"/>
      <c r="BB83" s="98"/>
      <c r="BC83" s="98"/>
      <c r="BD83" s="99"/>
    </row>
    <row r="84" s="1" customFormat="1" ht="10.8" customHeight="1">
      <c r="B84" s="47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9"/>
      <c r="AS84" s="100"/>
      <c r="AT84" s="55"/>
      <c r="AU84" s="48"/>
      <c r="AV84" s="48"/>
      <c r="AW84" s="48"/>
      <c r="AX84" s="48"/>
      <c r="AY84" s="48"/>
      <c r="AZ84" s="48"/>
      <c r="BA84" s="48"/>
      <c r="BB84" s="48"/>
      <c r="BC84" s="48"/>
      <c r="BD84" s="101"/>
    </row>
    <row r="85" s="1" customFormat="1" ht="29.28" customHeight="1">
      <c r="B85" s="47"/>
      <c r="C85" s="102" t="s">
        <v>60</v>
      </c>
      <c r="D85" s="103"/>
      <c r="E85" s="103"/>
      <c r="F85" s="103"/>
      <c r="G85" s="103"/>
      <c r="H85" s="104"/>
      <c r="I85" s="105" t="s">
        <v>61</v>
      </c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5" t="s">
        <v>62</v>
      </c>
      <c r="AH85" s="103"/>
      <c r="AI85" s="103"/>
      <c r="AJ85" s="103"/>
      <c r="AK85" s="103"/>
      <c r="AL85" s="103"/>
      <c r="AM85" s="103"/>
      <c r="AN85" s="105" t="s">
        <v>63</v>
      </c>
      <c r="AO85" s="103"/>
      <c r="AP85" s="106"/>
      <c r="AQ85" s="49"/>
      <c r="AS85" s="107" t="s">
        <v>64</v>
      </c>
      <c r="AT85" s="108" t="s">
        <v>65</v>
      </c>
      <c r="AU85" s="108" t="s">
        <v>66</v>
      </c>
      <c r="AV85" s="108" t="s">
        <v>67</v>
      </c>
      <c r="AW85" s="108" t="s">
        <v>68</v>
      </c>
      <c r="AX85" s="108" t="s">
        <v>69</v>
      </c>
      <c r="AY85" s="108" t="s">
        <v>70</v>
      </c>
      <c r="AZ85" s="108" t="s">
        <v>71</v>
      </c>
      <c r="BA85" s="108" t="s">
        <v>72</v>
      </c>
      <c r="BB85" s="108" t="s">
        <v>73</v>
      </c>
      <c r="BC85" s="108" t="s">
        <v>74</v>
      </c>
      <c r="BD85" s="109" t="s">
        <v>75</v>
      </c>
    </row>
    <row r="86" s="1" customFormat="1" ht="10.8" customHeight="1">
      <c r="B86" s="47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9"/>
      <c r="AS86" s="110"/>
      <c r="AT86" s="68"/>
      <c r="AU86" s="68"/>
      <c r="AV86" s="68"/>
      <c r="AW86" s="68"/>
      <c r="AX86" s="68"/>
      <c r="AY86" s="68"/>
      <c r="AZ86" s="68"/>
      <c r="BA86" s="68"/>
      <c r="BB86" s="68"/>
      <c r="BC86" s="68"/>
      <c r="BD86" s="69"/>
    </row>
    <row r="87" s="4" customFormat="1" ht="32.4" customHeight="1">
      <c r="B87" s="85"/>
      <c r="C87" s="111" t="s">
        <v>76</v>
      </c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3">
        <f>ROUND(SUM(AG88:AG89),2)</f>
        <v>0</v>
      </c>
      <c r="AH87" s="113"/>
      <c r="AI87" s="113"/>
      <c r="AJ87" s="113"/>
      <c r="AK87" s="113"/>
      <c r="AL87" s="113"/>
      <c r="AM87" s="113"/>
      <c r="AN87" s="114">
        <f>SUM(AG87,AT87)</f>
        <v>0</v>
      </c>
      <c r="AO87" s="114"/>
      <c r="AP87" s="114"/>
      <c r="AQ87" s="89"/>
      <c r="AS87" s="115">
        <f>ROUND(SUM(AS88:AS89),2)</f>
        <v>0</v>
      </c>
      <c r="AT87" s="116">
        <f>ROUND(SUM(AV87:AW87),2)</f>
        <v>0</v>
      </c>
      <c r="AU87" s="117">
        <f>ROUND(SUM(AU88:AU89),5)</f>
        <v>0</v>
      </c>
      <c r="AV87" s="116">
        <f>ROUND(AZ87*L31,2)</f>
        <v>0</v>
      </c>
      <c r="AW87" s="116">
        <f>ROUND(BA87*L32,2)</f>
        <v>0</v>
      </c>
      <c r="AX87" s="116">
        <f>ROUND(BB87*L31,2)</f>
        <v>0</v>
      </c>
      <c r="AY87" s="116">
        <f>ROUND(BC87*L32,2)</f>
        <v>0</v>
      </c>
      <c r="AZ87" s="116">
        <f>ROUND(SUM(AZ88:AZ89),2)</f>
        <v>0</v>
      </c>
      <c r="BA87" s="116">
        <f>ROUND(SUM(BA88:BA89),2)</f>
        <v>0</v>
      </c>
      <c r="BB87" s="116">
        <f>ROUND(SUM(BB88:BB89),2)</f>
        <v>0</v>
      </c>
      <c r="BC87" s="116">
        <f>ROUND(SUM(BC88:BC89),2)</f>
        <v>0</v>
      </c>
      <c r="BD87" s="118">
        <f>ROUND(SUM(BD88:BD89),2)</f>
        <v>0</v>
      </c>
      <c r="BS87" s="119" t="s">
        <v>77</v>
      </c>
      <c r="BT87" s="119" t="s">
        <v>78</v>
      </c>
      <c r="BU87" s="120" t="s">
        <v>79</v>
      </c>
      <c r="BV87" s="119" t="s">
        <v>80</v>
      </c>
      <c r="BW87" s="119" t="s">
        <v>81</v>
      </c>
      <c r="BX87" s="119" t="s">
        <v>82</v>
      </c>
    </row>
    <row r="88" s="5" customFormat="1" ht="16.5" customHeight="1">
      <c r="A88" s="121" t="s">
        <v>83</v>
      </c>
      <c r="B88" s="122"/>
      <c r="C88" s="123"/>
      <c r="D88" s="124" t="s">
        <v>84</v>
      </c>
      <c r="E88" s="124"/>
      <c r="F88" s="124"/>
      <c r="G88" s="124"/>
      <c r="H88" s="124"/>
      <c r="I88" s="125"/>
      <c r="J88" s="124" t="s">
        <v>85</v>
      </c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  <c r="Z88" s="124"/>
      <c r="AA88" s="124"/>
      <c r="AB88" s="124"/>
      <c r="AC88" s="124"/>
      <c r="AD88" s="124"/>
      <c r="AE88" s="124"/>
      <c r="AF88" s="124"/>
      <c r="AG88" s="126">
        <f>'1 - Nový dlažbový chodník'!M30</f>
        <v>0</v>
      </c>
      <c r="AH88" s="125"/>
      <c r="AI88" s="125"/>
      <c r="AJ88" s="125"/>
      <c r="AK88" s="125"/>
      <c r="AL88" s="125"/>
      <c r="AM88" s="125"/>
      <c r="AN88" s="126">
        <f>SUM(AG88,AT88)</f>
        <v>0</v>
      </c>
      <c r="AO88" s="125"/>
      <c r="AP88" s="125"/>
      <c r="AQ88" s="127"/>
      <c r="AS88" s="128">
        <f>'1 - Nový dlažbový chodník'!M28</f>
        <v>0</v>
      </c>
      <c r="AT88" s="129">
        <f>ROUND(SUM(AV88:AW88),2)</f>
        <v>0</v>
      </c>
      <c r="AU88" s="130">
        <f>'1 - Nový dlažbový chodník'!W122</f>
        <v>0</v>
      </c>
      <c r="AV88" s="129">
        <f>'1 - Nový dlažbový chodník'!M32</f>
        <v>0</v>
      </c>
      <c r="AW88" s="129">
        <f>'1 - Nový dlažbový chodník'!M33</f>
        <v>0</v>
      </c>
      <c r="AX88" s="129">
        <f>'1 - Nový dlažbový chodník'!M34</f>
        <v>0</v>
      </c>
      <c r="AY88" s="129">
        <f>'1 - Nový dlažbový chodník'!M35</f>
        <v>0</v>
      </c>
      <c r="AZ88" s="129">
        <f>'1 - Nový dlažbový chodník'!H32</f>
        <v>0</v>
      </c>
      <c r="BA88" s="129">
        <f>'1 - Nový dlažbový chodník'!H33</f>
        <v>0</v>
      </c>
      <c r="BB88" s="129">
        <f>'1 - Nový dlažbový chodník'!H34</f>
        <v>0</v>
      </c>
      <c r="BC88" s="129">
        <f>'1 - Nový dlažbový chodník'!H35</f>
        <v>0</v>
      </c>
      <c r="BD88" s="131">
        <f>'1 - Nový dlažbový chodník'!H36</f>
        <v>0</v>
      </c>
      <c r="BT88" s="132" t="s">
        <v>84</v>
      </c>
      <c r="BV88" s="132" t="s">
        <v>80</v>
      </c>
      <c r="BW88" s="132" t="s">
        <v>86</v>
      </c>
      <c r="BX88" s="132" t="s">
        <v>81</v>
      </c>
    </row>
    <row r="89" s="5" customFormat="1" ht="31.5" customHeight="1">
      <c r="A89" s="121" t="s">
        <v>83</v>
      </c>
      <c r="B89" s="122"/>
      <c r="C89" s="123"/>
      <c r="D89" s="124" t="s">
        <v>87</v>
      </c>
      <c r="E89" s="124"/>
      <c r="F89" s="124"/>
      <c r="G89" s="124"/>
      <c r="H89" s="124"/>
      <c r="I89" s="125"/>
      <c r="J89" s="124" t="s">
        <v>88</v>
      </c>
      <c r="K89" s="124"/>
      <c r="L89" s="124"/>
      <c r="M89" s="124"/>
      <c r="N89" s="124"/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  <c r="Z89" s="124"/>
      <c r="AA89" s="124"/>
      <c r="AB89" s="124"/>
      <c r="AC89" s="124"/>
      <c r="AD89" s="124"/>
      <c r="AE89" s="124"/>
      <c r="AF89" s="124"/>
      <c r="AG89" s="126">
        <f>'2 - Oprava pôvodného dlaž...'!M30</f>
        <v>0</v>
      </c>
      <c r="AH89" s="125"/>
      <c r="AI89" s="125"/>
      <c r="AJ89" s="125"/>
      <c r="AK89" s="125"/>
      <c r="AL89" s="125"/>
      <c r="AM89" s="125"/>
      <c r="AN89" s="126">
        <f>SUM(AG89,AT89)</f>
        <v>0</v>
      </c>
      <c r="AO89" s="125"/>
      <c r="AP89" s="125"/>
      <c r="AQ89" s="127"/>
      <c r="AS89" s="133">
        <f>'2 - Oprava pôvodného dlaž...'!M28</f>
        <v>0</v>
      </c>
      <c r="AT89" s="134">
        <f>ROUND(SUM(AV89:AW89),2)</f>
        <v>0</v>
      </c>
      <c r="AU89" s="135">
        <f>'2 - Oprava pôvodného dlaž...'!W120</f>
        <v>0</v>
      </c>
      <c r="AV89" s="134">
        <f>'2 - Oprava pôvodného dlaž...'!M32</f>
        <v>0</v>
      </c>
      <c r="AW89" s="134">
        <f>'2 - Oprava pôvodného dlaž...'!M33</f>
        <v>0</v>
      </c>
      <c r="AX89" s="134">
        <f>'2 - Oprava pôvodného dlaž...'!M34</f>
        <v>0</v>
      </c>
      <c r="AY89" s="134">
        <f>'2 - Oprava pôvodného dlaž...'!M35</f>
        <v>0</v>
      </c>
      <c r="AZ89" s="134">
        <f>'2 - Oprava pôvodného dlaž...'!H32</f>
        <v>0</v>
      </c>
      <c r="BA89" s="134">
        <f>'2 - Oprava pôvodného dlaž...'!H33</f>
        <v>0</v>
      </c>
      <c r="BB89" s="134">
        <f>'2 - Oprava pôvodného dlaž...'!H34</f>
        <v>0</v>
      </c>
      <c r="BC89" s="134">
        <f>'2 - Oprava pôvodného dlaž...'!H35</f>
        <v>0</v>
      </c>
      <c r="BD89" s="136">
        <f>'2 - Oprava pôvodného dlaž...'!H36</f>
        <v>0</v>
      </c>
      <c r="BT89" s="132" t="s">
        <v>84</v>
      </c>
      <c r="BV89" s="132" t="s">
        <v>80</v>
      </c>
      <c r="BW89" s="132" t="s">
        <v>89</v>
      </c>
      <c r="BX89" s="132" t="s">
        <v>81</v>
      </c>
    </row>
    <row r="90">
      <c r="B90" s="27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0"/>
    </row>
    <row r="91" s="1" customFormat="1" ht="30" customHeight="1">
      <c r="B91" s="47"/>
      <c r="C91" s="111" t="s">
        <v>90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114">
        <f>ROUND(SUM(AG92:AG95),2)</f>
        <v>0</v>
      </c>
      <c r="AH91" s="114"/>
      <c r="AI91" s="114"/>
      <c r="AJ91" s="114"/>
      <c r="AK91" s="114"/>
      <c r="AL91" s="114"/>
      <c r="AM91" s="114"/>
      <c r="AN91" s="114">
        <f>ROUND(SUM(AN92:AN95),2)</f>
        <v>0</v>
      </c>
      <c r="AO91" s="114"/>
      <c r="AP91" s="114"/>
      <c r="AQ91" s="49"/>
      <c r="AS91" s="107" t="s">
        <v>91</v>
      </c>
      <c r="AT91" s="108" t="s">
        <v>92</v>
      </c>
      <c r="AU91" s="108" t="s">
        <v>42</v>
      </c>
      <c r="AV91" s="109" t="s">
        <v>65</v>
      </c>
    </row>
    <row r="92" s="1" customFormat="1" ht="19.92" customHeight="1">
      <c r="B92" s="47"/>
      <c r="C92" s="48"/>
      <c r="D92" s="137" t="s">
        <v>93</v>
      </c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138">
        <f>ROUND(AG87*AS92,2)</f>
        <v>0</v>
      </c>
      <c r="AH92" s="139"/>
      <c r="AI92" s="139"/>
      <c r="AJ92" s="139"/>
      <c r="AK92" s="139"/>
      <c r="AL92" s="139"/>
      <c r="AM92" s="139"/>
      <c r="AN92" s="139">
        <f>ROUND(AG92+AV92,2)</f>
        <v>0</v>
      </c>
      <c r="AO92" s="139"/>
      <c r="AP92" s="139"/>
      <c r="AQ92" s="49"/>
      <c r="AS92" s="140">
        <v>0</v>
      </c>
      <c r="AT92" s="141" t="s">
        <v>94</v>
      </c>
      <c r="AU92" s="141" t="s">
        <v>43</v>
      </c>
      <c r="AV92" s="142">
        <f>ROUND(IF(AU92="základná",AG92*L31,IF(AU92="znížená",AG92*L32,0)),2)</f>
        <v>0</v>
      </c>
      <c r="BV92" s="23" t="s">
        <v>95</v>
      </c>
      <c r="BY92" s="143">
        <f>IF(AU92="základná",AV92,0)</f>
        <v>0</v>
      </c>
      <c r="BZ92" s="143">
        <f>IF(AU92="znížená",AV92,0)</f>
        <v>0</v>
      </c>
      <c r="CA92" s="143">
        <v>0</v>
      </c>
      <c r="CB92" s="143">
        <v>0</v>
      </c>
      <c r="CC92" s="143">
        <v>0</v>
      </c>
      <c r="CD92" s="143">
        <f>IF(AU92="základná",AG92,0)</f>
        <v>0</v>
      </c>
      <c r="CE92" s="143">
        <f>IF(AU92="znížená",AG92,0)</f>
        <v>0</v>
      </c>
      <c r="CF92" s="143">
        <f>IF(AU92="zákl. prenesená",AG92,0)</f>
        <v>0</v>
      </c>
      <c r="CG92" s="143">
        <f>IF(AU92="zníž. prenesená",AG92,0)</f>
        <v>0</v>
      </c>
      <c r="CH92" s="143">
        <f>IF(AU92="nulová",AG92,0)</f>
        <v>0</v>
      </c>
      <c r="CI92" s="23">
        <f>IF(AU92="základná",1,IF(AU92="znížená",2,IF(AU92="zákl. prenesená",4,IF(AU92="zníž. prenesená",5,3))))</f>
        <v>1</v>
      </c>
      <c r="CJ92" s="23">
        <f>IF(AT92="stavebná časť",1,IF(8892="investičná časť",2,3))</f>
        <v>1</v>
      </c>
      <c r="CK92" s="23" t="str">
        <f>IF(D92="Vyplň vlastné","","x")</f>
        <v>x</v>
      </c>
    </row>
    <row r="93" s="1" customFormat="1" ht="19.92" customHeight="1">
      <c r="B93" s="47"/>
      <c r="C93" s="48"/>
      <c r="D93" s="144" t="s">
        <v>96</v>
      </c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137"/>
      <c r="Y93" s="137"/>
      <c r="Z93" s="137"/>
      <c r="AA93" s="137"/>
      <c r="AB93" s="137"/>
      <c r="AC93" s="48"/>
      <c r="AD93" s="48"/>
      <c r="AE93" s="48"/>
      <c r="AF93" s="48"/>
      <c r="AG93" s="138">
        <f>AG87*AS93</f>
        <v>0</v>
      </c>
      <c r="AH93" s="139"/>
      <c r="AI93" s="139"/>
      <c r="AJ93" s="139"/>
      <c r="AK93" s="139"/>
      <c r="AL93" s="139"/>
      <c r="AM93" s="139"/>
      <c r="AN93" s="139">
        <f>AG93+AV93</f>
        <v>0</v>
      </c>
      <c r="AO93" s="139"/>
      <c r="AP93" s="139"/>
      <c r="AQ93" s="49"/>
      <c r="AS93" s="145">
        <v>0</v>
      </c>
      <c r="AT93" s="146" t="s">
        <v>94</v>
      </c>
      <c r="AU93" s="146" t="s">
        <v>43</v>
      </c>
      <c r="AV93" s="147">
        <f>ROUND(IF(AU93="nulová",0,IF(OR(AU93="základná",AU93="zákl. prenesená"),AG93*L31,AG93*L32)),2)</f>
        <v>0</v>
      </c>
      <c r="BV93" s="23" t="s">
        <v>97</v>
      </c>
      <c r="BY93" s="143">
        <f>IF(AU93="základná",AV93,0)</f>
        <v>0</v>
      </c>
      <c r="BZ93" s="143">
        <f>IF(AU93="znížená",AV93,0)</f>
        <v>0</v>
      </c>
      <c r="CA93" s="143">
        <f>IF(AU93="zákl. prenesená",AV93,0)</f>
        <v>0</v>
      </c>
      <c r="CB93" s="143">
        <f>IF(AU93="zníž. prenesená",AV93,0)</f>
        <v>0</v>
      </c>
      <c r="CC93" s="143">
        <f>IF(AU93="nulová",AV93,0)</f>
        <v>0</v>
      </c>
      <c r="CD93" s="143">
        <f>IF(AU93="základná",AG93,0)</f>
        <v>0</v>
      </c>
      <c r="CE93" s="143">
        <f>IF(AU93="znížená",AG93,0)</f>
        <v>0</v>
      </c>
      <c r="CF93" s="143">
        <f>IF(AU93="zákl. prenesená",AG93,0)</f>
        <v>0</v>
      </c>
      <c r="CG93" s="143">
        <f>IF(AU93="zníž. prenesená",AG93,0)</f>
        <v>0</v>
      </c>
      <c r="CH93" s="143">
        <f>IF(AU93="nulová",AG93,0)</f>
        <v>0</v>
      </c>
      <c r="CI93" s="23">
        <f>IF(AU93="základná",1,IF(AU93="znížená",2,IF(AU93="zákl. prenesená",4,IF(AU93="zníž. prenesená",5,3))))</f>
        <v>1</v>
      </c>
      <c r="CJ93" s="23">
        <f>IF(AT93="stavebná časť",1,IF(8893="investičná časť",2,3))</f>
        <v>1</v>
      </c>
      <c r="CK93" s="23" t="str">
        <f>IF(D93="Vyplň vlastné","","x")</f>
        <v/>
      </c>
    </row>
    <row r="94" s="1" customFormat="1" ht="19.92" customHeight="1">
      <c r="B94" s="47"/>
      <c r="C94" s="48"/>
      <c r="D94" s="144" t="s">
        <v>96</v>
      </c>
      <c r="E94" s="137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48"/>
      <c r="AD94" s="48"/>
      <c r="AE94" s="48"/>
      <c r="AF94" s="48"/>
      <c r="AG94" s="138">
        <f>AG87*AS94</f>
        <v>0</v>
      </c>
      <c r="AH94" s="139"/>
      <c r="AI94" s="139"/>
      <c r="AJ94" s="139"/>
      <c r="AK94" s="139"/>
      <c r="AL94" s="139"/>
      <c r="AM94" s="139"/>
      <c r="AN94" s="139">
        <f>AG94+AV94</f>
        <v>0</v>
      </c>
      <c r="AO94" s="139"/>
      <c r="AP94" s="139"/>
      <c r="AQ94" s="49"/>
      <c r="AS94" s="145">
        <v>0</v>
      </c>
      <c r="AT94" s="146" t="s">
        <v>94</v>
      </c>
      <c r="AU94" s="146" t="s">
        <v>43</v>
      </c>
      <c r="AV94" s="147">
        <f>ROUND(IF(AU94="nulová",0,IF(OR(AU94="základná",AU94="zákl. prenesená"),AG94*L31,AG94*L32)),2)</f>
        <v>0</v>
      </c>
      <c r="BV94" s="23" t="s">
        <v>97</v>
      </c>
      <c r="BY94" s="143">
        <f>IF(AU94="základná",AV94,0)</f>
        <v>0</v>
      </c>
      <c r="BZ94" s="143">
        <f>IF(AU94="znížená",AV94,0)</f>
        <v>0</v>
      </c>
      <c r="CA94" s="143">
        <f>IF(AU94="zákl. prenesená",AV94,0)</f>
        <v>0</v>
      </c>
      <c r="CB94" s="143">
        <f>IF(AU94="zníž. prenesená",AV94,0)</f>
        <v>0</v>
      </c>
      <c r="CC94" s="143">
        <f>IF(AU94="nulová",AV94,0)</f>
        <v>0</v>
      </c>
      <c r="CD94" s="143">
        <f>IF(AU94="základná",AG94,0)</f>
        <v>0</v>
      </c>
      <c r="CE94" s="143">
        <f>IF(AU94="znížená",AG94,0)</f>
        <v>0</v>
      </c>
      <c r="CF94" s="143">
        <f>IF(AU94="zákl. prenesená",AG94,0)</f>
        <v>0</v>
      </c>
      <c r="CG94" s="143">
        <f>IF(AU94="zníž. prenesená",AG94,0)</f>
        <v>0</v>
      </c>
      <c r="CH94" s="143">
        <f>IF(AU94="nulová",AG94,0)</f>
        <v>0</v>
      </c>
      <c r="CI94" s="23">
        <f>IF(AU94="základná",1,IF(AU94="znížená",2,IF(AU94="zákl. prenesená",4,IF(AU94="zníž. prenesená",5,3))))</f>
        <v>1</v>
      </c>
      <c r="CJ94" s="23">
        <f>IF(AT94="stavebná časť",1,IF(8894="investičná časť",2,3))</f>
        <v>1</v>
      </c>
      <c r="CK94" s="23" t="str">
        <f>IF(D94="Vyplň vlastné","","x")</f>
        <v/>
      </c>
    </row>
    <row r="95" s="1" customFormat="1" ht="19.92" customHeight="1">
      <c r="B95" s="47"/>
      <c r="C95" s="48"/>
      <c r="D95" s="144" t="s">
        <v>96</v>
      </c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48"/>
      <c r="AD95" s="48"/>
      <c r="AE95" s="48"/>
      <c r="AF95" s="48"/>
      <c r="AG95" s="138">
        <f>AG87*AS95</f>
        <v>0</v>
      </c>
      <c r="AH95" s="139"/>
      <c r="AI95" s="139"/>
      <c r="AJ95" s="139"/>
      <c r="AK95" s="139"/>
      <c r="AL95" s="139"/>
      <c r="AM95" s="139"/>
      <c r="AN95" s="139">
        <f>AG95+AV95</f>
        <v>0</v>
      </c>
      <c r="AO95" s="139"/>
      <c r="AP95" s="139"/>
      <c r="AQ95" s="49"/>
      <c r="AS95" s="148">
        <v>0</v>
      </c>
      <c r="AT95" s="149" t="s">
        <v>94</v>
      </c>
      <c r="AU95" s="149" t="s">
        <v>43</v>
      </c>
      <c r="AV95" s="150">
        <f>ROUND(IF(AU95="nulová",0,IF(OR(AU95="základná",AU95="zákl. prenesená"),AG95*L31,AG95*L32)),2)</f>
        <v>0</v>
      </c>
      <c r="BV95" s="23" t="s">
        <v>97</v>
      </c>
      <c r="BY95" s="143">
        <f>IF(AU95="základná",AV95,0)</f>
        <v>0</v>
      </c>
      <c r="BZ95" s="143">
        <f>IF(AU95="znížená",AV95,0)</f>
        <v>0</v>
      </c>
      <c r="CA95" s="143">
        <f>IF(AU95="zákl. prenesená",AV95,0)</f>
        <v>0</v>
      </c>
      <c r="CB95" s="143">
        <f>IF(AU95="zníž. prenesená",AV95,0)</f>
        <v>0</v>
      </c>
      <c r="CC95" s="143">
        <f>IF(AU95="nulová",AV95,0)</f>
        <v>0</v>
      </c>
      <c r="CD95" s="143">
        <f>IF(AU95="základná",AG95,0)</f>
        <v>0</v>
      </c>
      <c r="CE95" s="143">
        <f>IF(AU95="znížená",AG95,0)</f>
        <v>0</v>
      </c>
      <c r="CF95" s="143">
        <f>IF(AU95="zákl. prenesená",AG95,0)</f>
        <v>0</v>
      </c>
      <c r="CG95" s="143">
        <f>IF(AU95="zníž. prenesená",AG95,0)</f>
        <v>0</v>
      </c>
      <c r="CH95" s="143">
        <f>IF(AU95="nulová",AG95,0)</f>
        <v>0</v>
      </c>
      <c r="CI95" s="23">
        <f>IF(AU95="základná",1,IF(AU95="znížená",2,IF(AU95="zákl. prenesená",4,IF(AU95="zníž. prenesená",5,3))))</f>
        <v>1</v>
      </c>
      <c r="CJ95" s="23">
        <f>IF(AT95="stavebná časť",1,IF(8895="investičná časť",2,3))</f>
        <v>1</v>
      </c>
      <c r="CK95" s="23" t="str">
        <f>IF(D95="Vyplň vlastné","","x")</f>
        <v/>
      </c>
    </row>
    <row r="96" s="1" customFormat="1" ht="10.8" customHeight="1">
      <c r="B96" s="47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9"/>
    </row>
    <row r="97" s="1" customFormat="1" ht="30" customHeight="1">
      <c r="B97" s="47"/>
      <c r="C97" s="151" t="s">
        <v>98</v>
      </c>
      <c r="D97" s="152"/>
      <c r="E97" s="152"/>
      <c r="F97" s="152"/>
      <c r="G97" s="152"/>
      <c r="H97" s="152"/>
      <c r="I97" s="152"/>
      <c r="J97" s="152"/>
      <c r="K97" s="152"/>
      <c r="L97" s="152"/>
      <c r="M97" s="152"/>
      <c r="N97" s="152"/>
      <c r="O97" s="152"/>
      <c r="P97" s="152"/>
      <c r="Q97" s="152"/>
      <c r="R97" s="152"/>
      <c r="S97" s="152"/>
      <c r="T97" s="152"/>
      <c r="U97" s="152"/>
      <c r="V97" s="152"/>
      <c r="W97" s="152"/>
      <c r="X97" s="152"/>
      <c r="Y97" s="152"/>
      <c r="Z97" s="152"/>
      <c r="AA97" s="152"/>
      <c r="AB97" s="152"/>
      <c r="AC97" s="152"/>
      <c r="AD97" s="152"/>
      <c r="AE97" s="152"/>
      <c r="AF97" s="152"/>
      <c r="AG97" s="153">
        <f>ROUND(AG87+AG91,2)</f>
        <v>0</v>
      </c>
      <c r="AH97" s="153"/>
      <c r="AI97" s="153"/>
      <c r="AJ97" s="153"/>
      <c r="AK97" s="153"/>
      <c r="AL97" s="153"/>
      <c r="AM97" s="153"/>
      <c r="AN97" s="153">
        <f>AN87+AN91</f>
        <v>0</v>
      </c>
      <c r="AO97" s="153"/>
      <c r="AP97" s="153"/>
      <c r="AQ97" s="49"/>
    </row>
    <row r="98" s="1" customFormat="1" ht="6.96" customHeight="1">
      <c r="B98" s="76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8"/>
    </row>
  </sheetData>
  <sheetProtection sheet="1" formatColumns="0" formatRows="0" objects="1" scenarios="1" spinCount="10" saltValue="d6oYqDf5N2iONEclqS5wuk/fDHLAiN7rcPDKXQ822szAn1kIgfikNHww4MOMQFSlZ09BNsIfE/XA+8dASkULBQ==" hashValue="9c0rokjAcmObEPEhDJoAnQxd6bWMSThJZThLeJ7rtdYXZy8ZeUwu/ZbfLeCLMg3JI6r3TPOVEhCQDrfMo5hj3A==" algorithmName="SHA-512" password="CC35"/>
  <mergeCells count="62">
    <mergeCell ref="L34:O34"/>
    <mergeCell ref="L33:O33"/>
    <mergeCell ref="BE5:BE34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W33:AE33"/>
    <mergeCell ref="C2:AP2"/>
    <mergeCell ref="C4:AP4"/>
    <mergeCell ref="AR2:BE2"/>
    <mergeCell ref="K5:AO5"/>
    <mergeCell ref="AK33:AO33"/>
    <mergeCell ref="AN95:AP95"/>
    <mergeCell ref="AN89:AP89"/>
    <mergeCell ref="AN88:AP88"/>
    <mergeCell ref="AG88:AM88"/>
    <mergeCell ref="AG89:AM89"/>
    <mergeCell ref="AG92:AM92"/>
    <mergeCell ref="AN92:AP92"/>
    <mergeCell ref="AN93:AP93"/>
    <mergeCell ref="AN94:AP94"/>
    <mergeCell ref="AG87:AM87"/>
    <mergeCell ref="AN87:AP87"/>
    <mergeCell ref="AG91:AM91"/>
    <mergeCell ref="AN91:AP91"/>
    <mergeCell ref="AG97:AM97"/>
    <mergeCell ref="AN97:AP97"/>
    <mergeCell ref="K6:AO6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C85:G85"/>
    <mergeCell ref="I85:AF85"/>
    <mergeCell ref="AG85:AM85"/>
    <mergeCell ref="D88:H88"/>
    <mergeCell ref="J88:AF88"/>
    <mergeCell ref="D89:H89"/>
    <mergeCell ref="J89:AF89"/>
    <mergeCell ref="D93:AB93"/>
    <mergeCell ref="AG93:AM93"/>
    <mergeCell ref="D94:AB94"/>
    <mergeCell ref="AG94:AM94"/>
    <mergeCell ref="D95:AB95"/>
    <mergeCell ref="AG95:AM95"/>
    <mergeCell ref="AM82:AP82"/>
    <mergeCell ref="AS82:AT84"/>
    <mergeCell ref="AM83:AP83"/>
    <mergeCell ref="AN85:AP85"/>
  </mergeCells>
  <dataValidations count="2">
    <dataValidation type="list" allowBlank="1" showInputMessage="1" showErrorMessage="1" error="Povolené sú hodnoty základná, znížená, nulová." sqref="AU92:AU96">
      <formula1>"základná, znížená, nulová"</formula1>
    </dataValidation>
    <dataValidation type="list" allowBlank="1" showInputMessage="1" showErrorMessage="1" error="Povolené sú hodnoty stavebná časť, technologická časť, investičná časť." sqref="AT92:AT96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1 - Nový dlažbový chodník'!C2" display="/"/>
    <hyperlink ref="A89" location="'2 - Oprava pôvodného dlaž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4"/>
      <c r="B1" s="14"/>
      <c r="C1" s="14"/>
      <c r="D1" s="15" t="s">
        <v>1</v>
      </c>
      <c r="E1" s="14"/>
      <c r="F1" s="16" t="s">
        <v>99</v>
      </c>
      <c r="G1" s="16"/>
      <c r="H1" s="155" t="s">
        <v>100</v>
      </c>
      <c r="I1" s="155"/>
      <c r="J1" s="155"/>
      <c r="K1" s="155"/>
      <c r="L1" s="16" t="s">
        <v>101</v>
      </c>
      <c r="M1" s="14"/>
      <c r="N1" s="14"/>
      <c r="O1" s="15" t="s">
        <v>102</v>
      </c>
      <c r="P1" s="14"/>
      <c r="Q1" s="14"/>
      <c r="R1" s="14"/>
      <c r="S1" s="16" t="s">
        <v>103</v>
      </c>
      <c r="T1" s="16"/>
      <c r="U1" s="154"/>
      <c r="V1" s="154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ht="36.96" customHeight="1">
      <c r="C2" s="20" t="s">
        <v>7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S2" s="22" t="s">
        <v>8</v>
      </c>
      <c r="AT2" s="23" t="s">
        <v>86</v>
      </c>
    </row>
    <row r="3" ht="6.96" customHeigh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6"/>
      <c r="AT3" s="23" t="s">
        <v>78</v>
      </c>
    </row>
    <row r="4" ht="36.96" customHeight="1">
      <c r="B4" s="27"/>
      <c r="C4" s="28" t="s">
        <v>104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30"/>
      <c r="T4" s="21" t="s">
        <v>12</v>
      </c>
      <c r="AT4" s="23" t="s">
        <v>6</v>
      </c>
    </row>
    <row r="5" ht="6.96" customHeight="1">
      <c r="B5" s="27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0"/>
    </row>
    <row r="6" ht="25.44" customHeight="1">
      <c r="B6" s="27"/>
      <c r="C6" s="32"/>
      <c r="D6" s="39" t="s">
        <v>17</v>
      </c>
      <c r="E6" s="32"/>
      <c r="F6" s="156" t="str">
        <f>'Rekapitulácia stavby'!K6</f>
        <v xml:space="preserve">Rekonštrukcia chodníkov MŠ  Makarenkova - 2. etapa</v>
      </c>
      <c r="G6" s="39"/>
      <c r="H6" s="39"/>
      <c r="I6" s="39"/>
      <c r="J6" s="39"/>
      <c r="K6" s="39"/>
      <c r="L6" s="39"/>
      <c r="M6" s="39"/>
      <c r="N6" s="39"/>
      <c r="O6" s="39"/>
      <c r="P6" s="39"/>
      <c r="Q6" s="32"/>
      <c r="R6" s="30"/>
    </row>
    <row r="7" s="1" customFormat="1" ht="32.88" customHeight="1">
      <c r="B7" s="47"/>
      <c r="C7" s="48"/>
      <c r="D7" s="36" t="s">
        <v>105</v>
      </c>
      <c r="E7" s="48"/>
      <c r="F7" s="37" t="s">
        <v>106</v>
      </c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</row>
    <row r="8" s="1" customFormat="1" ht="14.4" customHeight="1">
      <c r="B8" s="47"/>
      <c r="C8" s="48"/>
      <c r="D8" s="39" t="s">
        <v>19</v>
      </c>
      <c r="E8" s="48"/>
      <c r="F8" s="34" t="s">
        <v>20</v>
      </c>
      <c r="G8" s="48"/>
      <c r="H8" s="48"/>
      <c r="I8" s="48"/>
      <c r="J8" s="48"/>
      <c r="K8" s="48"/>
      <c r="L8" s="48"/>
      <c r="M8" s="39" t="s">
        <v>21</v>
      </c>
      <c r="N8" s="48"/>
      <c r="O8" s="34" t="s">
        <v>20</v>
      </c>
      <c r="P8" s="48"/>
      <c r="Q8" s="48"/>
      <c r="R8" s="49"/>
    </row>
    <row r="9" s="1" customFormat="1" ht="14.4" customHeight="1">
      <c r="B9" s="47"/>
      <c r="C9" s="48"/>
      <c r="D9" s="39" t="s">
        <v>22</v>
      </c>
      <c r="E9" s="48"/>
      <c r="F9" s="34" t="s">
        <v>23</v>
      </c>
      <c r="G9" s="48"/>
      <c r="H9" s="48"/>
      <c r="I9" s="48"/>
      <c r="J9" s="48"/>
      <c r="K9" s="48"/>
      <c r="L9" s="48"/>
      <c r="M9" s="39" t="s">
        <v>24</v>
      </c>
      <c r="N9" s="48"/>
      <c r="O9" s="157" t="str">
        <f>'Rekapitulácia stavby'!AN8</f>
        <v>27. 7. 2018</v>
      </c>
      <c r="P9" s="91"/>
      <c r="Q9" s="48"/>
      <c r="R9" s="49"/>
    </row>
    <row r="10" s="1" customFormat="1" ht="10.8" customHeight="1">
      <c r="B10" s="47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9"/>
    </row>
    <row r="11" s="1" customFormat="1" ht="14.4" customHeight="1">
      <c r="B11" s="47"/>
      <c r="C11" s="48"/>
      <c r="D11" s="39" t="s">
        <v>26</v>
      </c>
      <c r="E11" s="48"/>
      <c r="F11" s="48"/>
      <c r="G11" s="48"/>
      <c r="H11" s="48"/>
      <c r="I11" s="48"/>
      <c r="J11" s="48"/>
      <c r="K11" s="48"/>
      <c r="L11" s="48"/>
      <c r="M11" s="39" t="s">
        <v>27</v>
      </c>
      <c r="N11" s="48"/>
      <c r="O11" s="34" t="s">
        <v>28</v>
      </c>
      <c r="P11" s="34"/>
      <c r="Q11" s="48"/>
      <c r="R11" s="49"/>
    </row>
    <row r="12" s="1" customFormat="1" ht="18" customHeight="1">
      <c r="B12" s="47"/>
      <c r="C12" s="48"/>
      <c r="D12" s="48"/>
      <c r="E12" s="34" t="s">
        <v>29</v>
      </c>
      <c r="F12" s="48"/>
      <c r="G12" s="48"/>
      <c r="H12" s="48"/>
      <c r="I12" s="48"/>
      <c r="J12" s="48"/>
      <c r="K12" s="48"/>
      <c r="L12" s="48"/>
      <c r="M12" s="39" t="s">
        <v>30</v>
      </c>
      <c r="N12" s="48"/>
      <c r="O12" s="34" t="s">
        <v>20</v>
      </c>
      <c r="P12" s="34"/>
      <c r="Q12" s="48"/>
      <c r="R12" s="49"/>
    </row>
    <row r="13" s="1" customFormat="1" ht="6.96" customHeight="1">
      <c r="B13" s="47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9"/>
    </row>
    <row r="14" s="1" customFormat="1" ht="14.4" customHeight="1">
      <c r="B14" s="47"/>
      <c r="C14" s="48"/>
      <c r="D14" s="39" t="s">
        <v>31</v>
      </c>
      <c r="E14" s="48"/>
      <c r="F14" s="48"/>
      <c r="G14" s="48"/>
      <c r="H14" s="48"/>
      <c r="I14" s="48"/>
      <c r="J14" s="48"/>
      <c r="K14" s="48"/>
      <c r="L14" s="48"/>
      <c r="M14" s="39" t="s">
        <v>27</v>
      </c>
      <c r="N14" s="48"/>
      <c r="O14" s="40" t="str">
        <f>IF('Rekapitulácia stavby'!AN13="","",'Rekapitulácia stavby'!AN13)</f>
        <v>Vyplň údaj</v>
      </c>
      <c r="P14" s="34"/>
      <c r="Q14" s="48"/>
      <c r="R14" s="49"/>
    </row>
    <row r="15" s="1" customFormat="1" ht="18" customHeight="1">
      <c r="B15" s="47"/>
      <c r="C15" s="48"/>
      <c r="D15" s="48"/>
      <c r="E15" s="40" t="str">
        <f>IF('Rekapitulácia stavby'!E14="","",'Rekapitulácia stavby'!E14)</f>
        <v>Vyplň údaj</v>
      </c>
      <c r="F15" s="158"/>
      <c r="G15" s="158"/>
      <c r="H15" s="158"/>
      <c r="I15" s="158"/>
      <c r="J15" s="158"/>
      <c r="K15" s="158"/>
      <c r="L15" s="158"/>
      <c r="M15" s="39" t="s">
        <v>30</v>
      </c>
      <c r="N15" s="48"/>
      <c r="O15" s="40" t="str">
        <f>IF('Rekapitulácia stavby'!AN14="","",'Rekapitulácia stavby'!AN14)</f>
        <v>Vyplň údaj</v>
      </c>
      <c r="P15" s="34"/>
      <c r="Q15" s="48"/>
      <c r="R15" s="49"/>
    </row>
    <row r="16" s="1" customFormat="1" ht="6.96" customHeight="1">
      <c r="B16" s="47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9"/>
    </row>
    <row r="17" s="1" customFormat="1" ht="14.4" customHeight="1">
      <c r="B17" s="47"/>
      <c r="C17" s="48"/>
      <c r="D17" s="39" t="s">
        <v>33</v>
      </c>
      <c r="E17" s="48"/>
      <c r="F17" s="48"/>
      <c r="G17" s="48"/>
      <c r="H17" s="48"/>
      <c r="I17" s="48"/>
      <c r="J17" s="48"/>
      <c r="K17" s="48"/>
      <c r="L17" s="48"/>
      <c r="M17" s="39" t="s">
        <v>27</v>
      </c>
      <c r="N17" s="48"/>
      <c r="O17" s="34" t="str">
        <f>IF('Rekapitulácia stavby'!AN16="","",'Rekapitulácia stavby'!AN16)</f>
        <v/>
      </c>
      <c r="P17" s="34"/>
      <c r="Q17" s="48"/>
      <c r="R17" s="49"/>
    </row>
    <row r="18" s="1" customFormat="1" ht="18" customHeight="1">
      <c r="B18" s="47"/>
      <c r="C18" s="48"/>
      <c r="D18" s="48"/>
      <c r="E18" s="34" t="str">
        <f>IF('Rekapitulácia stavby'!E17="","",'Rekapitulácia stavby'!E17)</f>
        <v xml:space="preserve"> </v>
      </c>
      <c r="F18" s="48"/>
      <c r="G18" s="48"/>
      <c r="H18" s="48"/>
      <c r="I18" s="48"/>
      <c r="J18" s="48"/>
      <c r="K18" s="48"/>
      <c r="L18" s="48"/>
      <c r="M18" s="39" t="s">
        <v>30</v>
      </c>
      <c r="N18" s="48"/>
      <c r="O18" s="34" t="str">
        <f>IF('Rekapitulácia stavby'!AN17="","",'Rekapitulácia stavby'!AN17)</f>
        <v/>
      </c>
      <c r="P18" s="34"/>
      <c r="Q18" s="48"/>
      <c r="R18" s="49"/>
    </row>
    <row r="19" s="1" customFormat="1" ht="6.96" customHeight="1">
      <c r="B19" s="47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9"/>
    </row>
    <row r="20" s="1" customFormat="1" ht="14.4" customHeight="1">
      <c r="B20" s="47"/>
      <c r="C20" s="48"/>
      <c r="D20" s="39" t="s">
        <v>37</v>
      </c>
      <c r="E20" s="48"/>
      <c r="F20" s="48"/>
      <c r="G20" s="48"/>
      <c r="H20" s="48"/>
      <c r="I20" s="48"/>
      <c r="J20" s="48"/>
      <c r="K20" s="48"/>
      <c r="L20" s="48"/>
      <c r="M20" s="39" t="s">
        <v>27</v>
      </c>
      <c r="N20" s="48"/>
      <c r="O20" s="34" t="str">
        <f>IF('Rekapitulácia stavby'!AN19="","",'Rekapitulácia stavby'!AN19)</f>
        <v/>
      </c>
      <c r="P20" s="34"/>
      <c r="Q20" s="48"/>
      <c r="R20" s="49"/>
    </row>
    <row r="21" s="1" customFormat="1" ht="18" customHeight="1">
      <c r="B21" s="47"/>
      <c r="C21" s="48"/>
      <c r="D21" s="48"/>
      <c r="E21" s="34" t="str">
        <f>IF('Rekapitulácia stavby'!E20="","",'Rekapitulácia stavby'!E20)</f>
        <v xml:space="preserve"> </v>
      </c>
      <c r="F21" s="48"/>
      <c r="G21" s="48"/>
      <c r="H21" s="48"/>
      <c r="I21" s="48"/>
      <c r="J21" s="48"/>
      <c r="K21" s="48"/>
      <c r="L21" s="48"/>
      <c r="M21" s="39" t="s">
        <v>30</v>
      </c>
      <c r="N21" s="48"/>
      <c r="O21" s="34" t="str">
        <f>IF('Rekapitulácia stavby'!AN20="","",'Rekapitulácia stavby'!AN20)</f>
        <v/>
      </c>
      <c r="P21" s="34"/>
      <c r="Q21" s="48"/>
      <c r="R21" s="49"/>
    </row>
    <row r="22" s="1" customFormat="1" ht="6.96" customHeight="1">
      <c r="B22" s="47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9"/>
    </row>
    <row r="23" s="1" customFormat="1" ht="14.4" customHeight="1">
      <c r="B23" s="47"/>
      <c r="C23" s="48"/>
      <c r="D23" s="39" t="s">
        <v>38</v>
      </c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9"/>
    </row>
    <row r="24" s="1" customFormat="1" ht="16.5" customHeight="1">
      <c r="B24" s="47"/>
      <c r="C24" s="48"/>
      <c r="D24" s="48"/>
      <c r="E24" s="43" t="s">
        <v>20</v>
      </c>
      <c r="F24" s="43"/>
      <c r="G24" s="43"/>
      <c r="H24" s="43"/>
      <c r="I24" s="43"/>
      <c r="J24" s="43"/>
      <c r="K24" s="43"/>
      <c r="L24" s="43"/>
      <c r="M24" s="48"/>
      <c r="N24" s="48"/>
      <c r="O24" s="48"/>
      <c r="P24" s="48"/>
      <c r="Q24" s="48"/>
      <c r="R24" s="49"/>
    </row>
    <row r="25" s="1" customFormat="1" ht="6.96" customHeight="1">
      <c r="B25" s="47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9"/>
    </row>
    <row r="26" s="1" customFormat="1" ht="6.96" customHeight="1">
      <c r="B26" s="47"/>
      <c r="C26" s="4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48"/>
      <c r="R26" s="49"/>
    </row>
    <row r="27" s="1" customFormat="1" ht="14.4" customHeight="1">
      <c r="B27" s="47"/>
      <c r="C27" s="48"/>
      <c r="D27" s="159" t="s">
        <v>107</v>
      </c>
      <c r="E27" s="48"/>
      <c r="F27" s="48"/>
      <c r="G27" s="48"/>
      <c r="H27" s="48"/>
      <c r="I27" s="48"/>
      <c r="J27" s="48"/>
      <c r="K27" s="48"/>
      <c r="L27" s="48"/>
      <c r="M27" s="46">
        <f>N88</f>
        <v>0</v>
      </c>
      <c r="N27" s="46"/>
      <c r="O27" s="46"/>
      <c r="P27" s="46"/>
      <c r="Q27" s="48"/>
      <c r="R27" s="49"/>
    </row>
    <row r="28" s="1" customFormat="1" ht="14.4" customHeight="1">
      <c r="B28" s="47"/>
      <c r="C28" s="48"/>
      <c r="D28" s="45" t="s">
        <v>93</v>
      </c>
      <c r="E28" s="48"/>
      <c r="F28" s="48"/>
      <c r="G28" s="48"/>
      <c r="H28" s="48"/>
      <c r="I28" s="48"/>
      <c r="J28" s="48"/>
      <c r="K28" s="48"/>
      <c r="L28" s="48"/>
      <c r="M28" s="46">
        <f>N97</f>
        <v>0</v>
      </c>
      <c r="N28" s="46"/>
      <c r="O28" s="46"/>
      <c r="P28" s="46"/>
      <c r="Q28" s="48"/>
      <c r="R28" s="49"/>
    </row>
    <row r="29" s="1" customFormat="1" ht="6.96" customHeight="1">
      <c r="B29" s="47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9"/>
    </row>
    <row r="30" s="1" customFormat="1" ht="25.44" customHeight="1">
      <c r="B30" s="47"/>
      <c r="C30" s="48"/>
      <c r="D30" s="160" t="s">
        <v>41</v>
      </c>
      <c r="E30" s="48"/>
      <c r="F30" s="48"/>
      <c r="G30" s="48"/>
      <c r="H30" s="48"/>
      <c r="I30" s="48"/>
      <c r="J30" s="48"/>
      <c r="K30" s="48"/>
      <c r="L30" s="48"/>
      <c r="M30" s="161">
        <f>ROUND(M27+M28,2)</f>
        <v>0</v>
      </c>
      <c r="N30" s="48"/>
      <c r="O30" s="48"/>
      <c r="P30" s="48"/>
      <c r="Q30" s="48"/>
      <c r="R30" s="49"/>
    </row>
    <row r="31" s="1" customFormat="1" ht="6.96" customHeight="1">
      <c r="B31" s="47"/>
      <c r="C31" s="4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48"/>
      <c r="R31" s="49"/>
    </row>
    <row r="32" s="1" customFormat="1" ht="14.4" customHeight="1">
      <c r="B32" s="47"/>
      <c r="C32" s="48"/>
      <c r="D32" s="55" t="s">
        <v>42</v>
      </c>
      <c r="E32" s="55" t="s">
        <v>43</v>
      </c>
      <c r="F32" s="56">
        <v>0.20000000000000001</v>
      </c>
      <c r="G32" s="162" t="s">
        <v>44</v>
      </c>
      <c r="H32" s="163">
        <f>(SUM(BE97:BE104)+SUM(BE122:BE186))</f>
        <v>0</v>
      </c>
      <c r="I32" s="48"/>
      <c r="J32" s="48"/>
      <c r="K32" s="48"/>
      <c r="L32" s="48"/>
      <c r="M32" s="163">
        <f>ROUND((SUM(BE97:BE104)+SUM(BE122:BE186)), 2)*F32</f>
        <v>0</v>
      </c>
      <c r="N32" s="48"/>
      <c r="O32" s="48"/>
      <c r="P32" s="48"/>
      <c r="Q32" s="48"/>
      <c r="R32" s="49"/>
    </row>
    <row r="33" s="1" customFormat="1" ht="14.4" customHeight="1">
      <c r="B33" s="47"/>
      <c r="C33" s="48"/>
      <c r="D33" s="48"/>
      <c r="E33" s="55" t="s">
        <v>45</v>
      </c>
      <c r="F33" s="56">
        <v>0.20000000000000001</v>
      </c>
      <c r="G33" s="162" t="s">
        <v>44</v>
      </c>
      <c r="H33" s="163">
        <f>(SUM(BF97:BF104)+SUM(BF122:BF186))</f>
        <v>0</v>
      </c>
      <c r="I33" s="48"/>
      <c r="J33" s="48"/>
      <c r="K33" s="48"/>
      <c r="L33" s="48"/>
      <c r="M33" s="163">
        <f>ROUND((SUM(BF97:BF104)+SUM(BF122:BF186)), 2)*F33</f>
        <v>0</v>
      </c>
      <c r="N33" s="48"/>
      <c r="O33" s="48"/>
      <c r="P33" s="48"/>
      <c r="Q33" s="48"/>
      <c r="R33" s="49"/>
    </row>
    <row r="34" hidden="1" s="1" customFormat="1" ht="14.4" customHeight="1">
      <c r="B34" s="47"/>
      <c r="C34" s="48"/>
      <c r="D34" s="48"/>
      <c r="E34" s="55" t="s">
        <v>46</v>
      </c>
      <c r="F34" s="56">
        <v>0.20000000000000001</v>
      </c>
      <c r="G34" s="162" t="s">
        <v>44</v>
      </c>
      <c r="H34" s="163">
        <f>(SUM(BG97:BG104)+SUM(BG122:BG186))</f>
        <v>0</v>
      </c>
      <c r="I34" s="48"/>
      <c r="J34" s="48"/>
      <c r="K34" s="48"/>
      <c r="L34" s="48"/>
      <c r="M34" s="163">
        <v>0</v>
      </c>
      <c r="N34" s="48"/>
      <c r="O34" s="48"/>
      <c r="P34" s="48"/>
      <c r="Q34" s="48"/>
      <c r="R34" s="49"/>
    </row>
    <row r="35" hidden="1" s="1" customFormat="1" ht="14.4" customHeight="1">
      <c r="B35" s="47"/>
      <c r="C35" s="48"/>
      <c r="D35" s="48"/>
      <c r="E35" s="55" t="s">
        <v>47</v>
      </c>
      <c r="F35" s="56">
        <v>0.20000000000000001</v>
      </c>
      <c r="G35" s="162" t="s">
        <v>44</v>
      </c>
      <c r="H35" s="163">
        <f>(SUM(BH97:BH104)+SUM(BH122:BH186))</f>
        <v>0</v>
      </c>
      <c r="I35" s="48"/>
      <c r="J35" s="48"/>
      <c r="K35" s="48"/>
      <c r="L35" s="48"/>
      <c r="M35" s="163">
        <v>0</v>
      </c>
      <c r="N35" s="48"/>
      <c r="O35" s="48"/>
      <c r="P35" s="48"/>
      <c r="Q35" s="48"/>
      <c r="R35" s="49"/>
    </row>
    <row r="36" hidden="1" s="1" customFormat="1" ht="14.4" customHeight="1">
      <c r="B36" s="47"/>
      <c r="C36" s="48"/>
      <c r="D36" s="48"/>
      <c r="E36" s="55" t="s">
        <v>48</v>
      </c>
      <c r="F36" s="56">
        <v>0</v>
      </c>
      <c r="G36" s="162" t="s">
        <v>44</v>
      </c>
      <c r="H36" s="163">
        <f>(SUM(BI97:BI104)+SUM(BI122:BI186))</f>
        <v>0</v>
      </c>
      <c r="I36" s="48"/>
      <c r="J36" s="48"/>
      <c r="K36" s="48"/>
      <c r="L36" s="48"/>
      <c r="M36" s="163">
        <v>0</v>
      </c>
      <c r="N36" s="48"/>
      <c r="O36" s="48"/>
      <c r="P36" s="48"/>
      <c r="Q36" s="48"/>
      <c r="R36" s="49"/>
    </row>
    <row r="37" s="1" customFormat="1" ht="6.96" customHeight="1">
      <c r="B37" s="47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9"/>
    </row>
    <row r="38" s="1" customFormat="1" ht="25.44" customHeight="1">
      <c r="B38" s="47"/>
      <c r="C38" s="152"/>
      <c r="D38" s="164" t="s">
        <v>49</v>
      </c>
      <c r="E38" s="104"/>
      <c r="F38" s="104"/>
      <c r="G38" s="165" t="s">
        <v>50</v>
      </c>
      <c r="H38" s="166" t="s">
        <v>51</v>
      </c>
      <c r="I38" s="104"/>
      <c r="J38" s="104"/>
      <c r="K38" s="104"/>
      <c r="L38" s="167">
        <f>SUM(M30:M36)</f>
        <v>0</v>
      </c>
      <c r="M38" s="167"/>
      <c r="N38" s="167"/>
      <c r="O38" s="167"/>
      <c r="P38" s="168"/>
      <c r="Q38" s="152"/>
      <c r="R38" s="49"/>
    </row>
    <row r="39" s="1" customFormat="1" ht="14.4" customHeight="1"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9"/>
    </row>
    <row r="40" s="1" customFormat="1" ht="14.4" customHeight="1">
      <c r="B40" s="47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9"/>
    </row>
    <row r="41">
      <c r="B41" s="2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0"/>
    </row>
    <row r="42">
      <c r="B42" s="27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0"/>
    </row>
    <row r="43">
      <c r="B43" s="27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0"/>
    </row>
    <row r="44">
      <c r="B44" s="27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0"/>
    </row>
    <row r="45">
      <c r="B45" s="27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0"/>
    </row>
    <row r="46">
      <c r="B46" s="27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0"/>
    </row>
    <row r="47">
      <c r="B47" s="27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0"/>
    </row>
    <row r="48">
      <c r="B48" s="27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0"/>
    </row>
    <row r="49">
      <c r="B49" s="27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0"/>
    </row>
    <row r="50" s="1" customFormat="1">
      <c r="B50" s="47"/>
      <c r="C50" s="48"/>
      <c r="D50" s="67" t="s">
        <v>52</v>
      </c>
      <c r="E50" s="68"/>
      <c r="F50" s="68"/>
      <c r="G50" s="68"/>
      <c r="H50" s="69"/>
      <c r="I50" s="48"/>
      <c r="J50" s="67" t="s">
        <v>53</v>
      </c>
      <c r="K50" s="68"/>
      <c r="L50" s="68"/>
      <c r="M50" s="68"/>
      <c r="N50" s="68"/>
      <c r="O50" s="68"/>
      <c r="P50" s="69"/>
      <c r="Q50" s="48"/>
      <c r="R50" s="49"/>
    </row>
    <row r="51">
      <c r="B51" s="27"/>
      <c r="C51" s="32"/>
      <c r="D51" s="70"/>
      <c r="E51" s="32"/>
      <c r="F51" s="32"/>
      <c r="G51" s="32"/>
      <c r="H51" s="71"/>
      <c r="I51" s="32"/>
      <c r="J51" s="70"/>
      <c r="K51" s="32"/>
      <c r="L51" s="32"/>
      <c r="M51" s="32"/>
      <c r="N51" s="32"/>
      <c r="O51" s="32"/>
      <c r="P51" s="71"/>
      <c r="Q51" s="32"/>
      <c r="R51" s="30"/>
    </row>
    <row r="52">
      <c r="B52" s="27"/>
      <c r="C52" s="32"/>
      <c r="D52" s="70"/>
      <c r="E52" s="32"/>
      <c r="F52" s="32"/>
      <c r="G52" s="32"/>
      <c r="H52" s="71"/>
      <c r="I52" s="32"/>
      <c r="J52" s="70"/>
      <c r="K52" s="32"/>
      <c r="L52" s="32"/>
      <c r="M52" s="32"/>
      <c r="N52" s="32"/>
      <c r="O52" s="32"/>
      <c r="P52" s="71"/>
      <c r="Q52" s="32"/>
      <c r="R52" s="30"/>
    </row>
    <row r="53">
      <c r="B53" s="27"/>
      <c r="C53" s="32"/>
      <c r="D53" s="70"/>
      <c r="E53" s="32"/>
      <c r="F53" s="32"/>
      <c r="G53" s="32"/>
      <c r="H53" s="71"/>
      <c r="I53" s="32"/>
      <c r="J53" s="70"/>
      <c r="K53" s="32"/>
      <c r="L53" s="32"/>
      <c r="M53" s="32"/>
      <c r="N53" s="32"/>
      <c r="O53" s="32"/>
      <c r="P53" s="71"/>
      <c r="Q53" s="32"/>
      <c r="R53" s="30"/>
    </row>
    <row r="54">
      <c r="B54" s="27"/>
      <c r="C54" s="32"/>
      <c r="D54" s="70"/>
      <c r="E54" s="32"/>
      <c r="F54" s="32"/>
      <c r="G54" s="32"/>
      <c r="H54" s="71"/>
      <c r="I54" s="32"/>
      <c r="J54" s="70"/>
      <c r="K54" s="32"/>
      <c r="L54" s="32"/>
      <c r="M54" s="32"/>
      <c r="N54" s="32"/>
      <c r="O54" s="32"/>
      <c r="P54" s="71"/>
      <c r="Q54" s="32"/>
      <c r="R54" s="30"/>
    </row>
    <row r="55">
      <c r="B55" s="27"/>
      <c r="C55" s="32"/>
      <c r="D55" s="70"/>
      <c r="E55" s="32"/>
      <c r="F55" s="32"/>
      <c r="G55" s="32"/>
      <c r="H55" s="71"/>
      <c r="I55" s="32"/>
      <c r="J55" s="70"/>
      <c r="K55" s="32"/>
      <c r="L55" s="32"/>
      <c r="M55" s="32"/>
      <c r="N55" s="32"/>
      <c r="O55" s="32"/>
      <c r="P55" s="71"/>
      <c r="Q55" s="32"/>
      <c r="R55" s="30"/>
    </row>
    <row r="56">
      <c r="B56" s="27"/>
      <c r="C56" s="32"/>
      <c r="D56" s="70"/>
      <c r="E56" s="32"/>
      <c r="F56" s="32"/>
      <c r="G56" s="32"/>
      <c r="H56" s="71"/>
      <c r="I56" s="32"/>
      <c r="J56" s="70"/>
      <c r="K56" s="32"/>
      <c r="L56" s="32"/>
      <c r="M56" s="32"/>
      <c r="N56" s="32"/>
      <c r="O56" s="32"/>
      <c r="P56" s="71"/>
      <c r="Q56" s="32"/>
      <c r="R56" s="30"/>
    </row>
    <row r="57">
      <c r="B57" s="27"/>
      <c r="C57" s="32"/>
      <c r="D57" s="70"/>
      <c r="E57" s="32"/>
      <c r="F57" s="32"/>
      <c r="G57" s="32"/>
      <c r="H57" s="71"/>
      <c r="I57" s="32"/>
      <c r="J57" s="70"/>
      <c r="K57" s="32"/>
      <c r="L57" s="32"/>
      <c r="M57" s="32"/>
      <c r="N57" s="32"/>
      <c r="O57" s="32"/>
      <c r="P57" s="71"/>
      <c r="Q57" s="32"/>
      <c r="R57" s="30"/>
    </row>
    <row r="58">
      <c r="B58" s="27"/>
      <c r="C58" s="32"/>
      <c r="D58" s="70"/>
      <c r="E58" s="32"/>
      <c r="F58" s="32"/>
      <c r="G58" s="32"/>
      <c r="H58" s="71"/>
      <c r="I58" s="32"/>
      <c r="J58" s="70"/>
      <c r="K58" s="32"/>
      <c r="L58" s="32"/>
      <c r="M58" s="32"/>
      <c r="N58" s="32"/>
      <c r="O58" s="32"/>
      <c r="P58" s="71"/>
      <c r="Q58" s="32"/>
      <c r="R58" s="30"/>
    </row>
    <row r="59" s="1" customFormat="1">
      <c r="B59" s="47"/>
      <c r="C59" s="48"/>
      <c r="D59" s="72" t="s">
        <v>54</v>
      </c>
      <c r="E59" s="73"/>
      <c r="F59" s="73"/>
      <c r="G59" s="74" t="s">
        <v>55</v>
      </c>
      <c r="H59" s="75"/>
      <c r="I59" s="48"/>
      <c r="J59" s="72" t="s">
        <v>54</v>
      </c>
      <c r="K59" s="73"/>
      <c r="L59" s="73"/>
      <c r="M59" s="73"/>
      <c r="N59" s="74" t="s">
        <v>55</v>
      </c>
      <c r="O59" s="73"/>
      <c r="P59" s="75"/>
      <c r="Q59" s="48"/>
      <c r="R59" s="49"/>
    </row>
    <row r="60">
      <c r="B60" s="27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0"/>
    </row>
    <row r="61" s="1" customFormat="1">
      <c r="B61" s="47"/>
      <c r="C61" s="48"/>
      <c r="D61" s="67" t="s">
        <v>56</v>
      </c>
      <c r="E61" s="68"/>
      <c r="F61" s="68"/>
      <c r="G61" s="68"/>
      <c r="H61" s="69"/>
      <c r="I61" s="48"/>
      <c r="J61" s="67" t="s">
        <v>57</v>
      </c>
      <c r="K61" s="68"/>
      <c r="L61" s="68"/>
      <c r="M61" s="68"/>
      <c r="N61" s="68"/>
      <c r="O61" s="68"/>
      <c r="P61" s="69"/>
      <c r="Q61" s="48"/>
      <c r="R61" s="49"/>
    </row>
    <row r="62">
      <c r="B62" s="27"/>
      <c r="C62" s="32"/>
      <c r="D62" s="70"/>
      <c r="E62" s="32"/>
      <c r="F62" s="32"/>
      <c r="G62" s="32"/>
      <c r="H62" s="71"/>
      <c r="I62" s="32"/>
      <c r="J62" s="70"/>
      <c r="K62" s="32"/>
      <c r="L62" s="32"/>
      <c r="M62" s="32"/>
      <c r="N62" s="32"/>
      <c r="O62" s="32"/>
      <c r="P62" s="71"/>
      <c r="Q62" s="32"/>
      <c r="R62" s="30"/>
    </row>
    <row r="63">
      <c r="B63" s="27"/>
      <c r="C63" s="32"/>
      <c r="D63" s="70"/>
      <c r="E63" s="32"/>
      <c r="F63" s="32"/>
      <c r="G63" s="32"/>
      <c r="H63" s="71"/>
      <c r="I63" s="32"/>
      <c r="J63" s="70"/>
      <c r="K63" s="32"/>
      <c r="L63" s="32"/>
      <c r="M63" s="32"/>
      <c r="N63" s="32"/>
      <c r="O63" s="32"/>
      <c r="P63" s="71"/>
      <c r="Q63" s="32"/>
      <c r="R63" s="30"/>
    </row>
    <row r="64">
      <c r="B64" s="27"/>
      <c r="C64" s="32"/>
      <c r="D64" s="70"/>
      <c r="E64" s="32"/>
      <c r="F64" s="32"/>
      <c r="G64" s="32"/>
      <c r="H64" s="71"/>
      <c r="I64" s="32"/>
      <c r="J64" s="70"/>
      <c r="K64" s="32"/>
      <c r="L64" s="32"/>
      <c r="M64" s="32"/>
      <c r="N64" s="32"/>
      <c r="O64" s="32"/>
      <c r="P64" s="71"/>
      <c r="Q64" s="32"/>
      <c r="R64" s="30"/>
    </row>
    <row r="65">
      <c r="B65" s="27"/>
      <c r="C65" s="32"/>
      <c r="D65" s="70"/>
      <c r="E65" s="32"/>
      <c r="F65" s="32"/>
      <c r="G65" s="32"/>
      <c r="H65" s="71"/>
      <c r="I65" s="32"/>
      <c r="J65" s="70"/>
      <c r="K65" s="32"/>
      <c r="L65" s="32"/>
      <c r="M65" s="32"/>
      <c r="N65" s="32"/>
      <c r="O65" s="32"/>
      <c r="P65" s="71"/>
      <c r="Q65" s="32"/>
      <c r="R65" s="30"/>
    </row>
    <row r="66">
      <c r="B66" s="27"/>
      <c r="C66" s="32"/>
      <c r="D66" s="70"/>
      <c r="E66" s="32"/>
      <c r="F66" s="32"/>
      <c r="G66" s="32"/>
      <c r="H66" s="71"/>
      <c r="I66" s="32"/>
      <c r="J66" s="70"/>
      <c r="K66" s="32"/>
      <c r="L66" s="32"/>
      <c r="M66" s="32"/>
      <c r="N66" s="32"/>
      <c r="O66" s="32"/>
      <c r="P66" s="71"/>
      <c r="Q66" s="32"/>
      <c r="R66" s="30"/>
    </row>
    <row r="67">
      <c r="B67" s="27"/>
      <c r="C67" s="32"/>
      <c r="D67" s="70"/>
      <c r="E67" s="32"/>
      <c r="F67" s="32"/>
      <c r="G67" s="32"/>
      <c r="H67" s="71"/>
      <c r="I67" s="32"/>
      <c r="J67" s="70"/>
      <c r="K67" s="32"/>
      <c r="L67" s="32"/>
      <c r="M67" s="32"/>
      <c r="N67" s="32"/>
      <c r="O67" s="32"/>
      <c r="P67" s="71"/>
      <c r="Q67" s="32"/>
      <c r="R67" s="30"/>
    </row>
    <row r="68">
      <c r="B68" s="27"/>
      <c r="C68" s="32"/>
      <c r="D68" s="70"/>
      <c r="E68" s="32"/>
      <c r="F68" s="32"/>
      <c r="G68" s="32"/>
      <c r="H68" s="71"/>
      <c r="I68" s="32"/>
      <c r="J68" s="70"/>
      <c r="K68" s="32"/>
      <c r="L68" s="32"/>
      <c r="M68" s="32"/>
      <c r="N68" s="32"/>
      <c r="O68" s="32"/>
      <c r="P68" s="71"/>
      <c r="Q68" s="32"/>
      <c r="R68" s="30"/>
    </row>
    <row r="69">
      <c r="B69" s="27"/>
      <c r="C69" s="32"/>
      <c r="D69" s="70"/>
      <c r="E69" s="32"/>
      <c r="F69" s="32"/>
      <c r="G69" s="32"/>
      <c r="H69" s="71"/>
      <c r="I69" s="32"/>
      <c r="J69" s="70"/>
      <c r="K69" s="32"/>
      <c r="L69" s="32"/>
      <c r="M69" s="32"/>
      <c r="N69" s="32"/>
      <c r="O69" s="32"/>
      <c r="P69" s="71"/>
      <c r="Q69" s="32"/>
      <c r="R69" s="30"/>
    </row>
    <row r="70" s="1" customFormat="1">
      <c r="B70" s="47"/>
      <c r="C70" s="48"/>
      <c r="D70" s="72" t="s">
        <v>54</v>
      </c>
      <c r="E70" s="73"/>
      <c r="F70" s="73"/>
      <c r="G70" s="74" t="s">
        <v>55</v>
      </c>
      <c r="H70" s="75"/>
      <c r="I70" s="48"/>
      <c r="J70" s="72" t="s">
        <v>54</v>
      </c>
      <c r="K70" s="73"/>
      <c r="L70" s="73"/>
      <c r="M70" s="73"/>
      <c r="N70" s="74" t="s">
        <v>55</v>
      </c>
      <c r="O70" s="73"/>
      <c r="P70" s="75"/>
      <c r="Q70" s="48"/>
      <c r="R70" s="49"/>
    </row>
    <row r="71" s="1" customFormat="1" ht="14.4" customHeight="1">
      <c r="B71" s="7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8"/>
    </row>
    <row r="75" s="1" customFormat="1" ht="6.96" customHeight="1">
      <c r="B75" s="169"/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1"/>
    </row>
    <row r="76" s="1" customFormat="1" ht="36.96" customHeight="1">
      <c r="B76" s="47"/>
      <c r="C76" s="28" t="s">
        <v>108</v>
      </c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49"/>
      <c r="T76" s="172"/>
      <c r="U76" s="172"/>
    </row>
    <row r="77" s="1" customFormat="1" ht="6.96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9"/>
      <c r="T77" s="172"/>
      <c r="U77" s="172"/>
    </row>
    <row r="78" s="1" customFormat="1" ht="30" customHeight="1">
      <c r="B78" s="47"/>
      <c r="C78" s="39" t="s">
        <v>17</v>
      </c>
      <c r="D78" s="48"/>
      <c r="E78" s="48"/>
      <c r="F78" s="156" t="str">
        <f>F6</f>
        <v xml:space="preserve">Rekonštrukcia chodníkov MŠ  Makarenkova - 2. etapa</v>
      </c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48"/>
      <c r="R78" s="49"/>
      <c r="T78" s="172"/>
      <c r="U78" s="172"/>
    </row>
    <row r="79" s="1" customFormat="1" ht="36.96" customHeight="1">
      <c r="B79" s="47"/>
      <c r="C79" s="86" t="s">
        <v>105</v>
      </c>
      <c r="D79" s="48"/>
      <c r="E79" s="48"/>
      <c r="F79" s="88" t="str">
        <f>F7</f>
        <v>1 - Nový dlažbový chodník</v>
      </c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9"/>
      <c r="T79" s="172"/>
      <c r="U79" s="172"/>
    </row>
    <row r="80" s="1" customFormat="1" ht="6.96" customHeight="1"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9"/>
      <c r="T80" s="172"/>
      <c r="U80" s="172"/>
    </row>
    <row r="81" s="1" customFormat="1" ht="18" customHeight="1">
      <c r="B81" s="47"/>
      <c r="C81" s="39" t="s">
        <v>22</v>
      </c>
      <c r="D81" s="48"/>
      <c r="E81" s="48"/>
      <c r="F81" s="34" t="str">
        <f>F9</f>
        <v>Partizánske</v>
      </c>
      <c r="G81" s="48"/>
      <c r="H81" s="48"/>
      <c r="I81" s="48"/>
      <c r="J81" s="48"/>
      <c r="K81" s="39" t="s">
        <v>24</v>
      </c>
      <c r="L81" s="48"/>
      <c r="M81" s="91" t="str">
        <f>IF(O9="","",O9)</f>
        <v>27. 7. 2018</v>
      </c>
      <c r="N81" s="91"/>
      <c r="O81" s="91"/>
      <c r="P81" s="91"/>
      <c r="Q81" s="48"/>
      <c r="R81" s="49"/>
      <c r="T81" s="172"/>
      <c r="U81" s="172"/>
    </row>
    <row r="82" s="1" customFormat="1" ht="6.96" customHeight="1">
      <c r="B82" s="47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9"/>
      <c r="T82" s="172"/>
      <c r="U82" s="172"/>
    </row>
    <row r="83" s="1" customFormat="1">
      <c r="B83" s="47"/>
      <c r="C83" s="39" t="s">
        <v>26</v>
      </c>
      <c r="D83" s="48"/>
      <c r="E83" s="48"/>
      <c r="F83" s="34" t="str">
        <f>E12</f>
        <v>Mesto Partizánske</v>
      </c>
      <c r="G83" s="48"/>
      <c r="H83" s="48"/>
      <c r="I83" s="48"/>
      <c r="J83" s="48"/>
      <c r="K83" s="39" t="s">
        <v>33</v>
      </c>
      <c r="L83" s="48"/>
      <c r="M83" s="34" t="str">
        <f>E18</f>
        <v xml:space="preserve"> </v>
      </c>
      <c r="N83" s="34"/>
      <c r="O83" s="34"/>
      <c r="P83" s="34"/>
      <c r="Q83" s="34"/>
      <c r="R83" s="49"/>
      <c r="T83" s="172"/>
      <c r="U83" s="172"/>
    </row>
    <row r="84" s="1" customFormat="1" ht="14.4" customHeight="1">
      <c r="B84" s="47"/>
      <c r="C84" s="39" t="s">
        <v>31</v>
      </c>
      <c r="D84" s="48"/>
      <c r="E84" s="48"/>
      <c r="F84" s="34" t="str">
        <f>IF(E15="","",E15)</f>
        <v>Vyplň údaj</v>
      </c>
      <c r="G84" s="48"/>
      <c r="H84" s="48"/>
      <c r="I84" s="48"/>
      <c r="J84" s="48"/>
      <c r="K84" s="39" t="s">
        <v>37</v>
      </c>
      <c r="L84" s="48"/>
      <c r="M84" s="34" t="str">
        <f>E21</f>
        <v xml:space="preserve"> </v>
      </c>
      <c r="N84" s="34"/>
      <c r="O84" s="34"/>
      <c r="P84" s="34"/>
      <c r="Q84" s="34"/>
      <c r="R84" s="49"/>
      <c r="T84" s="172"/>
      <c r="U84" s="172"/>
    </row>
    <row r="85" s="1" customFormat="1" ht="10.32" customHeight="1">
      <c r="B85" s="47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9"/>
      <c r="T85" s="172"/>
      <c r="U85" s="172"/>
    </row>
    <row r="86" s="1" customFormat="1" ht="29.28" customHeight="1">
      <c r="B86" s="47"/>
      <c r="C86" s="173" t="s">
        <v>109</v>
      </c>
      <c r="D86" s="152"/>
      <c r="E86" s="152"/>
      <c r="F86" s="152"/>
      <c r="G86" s="152"/>
      <c r="H86" s="152"/>
      <c r="I86" s="152"/>
      <c r="J86" s="152"/>
      <c r="K86" s="152"/>
      <c r="L86" s="152"/>
      <c r="M86" s="152"/>
      <c r="N86" s="173" t="s">
        <v>110</v>
      </c>
      <c r="O86" s="152"/>
      <c r="P86" s="152"/>
      <c r="Q86" s="152"/>
      <c r="R86" s="49"/>
      <c r="T86" s="172"/>
      <c r="U86" s="172"/>
    </row>
    <row r="87" s="1" customFormat="1" ht="10.32" customHeight="1">
      <c r="B87" s="47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9"/>
      <c r="T87" s="172"/>
      <c r="U87" s="172"/>
    </row>
    <row r="88" s="1" customFormat="1" ht="29.28" customHeight="1">
      <c r="B88" s="47"/>
      <c r="C88" s="174" t="s">
        <v>111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114">
        <f>N122</f>
        <v>0</v>
      </c>
      <c r="O88" s="175"/>
      <c r="P88" s="175"/>
      <c r="Q88" s="175"/>
      <c r="R88" s="49"/>
      <c r="T88" s="172"/>
      <c r="U88" s="172"/>
      <c r="AU88" s="23" t="s">
        <v>112</v>
      </c>
    </row>
    <row r="89" s="6" customFormat="1" ht="24.96" customHeight="1">
      <c r="B89" s="176"/>
      <c r="C89" s="177"/>
      <c r="D89" s="178" t="s">
        <v>113</v>
      </c>
      <c r="E89" s="177"/>
      <c r="F89" s="177"/>
      <c r="G89" s="177"/>
      <c r="H89" s="177"/>
      <c r="I89" s="177"/>
      <c r="J89" s="177"/>
      <c r="K89" s="177"/>
      <c r="L89" s="177"/>
      <c r="M89" s="177"/>
      <c r="N89" s="179">
        <f>N123</f>
        <v>0</v>
      </c>
      <c r="O89" s="177"/>
      <c r="P89" s="177"/>
      <c r="Q89" s="177"/>
      <c r="R89" s="180"/>
      <c r="T89" s="181"/>
      <c r="U89" s="181"/>
    </row>
    <row r="90" s="7" customFormat="1" ht="19.92" customHeight="1">
      <c r="B90" s="182"/>
      <c r="C90" s="183"/>
      <c r="D90" s="137" t="s">
        <v>114</v>
      </c>
      <c r="E90" s="183"/>
      <c r="F90" s="183"/>
      <c r="G90" s="183"/>
      <c r="H90" s="183"/>
      <c r="I90" s="183"/>
      <c r="J90" s="183"/>
      <c r="K90" s="183"/>
      <c r="L90" s="183"/>
      <c r="M90" s="183"/>
      <c r="N90" s="139">
        <f>N124</f>
        <v>0</v>
      </c>
      <c r="O90" s="183"/>
      <c r="P90" s="183"/>
      <c r="Q90" s="183"/>
      <c r="R90" s="184"/>
      <c r="T90" s="185"/>
      <c r="U90" s="185"/>
    </row>
    <row r="91" s="7" customFormat="1" ht="19.92" customHeight="1">
      <c r="B91" s="182"/>
      <c r="C91" s="183"/>
      <c r="D91" s="137" t="s">
        <v>115</v>
      </c>
      <c r="E91" s="183"/>
      <c r="F91" s="183"/>
      <c r="G91" s="183"/>
      <c r="H91" s="183"/>
      <c r="I91" s="183"/>
      <c r="J91" s="183"/>
      <c r="K91" s="183"/>
      <c r="L91" s="183"/>
      <c r="M91" s="183"/>
      <c r="N91" s="139">
        <f>N152</f>
        <v>0</v>
      </c>
      <c r="O91" s="183"/>
      <c r="P91" s="183"/>
      <c r="Q91" s="183"/>
      <c r="R91" s="184"/>
      <c r="T91" s="185"/>
      <c r="U91" s="185"/>
    </row>
    <row r="92" s="7" customFormat="1" ht="19.92" customHeight="1">
      <c r="B92" s="182"/>
      <c r="C92" s="183"/>
      <c r="D92" s="137" t="s">
        <v>116</v>
      </c>
      <c r="E92" s="183"/>
      <c r="F92" s="183"/>
      <c r="G92" s="183"/>
      <c r="H92" s="183"/>
      <c r="I92" s="183"/>
      <c r="J92" s="183"/>
      <c r="K92" s="183"/>
      <c r="L92" s="183"/>
      <c r="M92" s="183"/>
      <c r="N92" s="139">
        <f>N158</f>
        <v>0</v>
      </c>
      <c r="O92" s="183"/>
      <c r="P92" s="183"/>
      <c r="Q92" s="183"/>
      <c r="R92" s="184"/>
      <c r="T92" s="185"/>
      <c r="U92" s="185"/>
    </row>
    <row r="93" s="7" customFormat="1" ht="19.92" customHeight="1">
      <c r="B93" s="182"/>
      <c r="C93" s="183"/>
      <c r="D93" s="137" t="s">
        <v>117</v>
      </c>
      <c r="E93" s="183"/>
      <c r="F93" s="183"/>
      <c r="G93" s="183"/>
      <c r="H93" s="183"/>
      <c r="I93" s="183"/>
      <c r="J93" s="183"/>
      <c r="K93" s="183"/>
      <c r="L93" s="183"/>
      <c r="M93" s="183"/>
      <c r="N93" s="139">
        <f>N168</f>
        <v>0</v>
      </c>
      <c r="O93" s="183"/>
      <c r="P93" s="183"/>
      <c r="Q93" s="183"/>
      <c r="R93" s="184"/>
      <c r="T93" s="185"/>
      <c r="U93" s="185"/>
    </row>
    <row r="94" s="7" customFormat="1" ht="19.92" customHeight="1">
      <c r="B94" s="182"/>
      <c r="C94" s="183"/>
      <c r="D94" s="137" t="s">
        <v>118</v>
      </c>
      <c r="E94" s="183"/>
      <c r="F94" s="183"/>
      <c r="G94" s="183"/>
      <c r="H94" s="183"/>
      <c r="I94" s="183"/>
      <c r="J94" s="183"/>
      <c r="K94" s="183"/>
      <c r="L94" s="183"/>
      <c r="M94" s="183"/>
      <c r="N94" s="139">
        <f>N170</f>
        <v>0</v>
      </c>
      <c r="O94" s="183"/>
      <c r="P94" s="183"/>
      <c r="Q94" s="183"/>
      <c r="R94" s="184"/>
      <c r="T94" s="185"/>
      <c r="U94" s="185"/>
    </row>
    <row r="95" s="7" customFormat="1" ht="19.92" customHeight="1">
      <c r="B95" s="182"/>
      <c r="C95" s="183"/>
      <c r="D95" s="137" t="s">
        <v>119</v>
      </c>
      <c r="E95" s="183"/>
      <c r="F95" s="183"/>
      <c r="G95" s="183"/>
      <c r="H95" s="183"/>
      <c r="I95" s="183"/>
      <c r="J95" s="183"/>
      <c r="K95" s="183"/>
      <c r="L95" s="183"/>
      <c r="M95" s="183"/>
      <c r="N95" s="139">
        <f>N185</f>
        <v>0</v>
      </c>
      <c r="O95" s="183"/>
      <c r="P95" s="183"/>
      <c r="Q95" s="183"/>
      <c r="R95" s="184"/>
      <c r="T95" s="185"/>
      <c r="U95" s="185"/>
    </row>
    <row r="96" s="1" customFormat="1" ht="21.84" customHeight="1">
      <c r="B96" s="47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9"/>
      <c r="T96" s="172"/>
      <c r="U96" s="172"/>
    </row>
    <row r="97" s="1" customFormat="1" ht="29.28" customHeight="1">
      <c r="B97" s="47"/>
      <c r="C97" s="174" t="s">
        <v>120</v>
      </c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175">
        <f>ROUND(N98+N99+N100+N101+N102+N103,2)</f>
        <v>0</v>
      </c>
      <c r="O97" s="186"/>
      <c r="P97" s="186"/>
      <c r="Q97" s="186"/>
      <c r="R97" s="49"/>
      <c r="T97" s="187"/>
      <c r="U97" s="188" t="s">
        <v>42</v>
      </c>
    </row>
    <row r="98" s="1" customFormat="1" ht="18" customHeight="1">
      <c r="B98" s="47"/>
      <c r="C98" s="48"/>
      <c r="D98" s="144" t="s">
        <v>121</v>
      </c>
      <c r="E98" s="137"/>
      <c r="F98" s="137"/>
      <c r="G98" s="137"/>
      <c r="H98" s="137"/>
      <c r="I98" s="48"/>
      <c r="J98" s="48"/>
      <c r="K98" s="48"/>
      <c r="L98" s="48"/>
      <c r="M98" s="48"/>
      <c r="N98" s="138">
        <f>ROUND(N88*T98,2)</f>
        <v>0</v>
      </c>
      <c r="O98" s="139"/>
      <c r="P98" s="139"/>
      <c r="Q98" s="139"/>
      <c r="R98" s="49"/>
      <c r="S98" s="189"/>
      <c r="T98" s="190"/>
      <c r="U98" s="191" t="s">
        <v>45</v>
      </c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92" t="s">
        <v>122</v>
      </c>
      <c r="AZ98" s="189"/>
      <c r="BA98" s="189"/>
      <c r="BB98" s="189"/>
      <c r="BC98" s="189"/>
      <c r="BD98" s="189"/>
      <c r="BE98" s="193">
        <f>IF(U98="základná",N98,0)</f>
        <v>0</v>
      </c>
      <c r="BF98" s="193">
        <f>IF(U98="znížená",N98,0)</f>
        <v>0</v>
      </c>
      <c r="BG98" s="193">
        <f>IF(U98="zákl. prenesená",N98,0)</f>
        <v>0</v>
      </c>
      <c r="BH98" s="193">
        <f>IF(U98="zníž. prenesená",N98,0)</f>
        <v>0</v>
      </c>
      <c r="BI98" s="193">
        <f>IF(U98="nulová",N98,0)</f>
        <v>0</v>
      </c>
      <c r="BJ98" s="192" t="s">
        <v>87</v>
      </c>
      <c r="BK98" s="189"/>
      <c r="BL98" s="189"/>
      <c r="BM98" s="189"/>
    </row>
    <row r="99" s="1" customFormat="1" ht="18" customHeight="1">
      <c r="B99" s="47"/>
      <c r="C99" s="48"/>
      <c r="D99" s="144" t="s">
        <v>123</v>
      </c>
      <c r="E99" s="137"/>
      <c r="F99" s="137"/>
      <c r="G99" s="137"/>
      <c r="H99" s="137"/>
      <c r="I99" s="48"/>
      <c r="J99" s="48"/>
      <c r="K99" s="48"/>
      <c r="L99" s="48"/>
      <c r="M99" s="48"/>
      <c r="N99" s="138">
        <f>ROUND(N88*T99,2)</f>
        <v>0</v>
      </c>
      <c r="O99" s="139"/>
      <c r="P99" s="139"/>
      <c r="Q99" s="139"/>
      <c r="R99" s="49"/>
      <c r="S99" s="189"/>
      <c r="T99" s="190"/>
      <c r="U99" s="191" t="s">
        <v>45</v>
      </c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92" t="s">
        <v>122</v>
      </c>
      <c r="AZ99" s="189"/>
      <c r="BA99" s="189"/>
      <c r="BB99" s="189"/>
      <c r="BC99" s="189"/>
      <c r="BD99" s="189"/>
      <c r="BE99" s="193">
        <f>IF(U99="základná",N99,0)</f>
        <v>0</v>
      </c>
      <c r="BF99" s="193">
        <f>IF(U99="znížená",N99,0)</f>
        <v>0</v>
      </c>
      <c r="BG99" s="193">
        <f>IF(U99="zákl. prenesená",N99,0)</f>
        <v>0</v>
      </c>
      <c r="BH99" s="193">
        <f>IF(U99="zníž. prenesená",N99,0)</f>
        <v>0</v>
      </c>
      <c r="BI99" s="193">
        <f>IF(U99="nulová",N99,0)</f>
        <v>0</v>
      </c>
      <c r="BJ99" s="192" t="s">
        <v>87</v>
      </c>
      <c r="BK99" s="189"/>
      <c r="BL99" s="189"/>
      <c r="BM99" s="189"/>
    </row>
    <row r="100" s="1" customFormat="1" ht="18" customHeight="1">
      <c r="B100" s="47"/>
      <c r="C100" s="48"/>
      <c r="D100" s="144" t="s">
        <v>124</v>
      </c>
      <c r="E100" s="137"/>
      <c r="F100" s="137"/>
      <c r="G100" s="137"/>
      <c r="H100" s="137"/>
      <c r="I100" s="48"/>
      <c r="J100" s="48"/>
      <c r="K100" s="48"/>
      <c r="L100" s="48"/>
      <c r="M100" s="48"/>
      <c r="N100" s="138">
        <f>ROUND(N88*T100,2)</f>
        <v>0</v>
      </c>
      <c r="O100" s="139"/>
      <c r="P100" s="139"/>
      <c r="Q100" s="139"/>
      <c r="R100" s="49"/>
      <c r="S100" s="189"/>
      <c r="T100" s="190"/>
      <c r="U100" s="191" t="s">
        <v>45</v>
      </c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92" t="s">
        <v>122</v>
      </c>
      <c r="AZ100" s="189"/>
      <c r="BA100" s="189"/>
      <c r="BB100" s="189"/>
      <c r="BC100" s="189"/>
      <c r="BD100" s="189"/>
      <c r="BE100" s="193">
        <f>IF(U100="základná",N100,0)</f>
        <v>0</v>
      </c>
      <c r="BF100" s="193">
        <f>IF(U100="znížená",N100,0)</f>
        <v>0</v>
      </c>
      <c r="BG100" s="193">
        <f>IF(U100="zákl. prenesená",N100,0)</f>
        <v>0</v>
      </c>
      <c r="BH100" s="193">
        <f>IF(U100="zníž. prenesená",N100,0)</f>
        <v>0</v>
      </c>
      <c r="BI100" s="193">
        <f>IF(U100="nulová",N100,0)</f>
        <v>0</v>
      </c>
      <c r="BJ100" s="192" t="s">
        <v>87</v>
      </c>
      <c r="BK100" s="189"/>
      <c r="BL100" s="189"/>
      <c r="BM100" s="189"/>
    </row>
    <row r="101" s="1" customFormat="1" ht="18" customHeight="1">
      <c r="B101" s="47"/>
      <c r="C101" s="48"/>
      <c r="D101" s="144" t="s">
        <v>125</v>
      </c>
      <c r="E101" s="137"/>
      <c r="F101" s="137"/>
      <c r="G101" s="137"/>
      <c r="H101" s="137"/>
      <c r="I101" s="48"/>
      <c r="J101" s="48"/>
      <c r="K101" s="48"/>
      <c r="L101" s="48"/>
      <c r="M101" s="48"/>
      <c r="N101" s="138">
        <f>ROUND(N88*T101,2)</f>
        <v>0</v>
      </c>
      <c r="O101" s="139"/>
      <c r="P101" s="139"/>
      <c r="Q101" s="139"/>
      <c r="R101" s="49"/>
      <c r="S101" s="189"/>
      <c r="T101" s="190"/>
      <c r="U101" s="191" t="s">
        <v>45</v>
      </c>
      <c r="V101" s="189"/>
      <c r="W101" s="189"/>
      <c r="X101" s="189"/>
      <c r="Y101" s="189"/>
      <c r="Z101" s="189"/>
      <c r="AA101" s="189"/>
      <c r="AB101" s="189"/>
      <c r="AC101" s="189"/>
      <c r="AD101" s="189"/>
      <c r="AE101" s="189"/>
      <c r="AF101" s="189"/>
      <c r="AG101" s="189"/>
      <c r="AH101" s="189"/>
      <c r="AI101" s="189"/>
      <c r="AJ101" s="189"/>
      <c r="AK101" s="189"/>
      <c r="AL101" s="189"/>
      <c r="AM101" s="189"/>
      <c r="AN101" s="189"/>
      <c r="AO101" s="189"/>
      <c r="AP101" s="189"/>
      <c r="AQ101" s="189"/>
      <c r="AR101" s="189"/>
      <c r="AS101" s="189"/>
      <c r="AT101" s="189"/>
      <c r="AU101" s="189"/>
      <c r="AV101" s="189"/>
      <c r="AW101" s="189"/>
      <c r="AX101" s="189"/>
      <c r="AY101" s="192" t="s">
        <v>122</v>
      </c>
      <c r="AZ101" s="189"/>
      <c r="BA101" s="189"/>
      <c r="BB101" s="189"/>
      <c r="BC101" s="189"/>
      <c r="BD101" s="189"/>
      <c r="BE101" s="193">
        <f>IF(U101="základná",N101,0)</f>
        <v>0</v>
      </c>
      <c r="BF101" s="193">
        <f>IF(U101="znížená",N101,0)</f>
        <v>0</v>
      </c>
      <c r="BG101" s="193">
        <f>IF(U101="zákl. prenesená",N101,0)</f>
        <v>0</v>
      </c>
      <c r="BH101" s="193">
        <f>IF(U101="zníž. prenesená",N101,0)</f>
        <v>0</v>
      </c>
      <c r="BI101" s="193">
        <f>IF(U101="nulová",N101,0)</f>
        <v>0</v>
      </c>
      <c r="BJ101" s="192" t="s">
        <v>87</v>
      </c>
      <c r="BK101" s="189"/>
      <c r="BL101" s="189"/>
      <c r="BM101" s="189"/>
    </row>
    <row r="102" s="1" customFormat="1" ht="18" customHeight="1">
      <c r="B102" s="47"/>
      <c r="C102" s="48"/>
      <c r="D102" s="144" t="s">
        <v>126</v>
      </c>
      <c r="E102" s="137"/>
      <c r="F102" s="137"/>
      <c r="G102" s="137"/>
      <c r="H102" s="137"/>
      <c r="I102" s="48"/>
      <c r="J102" s="48"/>
      <c r="K102" s="48"/>
      <c r="L102" s="48"/>
      <c r="M102" s="48"/>
      <c r="N102" s="138">
        <f>ROUND(N88*T102,2)</f>
        <v>0</v>
      </c>
      <c r="O102" s="139"/>
      <c r="P102" s="139"/>
      <c r="Q102" s="139"/>
      <c r="R102" s="49"/>
      <c r="S102" s="189"/>
      <c r="T102" s="190"/>
      <c r="U102" s="191" t="s">
        <v>45</v>
      </c>
      <c r="V102" s="189"/>
      <c r="W102" s="189"/>
      <c r="X102" s="189"/>
      <c r="Y102" s="189"/>
      <c r="Z102" s="189"/>
      <c r="AA102" s="189"/>
      <c r="AB102" s="189"/>
      <c r="AC102" s="189"/>
      <c r="AD102" s="189"/>
      <c r="AE102" s="189"/>
      <c r="AF102" s="189"/>
      <c r="AG102" s="189"/>
      <c r="AH102" s="189"/>
      <c r="AI102" s="189"/>
      <c r="AJ102" s="189"/>
      <c r="AK102" s="189"/>
      <c r="AL102" s="189"/>
      <c r="AM102" s="189"/>
      <c r="AN102" s="189"/>
      <c r="AO102" s="189"/>
      <c r="AP102" s="189"/>
      <c r="AQ102" s="189"/>
      <c r="AR102" s="189"/>
      <c r="AS102" s="189"/>
      <c r="AT102" s="189"/>
      <c r="AU102" s="189"/>
      <c r="AV102" s="189"/>
      <c r="AW102" s="189"/>
      <c r="AX102" s="189"/>
      <c r="AY102" s="192" t="s">
        <v>122</v>
      </c>
      <c r="AZ102" s="189"/>
      <c r="BA102" s="189"/>
      <c r="BB102" s="189"/>
      <c r="BC102" s="189"/>
      <c r="BD102" s="189"/>
      <c r="BE102" s="193">
        <f>IF(U102="základná",N102,0)</f>
        <v>0</v>
      </c>
      <c r="BF102" s="193">
        <f>IF(U102="znížená",N102,0)</f>
        <v>0</v>
      </c>
      <c r="BG102" s="193">
        <f>IF(U102="zákl. prenesená",N102,0)</f>
        <v>0</v>
      </c>
      <c r="BH102" s="193">
        <f>IF(U102="zníž. prenesená",N102,0)</f>
        <v>0</v>
      </c>
      <c r="BI102" s="193">
        <f>IF(U102="nulová",N102,0)</f>
        <v>0</v>
      </c>
      <c r="BJ102" s="192" t="s">
        <v>87</v>
      </c>
      <c r="BK102" s="189"/>
      <c r="BL102" s="189"/>
      <c r="BM102" s="189"/>
    </row>
    <row r="103" s="1" customFormat="1" ht="18" customHeight="1">
      <c r="B103" s="47"/>
      <c r="C103" s="48"/>
      <c r="D103" s="137" t="s">
        <v>127</v>
      </c>
      <c r="E103" s="48"/>
      <c r="F103" s="48"/>
      <c r="G103" s="48"/>
      <c r="H103" s="48"/>
      <c r="I103" s="48"/>
      <c r="J103" s="48"/>
      <c r="K103" s="48"/>
      <c r="L103" s="48"/>
      <c r="M103" s="48"/>
      <c r="N103" s="138">
        <f>ROUND(N88*T103,2)</f>
        <v>0</v>
      </c>
      <c r="O103" s="139"/>
      <c r="P103" s="139"/>
      <c r="Q103" s="139"/>
      <c r="R103" s="49"/>
      <c r="S103" s="189"/>
      <c r="T103" s="194"/>
      <c r="U103" s="195" t="s">
        <v>45</v>
      </c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92" t="s">
        <v>128</v>
      </c>
      <c r="AZ103" s="189"/>
      <c r="BA103" s="189"/>
      <c r="BB103" s="189"/>
      <c r="BC103" s="189"/>
      <c r="BD103" s="189"/>
      <c r="BE103" s="193">
        <f>IF(U103="základná",N103,0)</f>
        <v>0</v>
      </c>
      <c r="BF103" s="193">
        <f>IF(U103="znížená",N103,0)</f>
        <v>0</v>
      </c>
      <c r="BG103" s="193">
        <f>IF(U103="zákl. prenesená",N103,0)</f>
        <v>0</v>
      </c>
      <c r="BH103" s="193">
        <f>IF(U103="zníž. prenesená",N103,0)</f>
        <v>0</v>
      </c>
      <c r="BI103" s="193">
        <f>IF(U103="nulová",N103,0)</f>
        <v>0</v>
      </c>
      <c r="BJ103" s="192" t="s">
        <v>87</v>
      </c>
      <c r="BK103" s="189"/>
      <c r="BL103" s="189"/>
      <c r="BM103" s="189"/>
    </row>
    <row r="104" s="1" customFormat="1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9"/>
      <c r="T104" s="172"/>
      <c r="U104" s="172"/>
    </row>
    <row r="105" s="1" customFormat="1" ht="29.28" customHeight="1">
      <c r="B105" s="47"/>
      <c r="C105" s="151" t="s">
        <v>98</v>
      </c>
      <c r="D105" s="152"/>
      <c r="E105" s="152"/>
      <c r="F105" s="152"/>
      <c r="G105" s="152"/>
      <c r="H105" s="152"/>
      <c r="I105" s="152"/>
      <c r="J105" s="152"/>
      <c r="K105" s="152"/>
      <c r="L105" s="153">
        <f>ROUND(SUM(N88+N97),2)</f>
        <v>0</v>
      </c>
      <c r="M105" s="153"/>
      <c r="N105" s="153"/>
      <c r="O105" s="153"/>
      <c r="P105" s="153"/>
      <c r="Q105" s="153"/>
      <c r="R105" s="49"/>
      <c r="T105" s="172"/>
      <c r="U105" s="172"/>
    </row>
    <row r="106" s="1" customFormat="1" ht="6.96" customHeight="1">
      <c r="B106" s="76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8"/>
      <c r="T106" s="172"/>
      <c r="U106" s="172"/>
    </row>
    <row r="110" s="1" customFormat="1" ht="6.96" customHeight="1">
      <c r="B110" s="79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1"/>
    </row>
    <row r="111" s="1" customFormat="1" ht="36.96" customHeight="1">
      <c r="B111" s="47"/>
      <c r="C111" s="28" t="s">
        <v>129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9"/>
    </row>
    <row r="112" s="1" customFormat="1" ht="6.96" customHeight="1">
      <c r="B112" s="47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9"/>
    </row>
    <row r="113" s="1" customFormat="1" ht="30" customHeight="1">
      <c r="B113" s="47"/>
      <c r="C113" s="39" t="s">
        <v>17</v>
      </c>
      <c r="D113" s="48"/>
      <c r="E113" s="48"/>
      <c r="F113" s="156" t="str">
        <f>F6</f>
        <v xml:space="preserve">Rekonštrukcia chodníkov MŠ  Makarenkova - 2. etapa</v>
      </c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48"/>
      <c r="R113" s="49"/>
    </row>
    <row r="114" s="1" customFormat="1" ht="36.96" customHeight="1">
      <c r="B114" s="47"/>
      <c r="C114" s="86" t="s">
        <v>105</v>
      </c>
      <c r="D114" s="48"/>
      <c r="E114" s="48"/>
      <c r="F114" s="88" t="str">
        <f>F7</f>
        <v>1 - Nový dlažbový chodník</v>
      </c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9"/>
    </row>
    <row r="115" s="1" customFormat="1" ht="6.96" customHeight="1">
      <c r="B115" s="47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9"/>
    </row>
    <row r="116" s="1" customFormat="1" ht="18" customHeight="1">
      <c r="B116" s="47"/>
      <c r="C116" s="39" t="s">
        <v>22</v>
      </c>
      <c r="D116" s="48"/>
      <c r="E116" s="48"/>
      <c r="F116" s="34" t="str">
        <f>F9</f>
        <v>Partizánske</v>
      </c>
      <c r="G116" s="48"/>
      <c r="H116" s="48"/>
      <c r="I116" s="48"/>
      <c r="J116" s="48"/>
      <c r="K116" s="39" t="s">
        <v>24</v>
      </c>
      <c r="L116" s="48"/>
      <c r="M116" s="91" t="str">
        <f>IF(O9="","",O9)</f>
        <v>27. 7. 2018</v>
      </c>
      <c r="N116" s="91"/>
      <c r="O116" s="91"/>
      <c r="P116" s="91"/>
      <c r="Q116" s="48"/>
      <c r="R116" s="49"/>
    </row>
    <row r="117" s="1" customFormat="1" ht="6.96" customHeight="1">
      <c r="B117" s="47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9"/>
    </row>
    <row r="118" s="1" customFormat="1">
      <c r="B118" s="47"/>
      <c r="C118" s="39" t="s">
        <v>26</v>
      </c>
      <c r="D118" s="48"/>
      <c r="E118" s="48"/>
      <c r="F118" s="34" t="str">
        <f>E12</f>
        <v>Mesto Partizánske</v>
      </c>
      <c r="G118" s="48"/>
      <c r="H118" s="48"/>
      <c r="I118" s="48"/>
      <c r="J118" s="48"/>
      <c r="K118" s="39" t="s">
        <v>33</v>
      </c>
      <c r="L118" s="48"/>
      <c r="M118" s="34" t="str">
        <f>E18</f>
        <v xml:space="preserve"> </v>
      </c>
      <c r="N118" s="34"/>
      <c r="O118" s="34"/>
      <c r="P118" s="34"/>
      <c r="Q118" s="34"/>
      <c r="R118" s="49"/>
    </row>
    <row r="119" s="1" customFormat="1" ht="14.4" customHeight="1">
      <c r="B119" s="47"/>
      <c r="C119" s="39" t="s">
        <v>31</v>
      </c>
      <c r="D119" s="48"/>
      <c r="E119" s="48"/>
      <c r="F119" s="34" t="str">
        <f>IF(E15="","",E15)</f>
        <v>Vyplň údaj</v>
      </c>
      <c r="G119" s="48"/>
      <c r="H119" s="48"/>
      <c r="I119" s="48"/>
      <c r="J119" s="48"/>
      <c r="K119" s="39" t="s">
        <v>37</v>
      </c>
      <c r="L119" s="48"/>
      <c r="M119" s="34" t="str">
        <f>E21</f>
        <v xml:space="preserve"> </v>
      </c>
      <c r="N119" s="34"/>
      <c r="O119" s="34"/>
      <c r="P119" s="34"/>
      <c r="Q119" s="34"/>
      <c r="R119" s="49"/>
    </row>
    <row r="120" s="1" customFormat="1" ht="10.32" customHeight="1">
      <c r="B120" s="47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9"/>
    </row>
    <row r="121" s="8" customFormat="1" ht="29.28" customHeight="1">
      <c r="B121" s="196"/>
      <c r="C121" s="197" t="s">
        <v>130</v>
      </c>
      <c r="D121" s="198" t="s">
        <v>131</v>
      </c>
      <c r="E121" s="198" t="s">
        <v>60</v>
      </c>
      <c r="F121" s="198" t="s">
        <v>132</v>
      </c>
      <c r="G121" s="198"/>
      <c r="H121" s="198"/>
      <c r="I121" s="198"/>
      <c r="J121" s="198" t="s">
        <v>133</v>
      </c>
      <c r="K121" s="198" t="s">
        <v>134</v>
      </c>
      <c r="L121" s="198" t="s">
        <v>135</v>
      </c>
      <c r="M121" s="198"/>
      <c r="N121" s="198" t="s">
        <v>110</v>
      </c>
      <c r="O121" s="198"/>
      <c r="P121" s="198"/>
      <c r="Q121" s="199"/>
      <c r="R121" s="200"/>
      <c r="T121" s="107" t="s">
        <v>136</v>
      </c>
      <c r="U121" s="108" t="s">
        <v>42</v>
      </c>
      <c r="V121" s="108" t="s">
        <v>137</v>
      </c>
      <c r="W121" s="108" t="s">
        <v>138</v>
      </c>
      <c r="X121" s="108" t="s">
        <v>139</v>
      </c>
      <c r="Y121" s="108" t="s">
        <v>140</v>
      </c>
      <c r="Z121" s="108" t="s">
        <v>141</v>
      </c>
      <c r="AA121" s="109" t="s">
        <v>142</v>
      </c>
    </row>
    <row r="122" s="1" customFormat="1" ht="29.28" customHeight="1">
      <c r="B122" s="47"/>
      <c r="C122" s="111" t="s">
        <v>107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201">
        <f>BK122</f>
        <v>0</v>
      </c>
      <c r="O122" s="202"/>
      <c r="P122" s="202"/>
      <c r="Q122" s="202"/>
      <c r="R122" s="49"/>
      <c r="T122" s="110"/>
      <c r="U122" s="68"/>
      <c r="V122" s="68"/>
      <c r="W122" s="203">
        <f>W123+W187</f>
        <v>0</v>
      </c>
      <c r="X122" s="68"/>
      <c r="Y122" s="203">
        <f>Y123+Y187</f>
        <v>84.402953240000002</v>
      </c>
      <c r="Z122" s="68"/>
      <c r="AA122" s="204">
        <f>AA123+AA187</f>
        <v>18.821250000000003</v>
      </c>
      <c r="AT122" s="23" t="s">
        <v>77</v>
      </c>
      <c r="AU122" s="23" t="s">
        <v>112</v>
      </c>
      <c r="BK122" s="205">
        <f>BK123+BK187</f>
        <v>0</v>
      </c>
    </row>
    <row r="123" s="9" customFormat="1" ht="37.44001" customHeight="1">
      <c r="B123" s="206"/>
      <c r="C123" s="207"/>
      <c r="D123" s="208" t="s">
        <v>113</v>
      </c>
      <c r="E123" s="208"/>
      <c r="F123" s="208"/>
      <c r="G123" s="208"/>
      <c r="H123" s="208"/>
      <c r="I123" s="208"/>
      <c r="J123" s="208"/>
      <c r="K123" s="208"/>
      <c r="L123" s="208"/>
      <c r="M123" s="208"/>
      <c r="N123" s="209">
        <f>BK123</f>
        <v>0</v>
      </c>
      <c r="O123" s="210"/>
      <c r="P123" s="210"/>
      <c r="Q123" s="210"/>
      <c r="R123" s="211"/>
      <c r="T123" s="212"/>
      <c r="U123" s="207"/>
      <c r="V123" s="207"/>
      <c r="W123" s="213">
        <f>W124+W152+W158+W168+W170+W185</f>
        <v>0</v>
      </c>
      <c r="X123" s="207"/>
      <c r="Y123" s="213">
        <f>Y124+Y152+Y158+Y168+Y170+Y185</f>
        <v>84.402953240000002</v>
      </c>
      <c r="Z123" s="207"/>
      <c r="AA123" s="214">
        <f>AA124+AA152+AA158+AA168+AA170+AA185</f>
        <v>18.821250000000003</v>
      </c>
      <c r="AR123" s="215" t="s">
        <v>84</v>
      </c>
      <c r="AT123" s="216" t="s">
        <v>77</v>
      </c>
      <c r="AU123" s="216" t="s">
        <v>78</v>
      </c>
      <c r="AY123" s="215" t="s">
        <v>143</v>
      </c>
      <c r="BK123" s="217">
        <f>BK124+BK152+BK158+BK168+BK170+BK185</f>
        <v>0</v>
      </c>
    </row>
    <row r="124" s="9" customFormat="1" ht="19.92" customHeight="1">
      <c r="B124" s="206"/>
      <c r="C124" s="207"/>
      <c r="D124" s="218" t="s">
        <v>114</v>
      </c>
      <c r="E124" s="218"/>
      <c r="F124" s="218"/>
      <c r="G124" s="218"/>
      <c r="H124" s="218"/>
      <c r="I124" s="218"/>
      <c r="J124" s="218"/>
      <c r="K124" s="218"/>
      <c r="L124" s="218"/>
      <c r="M124" s="218"/>
      <c r="N124" s="219">
        <f>BK124</f>
        <v>0</v>
      </c>
      <c r="O124" s="220"/>
      <c r="P124" s="220"/>
      <c r="Q124" s="220"/>
      <c r="R124" s="211"/>
      <c r="T124" s="212"/>
      <c r="U124" s="207"/>
      <c r="V124" s="207"/>
      <c r="W124" s="213">
        <f>SUM(W125:W151)</f>
        <v>0</v>
      </c>
      <c r="X124" s="207"/>
      <c r="Y124" s="213">
        <f>SUM(Y125:Y151)</f>
        <v>0</v>
      </c>
      <c r="Z124" s="207"/>
      <c r="AA124" s="214">
        <f>SUM(AA125:AA151)</f>
        <v>18.821250000000003</v>
      </c>
      <c r="AR124" s="215" t="s">
        <v>84</v>
      </c>
      <c r="AT124" s="216" t="s">
        <v>77</v>
      </c>
      <c r="AU124" s="216" t="s">
        <v>84</v>
      </c>
      <c r="AY124" s="215" t="s">
        <v>143</v>
      </c>
      <c r="BK124" s="217">
        <f>SUM(BK125:BK151)</f>
        <v>0</v>
      </c>
    </row>
    <row r="125" s="1" customFormat="1" ht="38.25" customHeight="1">
      <c r="B125" s="47"/>
      <c r="C125" s="221" t="s">
        <v>84</v>
      </c>
      <c r="D125" s="221" t="s">
        <v>144</v>
      </c>
      <c r="E125" s="222" t="s">
        <v>145</v>
      </c>
      <c r="F125" s="223" t="s">
        <v>146</v>
      </c>
      <c r="G125" s="223"/>
      <c r="H125" s="223"/>
      <c r="I125" s="223"/>
      <c r="J125" s="224" t="s">
        <v>147</v>
      </c>
      <c r="K125" s="225">
        <v>83.650000000000006</v>
      </c>
      <c r="L125" s="226">
        <v>0</v>
      </c>
      <c r="M125" s="227"/>
      <c r="N125" s="225">
        <f>ROUND(L125*K125,3)</f>
        <v>0</v>
      </c>
      <c r="O125" s="225"/>
      <c r="P125" s="225"/>
      <c r="Q125" s="225"/>
      <c r="R125" s="49"/>
      <c r="T125" s="228" t="s">
        <v>20</v>
      </c>
      <c r="U125" s="57" t="s">
        <v>45</v>
      </c>
      <c r="V125" s="48"/>
      <c r="W125" s="229">
        <f>V125*K125</f>
        <v>0</v>
      </c>
      <c r="X125" s="229">
        <v>0</v>
      </c>
      <c r="Y125" s="229">
        <f>X125*K125</f>
        <v>0</v>
      </c>
      <c r="Z125" s="229">
        <v>0.22500000000000001</v>
      </c>
      <c r="AA125" s="230">
        <f>Z125*K125</f>
        <v>18.821250000000003</v>
      </c>
      <c r="AR125" s="23" t="s">
        <v>148</v>
      </c>
      <c r="AT125" s="23" t="s">
        <v>144</v>
      </c>
      <c r="AU125" s="23" t="s">
        <v>87</v>
      </c>
      <c r="AY125" s="23" t="s">
        <v>143</v>
      </c>
      <c r="BE125" s="143">
        <f>IF(U125="základná",N125,0)</f>
        <v>0</v>
      </c>
      <c r="BF125" s="143">
        <f>IF(U125="znížená",N125,0)</f>
        <v>0</v>
      </c>
      <c r="BG125" s="143">
        <f>IF(U125="zákl. prenesená",N125,0)</f>
        <v>0</v>
      </c>
      <c r="BH125" s="143">
        <f>IF(U125="zníž. prenesená",N125,0)</f>
        <v>0</v>
      </c>
      <c r="BI125" s="143">
        <f>IF(U125="nulová",N125,0)</f>
        <v>0</v>
      </c>
      <c r="BJ125" s="23" t="s">
        <v>87</v>
      </c>
      <c r="BK125" s="231">
        <f>ROUND(L125*K125,3)</f>
        <v>0</v>
      </c>
      <c r="BL125" s="23" t="s">
        <v>148</v>
      </c>
      <c r="BM125" s="23" t="s">
        <v>149</v>
      </c>
    </row>
    <row r="126" s="10" customFormat="1" ht="16.5" customHeight="1">
      <c r="B126" s="232"/>
      <c r="C126" s="233"/>
      <c r="D126" s="233"/>
      <c r="E126" s="234" t="s">
        <v>20</v>
      </c>
      <c r="F126" s="235" t="s">
        <v>150</v>
      </c>
      <c r="G126" s="236"/>
      <c r="H126" s="236"/>
      <c r="I126" s="236"/>
      <c r="J126" s="233"/>
      <c r="K126" s="237">
        <v>1.76</v>
      </c>
      <c r="L126" s="233"/>
      <c r="M126" s="233"/>
      <c r="N126" s="233"/>
      <c r="O126" s="233"/>
      <c r="P126" s="233"/>
      <c r="Q126" s="233"/>
      <c r="R126" s="238"/>
      <c r="T126" s="239"/>
      <c r="U126" s="233"/>
      <c r="V126" s="233"/>
      <c r="W126" s="233"/>
      <c r="X126" s="233"/>
      <c r="Y126" s="233"/>
      <c r="Z126" s="233"/>
      <c r="AA126" s="240"/>
      <c r="AT126" s="241" t="s">
        <v>151</v>
      </c>
      <c r="AU126" s="241" t="s">
        <v>87</v>
      </c>
      <c r="AV126" s="10" t="s">
        <v>87</v>
      </c>
      <c r="AW126" s="10" t="s">
        <v>35</v>
      </c>
      <c r="AX126" s="10" t="s">
        <v>78</v>
      </c>
      <c r="AY126" s="241" t="s">
        <v>143</v>
      </c>
    </row>
    <row r="127" s="10" customFormat="1" ht="16.5" customHeight="1">
      <c r="B127" s="232"/>
      <c r="C127" s="233"/>
      <c r="D127" s="233"/>
      <c r="E127" s="234" t="s">
        <v>20</v>
      </c>
      <c r="F127" s="242" t="s">
        <v>152</v>
      </c>
      <c r="G127" s="233"/>
      <c r="H127" s="233"/>
      <c r="I127" s="233"/>
      <c r="J127" s="233"/>
      <c r="K127" s="237">
        <v>2.1499999999999999</v>
      </c>
      <c r="L127" s="233"/>
      <c r="M127" s="233"/>
      <c r="N127" s="233"/>
      <c r="O127" s="233"/>
      <c r="P127" s="233"/>
      <c r="Q127" s="233"/>
      <c r="R127" s="238"/>
      <c r="T127" s="239"/>
      <c r="U127" s="233"/>
      <c r="V127" s="233"/>
      <c r="W127" s="233"/>
      <c r="X127" s="233"/>
      <c r="Y127" s="233"/>
      <c r="Z127" s="233"/>
      <c r="AA127" s="240"/>
      <c r="AT127" s="241" t="s">
        <v>151</v>
      </c>
      <c r="AU127" s="241" t="s">
        <v>87</v>
      </c>
      <c r="AV127" s="10" t="s">
        <v>87</v>
      </c>
      <c r="AW127" s="10" t="s">
        <v>35</v>
      </c>
      <c r="AX127" s="10" t="s">
        <v>78</v>
      </c>
      <c r="AY127" s="241" t="s">
        <v>143</v>
      </c>
    </row>
    <row r="128" s="10" customFormat="1" ht="25.5" customHeight="1">
      <c r="B128" s="232"/>
      <c r="C128" s="233"/>
      <c r="D128" s="233"/>
      <c r="E128" s="234" t="s">
        <v>20</v>
      </c>
      <c r="F128" s="242" t="s">
        <v>153</v>
      </c>
      <c r="G128" s="233"/>
      <c r="H128" s="233"/>
      <c r="I128" s="233"/>
      <c r="J128" s="233"/>
      <c r="K128" s="237">
        <v>1.3400000000000001</v>
      </c>
      <c r="L128" s="233"/>
      <c r="M128" s="233"/>
      <c r="N128" s="233"/>
      <c r="O128" s="233"/>
      <c r="P128" s="233"/>
      <c r="Q128" s="233"/>
      <c r="R128" s="238"/>
      <c r="T128" s="239"/>
      <c r="U128" s="233"/>
      <c r="V128" s="233"/>
      <c r="W128" s="233"/>
      <c r="X128" s="233"/>
      <c r="Y128" s="233"/>
      <c r="Z128" s="233"/>
      <c r="AA128" s="240"/>
      <c r="AT128" s="241" t="s">
        <v>151</v>
      </c>
      <c r="AU128" s="241" t="s">
        <v>87</v>
      </c>
      <c r="AV128" s="10" t="s">
        <v>87</v>
      </c>
      <c r="AW128" s="10" t="s">
        <v>35</v>
      </c>
      <c r="AX128" s="10" t="s">
        <v>78</v>
      </c>
      <c r="AY128" s="241" t="s">
        <v>143</v>
      </c>
    </row>
    <row r="129" s="10" customFormat="1" ht="25.5" customHeight="1">
      <c r="B129" s="232"/>
      <c r="C129" s="233"/>
      <c r="D129" s="233"/>
      <c r="E129" s="234" t="s">
        <v>20</v>
      </c>
      <c r="F129" s="242" t="s">
        <v>154</v>
      </c>
      <c r="G129" s="233"/>
      <c r="H129" s="233"/>
      <c r="I129" s="233"/>
      <c r="J129" s="233"/>
      <c r="K129" s="237">
        <v>78.400000000000006</v>
      </c>
      <c r="L129" s="233"/>
      <c r="M129" s="233"/>
      <c r="N129" s="233"/>
      <c r="O129" s="233"/>
      <c r="P129" s="233"/>
      <c r="Q129" s="233"/>
      <c r="R129" s="238"/>
      <c r="T129" s="239"/>
      <c r="U129" s="233"/>
      <c r="V129" s="233"/>
      <c r="W129" s="233"/>
      <c r="X129" s="233"/>
      <c r="Y129" s="233"/>
      <c r="Z129" s="233"/>
      <c r="AA129" s="240"/>
      <c r="AT129" s="241" t="s">
        <v>151</v>
      </c>
      <c r="AU129" s="241" t="s">
        <v>87</v>
      </c>
      <c r="AV129" s="10" t="s">
        <v>87</v>
      </c>
      <c r="AW129" s="10" t="s">
        <v>35</v>
      </c>
      <c r="AX129" s="10" t="s">
        <v>78</v>
      </c>
      <c r="AY129" s="241" t="s">
        <v>143</v>
      </c>
    </row>
    <row r="130" s="11" customFormat="1" ht="16.5" customHeight="1">
      <c r="B130" s="243"/>
      <c r="C130" s="244"/>
      <c r="D130" s="244"/>
      <c r="E130" s="245" t="s">
        <v>20</v>
      </c>
      <c r="F130" s="246" t="s">
        <v>155</v>
      </c>
      <c r="G130" s="244"/>
      <c r="H130" s="244"/>
      <c r="I130" s="244"/>
      <c r="J130" s="244"/>
      <c r="K130" s="247">
        <v>83.650000000000006</v>
      </c>
      <c r="L130" s="244"/>
      <c r="M130" s="244"/>
      <c r="N130" s="244"/>
      <c r="O130" s="244"/>
      <c r="P130" s="244"/>
      <c r="Q130" s="244"/>
      <c r="R130" s="248"/>
      <c r="T130" s="249"/>
      <c r="U130" s="244"/>
      <c r="V130" s="244"/>
      <c r="W130" s="244"/>
      <c r="X130" s="244"/>
      <c r="Y130" s="244"/>
      <c r="Z130" s="244"/>
      <c r="AA130" s="250"/>
      <c r="AT130" s="251" t="s">
        <v>151</v>
      </c>
      <c r="AU130" s="251" t="s">
        <v>87</v>
      </c>
      <c r="AV130" s="11" t="s">
        <v>148</v>
      </c>
      <c r="AW130" s="11" t="s">
        <v>35</v>
      </c>
      <c r="AX130" s="11" t="s">
        <v>84</v>
      </c>
      <c r="AY130" s="251" t="s">
        <v>143</v>
      </c>
    </row>
    <row r="131" s="1" customFormat="1" ht="25.5" customHeight="1">
      <c r="B131" s="47"/>
      <c r="C131" s="221" t="s">
        <v>87</v>
      </c>
      <c r="D131" s="221" t="s">
        <v>144</v>
      </c>
      <c r="E131" s="222" t="s">
        <v>156</v>
      </c>
      <c r="F131" s="223" t="s">
        <v>157</v>
      </c>
      <c r="G131" s="223"/>
      <c r="H131" s="223"/>
      <c r="I131" s="223"/>
      <c r="J131" s="224" t="s">
        <v>158</v>
      </c>
      <c r="K131" s="225">
        <v>15.545999999999999</v>
      </c>
      <c r="L131" s="226">
        <v>0</v>
      </c>
      <c r="M131" s="227"/>
      <c r="N131" s="225">
        <f>ROUND(L131*K131,3)</f>
        <v>0</v>
      </c>
      <c r="O131" s="225"/>
      <c r="P131" s="225"/>
      <c r="Q131" s="225"/>
      <c r="R131" s="49"/>
      <c r="T131" s="228" t="s">
        <v>20</v>
      </c>
      <c r="U131" s="57" t="s">
        <v>45</v>
      </c>
      <c r="V131" s="48"/>
      <c r="W131" s="229">
        <f>V131*K131</f>
        <v>0</v>
      </c>
      <c r="X131" s="229">
        <v>0</v>
      </c>
      <c r="Y131" s="229">
        <f>X131*K131</f>
        <v>0</v>
      </c>
      <c r="Z131" s="229">
        <v>0</v>
      </c>
      <c r="AA131" s="230">
        <f>Z131*K131</f>
        <v>0</v>
      </c>
      <c r="AR131" s="23" t="s">
        <v>148</v>
      </c>
      <c r="AT131" s="23" t="s">
        <v>144</v>
      </c>
      <c r="AU131" s="23" t="s">
        <v>87</v>
      </c>
      <c r="AY131" s="23" t="s">
        <v>143</v>
      </c>
      <c r="BE131" s="143">
        <f>IF(U131="základná",N131,0)</f>
        <v>0</v>
      </c>
      <c r="BF131" s="143">
        <f>IF(U131="znížená",N131,0)</f>
        <v>0</v>
      </c>
      <c r="BG131" s="143">
        <f>IF(U131="zákl. prenesená",N131,0)</f>
        <v>0</v>
      </c>
      <c r="BH131" s="143">
        <f>IF(U131="zníž. prenesená",N131,0)</f>
        <v>0</v>
      </c>
      <c r="BI131" s="143">
        <f>IF(U131="nulová",N131,0)</f>
        <v>0</v>
      </c>
      <c r="BJ131" s="23" t="s">
        <v>87</v>
      </c>
      <c r="BK131" s="231">
        <f>ROUND(L131*K131,3)</f>
        <v>0</v>
      </c>
      <c r="BL131" s="23" t="s">
        <v>148</v>
      </c>
      <c r="BM131" s="23" t="s">
        <v>159</v>
      </c>
    </row>
    <row r="132" s="12" customFormat="1" ht="51" customHeight="1">
      <c r="B132" s="252"/>
      <c r="C132" s="253"/>
      <c r="D132" s="253"/>
      <c r="E132" s="254" t="s">
        <v>20</v>
      </c>
      <c r="F132" s="255" t="s">
        <v>160</v>
      </c>
      <c r="G132" s="256"/>
      <c r="H132" s="256"/>
      <c r="I132" s="256"/>
      <c r="J132" s="253"/>
      <c r="K132" s="254" t="s">
        <v>20</v>
      </c>
      <c r="L132" s="253"/>
      <c r="M132" s="253"/>
      <c r="N132" s="253"/>
      <c r="O132" s="253"/>
      <c r="P132" s="253"/>
      <c r="Q132" s="253"/>
      <c r="R132" s="257"/>
      <c r="T132" s="258"/>
      <c r="U132" s="253"/>
      <c r="V132" s="253"/>
      <c r="W132" s="253"/>
      <c r="X132" s="253"/>
      <c r="Y132" s="253"/>
      <c r="Z132" s="253"/>
      <c r="AA132" s="259"/>
      <c r="AT132" s="260" t="s">
        <v>151</v>
      </c>
      <c r="AU132" s="260" t="s">
        <v>87</v>
      </c>
      <c r="AV132" s="12" t="s">
        <v>84</v>
      </c>
      <c r="AW132" s="12" t="s">
        <v>35</v>
      </c>
      <c r="AX132" s="12" t="s">
        <v>78</v>
      </c>
      <c r="AY132" s="260" t="s">
        <v>143</v>
      </c>
    </row>
    <row r="133" s="10" customFormat="1" ht="16.5" customHeight="1">
      <c r="B133" s="232"/>
      <c r="C133" s="233"/>
      <c r="D133" s="233"/>
      <c r="E133" s="234" t="s">
        <v>20</v>
      </c>
      <c r="F133" s="242" t="s">
        <v>161</v>
      </c>
      <c r="G133" s="233"/>
      <c r="H133" s="233"/>
      <c r="I133" s="233"/>
      <c r="J133" s="233"/>
      <c r="K133" s="237">
        <v>3.8039999999999998</v>
      </c>
      <c r="L133" s="233"/>
      <c r="M133" s="233"/>
      <c r="N133" s="233"/>
      <c r="O133" s="233"/>
      <c r="P133" s="233"/>
      <c r="Q133" s="233"/>
      <c r="R133" s="238"/>
      <c r="T133" s="239"/>
      <c r="U133" s="233"/>
      <c r="V133" s="233"/>
      <c r="W133" s="233"/>
      <c r="X133" s="233"/>
      <c r="Y133" s="233"/>
      <c r="Z133" s="233"/>
      <c r="AA133" s="240"/>
      <c r="AT133" s="241" t="s">
        <v>151</v>
      </c>
      <c r="AU133" s="241" t="s">
        <v>87</v>
      </c>
      <c r="AV133" s="10" t="s">
        <v>87</v>
      </c>
      <c r="AW133" s="10" t="s">
        <v>35</v>
      </c>
      <c r="AX133" s="10" t="s">
        <v>78</v>
      </c>
      <c r="AY133" s="241" t="s">
        <v>143</v>
      </c>
    </row>
    <row r="134" s="10" customFormat="1" ht="16.5" customHeight="1">
      <c r="B134" s="232"/>
      <c r="C134" s="233"/>
      <c r="D134" s="233"/>
      <c r="E134" s="234" t="s">
        <v>20</v>
      </c>
      <c r="F134" s="242" t="s">
        <v>162</v>
      </c>
      <c r="G134" s="233"/>
      <c r="H134" s="233"/>
      <c r="I134" s="233"/>
      <c r="J134" s="233"/>
      <c r="K134" s="237">
        <v>3</v>
      </c>
      <c r="L134" s="233"/>
      <c r="M134" s="233"/>
      <c r="N134" s="233"/>
      <c r="O134" s="233"/>
      <c r="P134" s="233"/>
      <c r="Q134" s="233"/>
      <c r="R134" s="238"/>
      <c r="T134" s="239"/>
      <c r="U134" s="233"/>
      <c r="V134" s="233"/>
      <c r="W134" s="233"/>
      <c r="X134" s="233"/>
      <c r="Y134" s="233"/>
      <c r="Z134" s="233"/>
      <c r="AA134" s="240"/>
      <c r="AT134" s="241" t="s">
        <v>151</v>
      </c>
      <c r="AU134" s="241" t="s">
        <v>87</v>
      </c>
      <c r="AV134" s="10" t="s">
        <v>87</v>
      </c>
      <c r="AW134" s="10" t="s">
        <v>35</v>
      </c>
      <c r="AX134" s="10" t="s">
        <v>78</v>
      </c>
      <c r="AY134" s="241" t="s">
        <v>143</v>
      </c>
    </row>
    <row r="135" s="10" customFormat="1" ht="16.5" customHeight="1">
      <c r="B135" s="232"/>
      <c r="C135" s="233"/>
      <c r="D135" s="233"/>
      <c r="E135" s="234" t="s">
        <v>20</v>
      </c>
      <c r="F135" s="242" t="s">
        <v>163</v>
      </c>
      <c r="G135" s="233"/>
      <c r="H135" s="233"/>
      <c r="I135" s="233"/>
      <c r="J135" s="233"/>
      <c r="K135" s="237">
        <v>8.7420000000000009</v>
      </c>
      <c r="L135" s="233"/>
      <c r="M135" s="233"/>
      <c r="N135" s="233"/>
      <c r="O135" s="233"/>
      <c r="P135" s="233"/>
      <c r="Q135" s="233"/>
      <c r="R135" s="238"/>
      <c r="T135" s="239"/>
      <c r="U135" s="233"/>
      <c r="V135" s="233"/>
      <c r="W135" s="233"/>
      <c r="X135" s="233"/>
      <c r="Y135" s="233"/>
      <c r="Z135" s="233"/>
      <c r="AA135" s="240"/>
      <c r="AT135" s="241" t="s">
        <v>151</v>
      </c>
      <c r="AU135" s="241" t="s">
        <v>87</v>
      </c>
      <c r="AV135" s="10" t="s">
        <v>87</v>
      </c>
      <c r="AW135" s="10" t="s">
        <v>35</v>
      </c>
      <c r="AX135" s="10" t="s">
        <v>78</v>
      </c>
      <c r="AY135" s="241" t="s">
        <v>143</v>
      </c>
    </row>
    <row r="136" s="11" customFormat="1" ht="16.5" customHeight="1">
      <c r="B136" s="243"/>
      <c r="C136" s="244"/>
      <c r="D136" s="244"/>
      <c r="E136" s="245" t="s">
        <v>20</v>
      </c>
      <c r="F136" s="246" t="s">
        <v>164</v>
      </c>
      <c r="G136" s="244"/>
      <c r="H136" s="244"/>
      <c r="I136" s="244"/>
      <c r="J136" s="244"/>
      <c r="K136" s="247">
        <v>15.545999999999999</v>
      </c>
      <c r="L136" s="244"/>
      <c r="M136" s="244"/>
      <c r="N136" s="244"/>
      <c r="O136" s="244"/>
      <c r="P136" s="244"/>
      <c r="Q136" s="244"/>
      <c r="R136" s="248"/>
      <c r="T136" s="249"/>
      <c r="U136" s="244"/>
      <c r="V136" s="244"/>
      <c r="W136" s="244"/>
      <c r="X136" s="244"/>
      <c r="Y136" s="244"/>
      <c r="Z136" s="244"/>
      <c r="AA136" s="250"/>
      <c r="AT136" s="251" t="s">
        <v>151</v>
      </c>
      <c r="AU136" s="251" t="s">
        <v>87</v>
      </c>
      <c r="AV136" s="11" t="s">
        <v>148</v>
      </c>
      <c r="AW136" s="11" t="s">
        <v>35</v>
      </c>
      <c r="AX136" s="11" t="s">
        <v>84</v>
      </c>
      <c r="AY136" s="251" t="s">
        <v>143</v>
      </c>
    </row>
    <row r="137" s="1" customFormat="1" ht="25.5" customHeight="1">
      <c r="B137" s="47"/>
      <c r="C137" s="221" t="s">
        <v>165</v>
      </c>
      <c r="D137" s="221" t="s">
        <v>144</v>
      </c>
      <c r="E137" s="222" t="s">
        <v>166</v>
      </c>
      <c r="F137" s="223" t="s">
        <v>167</v>
      </c>
      <c r="G137" s="223"/>
      <c r="H137" s="223"/>
      <c r="I137" s="223"/>
      <c r="J137" s="224" t="s">
        <v>158</v>
      </c>
      <c r="K137" s="225">
        <v>15.545999999999999</v>
      </c>
      <c r="L137" s="226">
        <v>0</v>
      </c>
      <c r="M137" s="227"/>
      <c r="N137" s="225">
        <f>ROUND(L137*K137,3)</f>
        <v>0</v>
      </c>
      <c r="O137" s="225"/>
      <c r="P137" s="225"/>
      <c r="Q137" s="225"/>
      <c r="R137" s="49"/>
      <c r="T137" s="228" t="s">
        <v>20</v>
      </c>
      <c r="U137" s="57" t="s">
        <v>45</v>
      </c>
      <c r="V137" s="48"/>
      <c r="W137" s="229">
        <f>V137*K137</f>
        <v>0</v>
      </c>
      <c r="X137" s="229">
        <v>0</v>
      </c>
      <c r="Y137" s="229">
        <f>X137*K137</f>
        <v>0</v>
      </c>
      <c r="Z137" s="229">
        <v>0</v>
      </c>
      <c r="AA137" s="230">
        <f>Z137*K137</f>
        <v>0</v>
      </c>
      <c r="AR137" s="23" t="s">
        <v>148</v>
      </c>
      <c r="AT137" s="23" t="s">
        <v>144</v>
      </c>
      <c r="AU137" s="23" t="s">
        <v>87</v>
      </c>
      <c r="AY137" s="23" t="s">
        <v>143</v>
      </c>
      <c r="BE137" s="143">
        <f>IF(U137="základná",N137,0)</f>
        <v>0</v>
      </c>
      <c r="BF137" s="143">
        <f>IF(U137="znížená",N137,0)</f>
        <v>0</v>
      </c>
      <c r="BG137" s="143">
        <f>IF(U137="zákl. prenesená",N137,0)</f>
        <v>0</v>
      </c>
      <c r="BH137" s="143">
        <f>IF(U137="zníž. prenesená",N137,0)</f>
        <v>0</v>
      </c>
      <c r="BI137" s="143">
        <f>IF(U137="nulová",N137,0)</f>
        <v>0</v>
      </c>
      <c r="BJ137" s="23" t="s">
        <v>87</v>
      </c>
      <c r="BK137" s="231">
        <f>ROUND(L137*K137,3)</f>
        <v>0</v>
      </c>
      <c r="BL137" s="23" t="s">
        <v>148</v>
      </c>
      <c r="BM137" s="23" t="s">
        <v>168</v>
      </c>
    </row>
    <row r="138" s="1" customFormat="1" ht="25.5" customHeight="1">
      <c r="B138" s="47"/>
      <c r="C138" s="221" t="s">
        <v>148</v>
      </c>
      <c r="D138" s="221" t="s">
        <v>144</v>
      </c>
      <c r="E138" s="222" t="s">
        <v>169</v>
      </c>
      <c r="F138" s="223" t="s">
        <v>170</v>
      </c>
      <c r="G138" s="223"/>
      <c r="H138" s="223"/>
      <c r="I138" s="223"/>
      <c r="J138" s="224" t="s">
        <v>158</v>
      </c>
      <c r="K138" s="225">
        <v>15.545999999999999</v>
      </c>
      <c r="L138" s="226">
        <v>0</v>
      </c>
      <c r="M138" s="227"/>
      <c r="N138" s="225">
        <f>ROUND(L138*K138,3)</f>
        <v>0</v>
      </c>
      <c r="O138" s="225"/>
      <c r="P138" s="225"/>
      <c r="Q138" s="225"/>
      <c r="R138" s="49"/>
      <c r="T138" s="228" t="s">
        <v>20</v>
      </c>
      <c r="U138" s="57" t="s">
        <v>45</v>
      </c>
      <c r="V138" s="48"/>
      <c r="W138" s="229">
        <f>V138*K138</f>
        <v>0</v>
      </c>
      <c r="X138" s="229">
        <v>0</v>
      </c>
      <c r="Y138" s="229">
        <f>X138*K138</f>
        <v>0</v>
      </c>
      <c r="Z138" s="229">
        <v>0</v>
      </c>
      <c r="AA138" s="230">
        <f>Z138*K138</f>
        <v>0</v>
      </c>
      <c r="AR138" s="23" t="s">
        <v>148</v>
      </c>
      <c r="AT138" s="23" t="s">
        <v>144</v>
      </c>
      <c r="AU138" s="23" t="s">
        <v>87</v>
      </c>
      <c r="AY138" s="23" t="s">
        <v>143</v>
      </c>
      <c r="BE138" s="143">
        <f>IF(U138="základná",N138,0)</f>
        <v>0</v>
      </c>
      <c r="BF138" s="143">
        <f>IF(U138="znížená",N138,0)</f>
        <v>0</v>
      </c>
      <c r="BG138" s="143">
        <f>IF(U138="zákl. prenesená",N138,0)</f>
        <v>0</v>
      </c>
      <c r="BH138" s="143">
        <f>IF(U138="zníž. prenesená",N138,0)</f>
        <v>0</v>
      </c>
      <c r="BI138" s="143">
        <f>IF(U138="nulová",N138,0)</f>
        <v>0</v>
      </c>
      <c r="BJ138" s="23" t="s">
        <v>87</v>
      </c>
      <c r="BK138" s="231">
        <f>ROUND(L138*K138,3)</f>
        <v>0</v>
      </c>
      <c r="BL138" s="23" t="s">
        <v>148</v>
      </c>
      <c r="BM138" s="23" t="s">
        <v>171</v>
      </c>
    </row>
    <row r="139" s="1" customFormat="1" ht="38.25" customHeight="1">
      <c r="B139" s="47"/>
      <c r="C139" s="221" t="s">
        <v>172</v>
      </c>
      <c r="D139" s="221" t="s">
        <v>144</v>
      </c>
      <c r="E139" s="222" t="s">
        <v>173</v>
      </c>
      <c r="F139" s="223" t="s">
        <v>174</v>
      </c>
      <c r="G139" s="223"/>
      <c r="H139" s="223"/>
      <c r="I139" s="223"/>
      <c r="J139" s="224" t="s">
        <v>158</v>
      </c>
      <c r="K139" s="225">
        <v>15.545999999999999</v>
      </c>
      <c r="L139" s="226">
        <v>0</v>
      </c>
      <c r="M139" s="227"/>
      <c r="N139" s="225">
        <f>ROUND(L139*K139,3)</f>
        <v>0</v>
      </c>
      <c r="O139" s="225"/>
      <c r="P139" s="225"/>
      <c r="Q139" s="225"/>
      <c r="R139" s="49"/>
      <c r="T139" s="228" t="s">
        <v>20</v>
      </c>
      <c r="U139" s="57" t="s">
        <v>45</v>
      </c>
      <c r="V139" s="48"/>
      <c r="W139" s="229">
        <f>V139*K139</f>
        <v>0</v>
      </c>
      <c r="X139" s="229">
        <v>0</v>
      </c>
      <c r="Y139" s="229">
        <f>X139*K139</f>
        <v>0</v>
      </c>
      <c r="Z139" s="229">
        <v>0</v>
      </c>
      <c r="AA139" s="230">
        <f>Z139*K139</f>
        <v>0</v>
      </c>
      <c r="AR139" s="23" t="s">
        <v>148</v>
      </c>
      <c r="AT139" s="23" t="s">
        <v>144</v>
      </c>
      <c r="AU139" s="23" t="s">
        <v>87</v>
      </c>
      <c r="AY139" s="23" t="s">
        <v>143</v>
      </c>
      <c r="BE139" s="143">
        <f>IF(U139="základná",N139,0)</f>
        <v>0</v>
      </c>
      <c r="BF139" s="143">
        <f>IF(U139="znížená",N139,0)</f>
        <v>0</v>
      </c>
      <c r="BG139" s="143">
        <f>IF(U139="zákl. prenesená",N139,0)</f>
        <v>0</v>
      </c>
      <c r="BH139" s="143">
        <f>IF(U139="zníž. prenesená",N139,0)</f>
        <v>0</v>
      </c>
      <c r="BI139" s="143">
        <f>IF(U139="nulová",N139,0)</f>
        <v>0</v>
      </c>
      <c r="BJ139" s="23" t="s">
        <v>87</v>
      </c>
      <c r="BK139" s="231">
        <f>ROUND(L139*K139,3)</f>
        <v>0</v>
      </c>
      <c r="BL139" s="23" t="s">
        <v>148</v>
      </c>
      <c r="BM139" s="23" t="s">
        <v>175</v>
      </c>
    </row>
    <row r="140" s="1" customFormat="1" ht="51" customHeight="1">
      <c r="B140" s="47"/>
      <c r="C140" s="221" t="s">
        <v>176</v>
      </c>
      <c r="D140" s="221" t="s">
        <v>144</v>
      </c>
      <c r="E140" s="222" t="s">
        <v>177</v>
      </c>
      <c r="F140" s="223" t="s">
        <v>178</v>
      </c>
      <c r="G140" s="223"/>
      <c r="H140" s="223"/>
      <c r="I140" s="223"/>
      <c r="J140" s="224" t="s">
        <v>158</v>
      </c>
      <c r="K140" s="225">
        <v>15.545999999999999</v>
      </c>
      <c r="L140" s="226">
        <v>0</v>
      </c>
      <c r="M140" s="227"/>
      <c r="N140" s="225">
        <f>ROUND(L140*K140,3)</f>
        <v>0</v>
      </c>
      <c r="O140" s="225"/>
      <c r="P140" s="225"/>
      <c r="Q140" s="225"/>
      <c r="R140" s="49"/>
      <c r="T140" s="228" t="s">
        <v>20</v>
      </c>
      <c r="U140" s="57" t="s">
        <v>45</v>
      </c>
      <c r="V140" s="48"/>
      <c r="W140" s="229">
        <f>V140*K140</f>
        <v>0</v>
      </c>
      <c r="X140" s="229">
        <v>0</v>
      </c>
      <c r="Y140" s="229">
        <f>X140*K140</f>
        <v>0</v>
      </c>
      <c r="Z140" s="229">
        <v>0</v>
      </c>
      <c r="AA140" s="230">
        <f>Z140*K140</f>
        <v>0</v>
      </c>
      <c r="AR140" s="23" t="s">
        <v>148</v>
      </c>
      <c r="AT140" s="23" t="s">
        <v>144</v>
      </c>
      <c r="AU140" s="23" t="s">
        <v>87</v>
      </c>
      <c r="AY140" s="23" t="s">
        <v>143</v>
      </c>
      <c r="BE140" s="143">
        <f>IF(U140="základná",N140,0)</f>
        <v>0</v>
      </c>
      <c r="BF140" s="143">
        <f>IF(U140="znížená",N140,0)</f>
        <v>0</v>
      </c>
      <c r="BG140" s="143">
        <f>IF(U140="zákl. prenesená",N140,0)</f>
        <v>0</v>
      </c>
      <c r="BH140" s="143">
        <f>IF(U140="zníž. prenesená",N140,0)</f>
        <v>0</v>
      </c>
      <c r="BI140" s="143">
        <f>IF(U140="nulová",N140,0)</f>
        <v>0</v>
      </c>
      <c r="BJ140" s="23" t="s">
        <v>87</v>
      </c>
      <c r="BK140" s="231">
        <f>ROUND(L140*K140,3)</f>
        <v>0</v>
      </c>
      <c r="BL140" s="23" t="s">
        <v>148</v>
      </c>
      <c r="BM140" s="23" t="s">
        <v>179</v>
      </c>
    </row>
    <row r="141" s="1" customFormat="1" ht="16.5" customHeight="1">
      <c r="B141" s="47"/>
      <c r="C141" s="221" t="s">
        <v>180</v>
      </c>
      <c r="D141" s="221" t="s">
        <v>144</v>
      </c>
      <c r="E141" s="222" t="s">
        <v>181</v>
      </c>
      <c r="F141" s="223" t="s">
        <v>182</v>
      </c>
      <c r="G141" s="223"/>
      <c r="H141" s="223"/>
      <c r="I141" s="223"/>
      <c r="J141" s="224" t="s">
        <v>158</v>
      </c>
      <c r="K141" s="225">
        <v>15.545999999999999</v>
      </c>
      <c r="L141" s="226">
        <v>0</v>
      </c>
      <c r="M141" s="227"/>
      <c r="N141" s="225">
        <f>ROUND(L141*K141,3)</f>
        <v>0</v>
      </c>
      <c r="O141" s="225"/>
      <c r="P141" s="225"/>
      <c r="Q141" s="225"/>
      <c r="R141" s="49"/>
      <c r="T141" s="228" t="s">
        <v>20</v>
      </c>
      <c r="U141" s="57" t="s">
        <v>45</v>
      </c>
      <c r="V141" s="48"/>
      <c r="W141" s="229">
        <f>V141*K141</f>
        <v>0</v>
      </c>
      <c r="X141" s="229">
        <v>0</v>
      </c>
      <c r="Y141" s="229">
        <f>X141*K141</f>
        <v>0</v>
      </c>
      <c r="Z141" s="229">
        <v>0</v>
      </c>
      <c r="AA141" s="230">
        <f>Z141*K141</f>
        <v>0</v>
      </c>
      <c r="AR141" s="23" t="s">
        <v>148</v>
      </c>
      <c r="AT141" s="23" t="s">
        <v>144</v>
      </c>
      <c r="AU141" s="23" t="s">
        <v>87</v>
      </c>
      <c r="AY141" s="23" t="s">
        <v>143</v>
      </c>
      <c r="BE141" s="143">
        <f>IF(U141="základná",N141,0)</f>
        <v>0</v>
      </c>
      <c r="BF141" s="143">
        <f>IF(U141="znížená",N141,0)</f>
        <v>0</v>
      </c>
      <c r="BG141" s="143">
        <f>IF(U141="zákl. prenesená",N141,0)</f>
        <v>0</v>
      </c>
      <c r="BH141" s="143">
        <f>IF(U141="zníž. prenesená",N141,0)</f>
        <v>0</v>
      </c>
      <c r="BI141" s="143">
        <f>IF(U141="nulová",N141,0)</f>
        <v>0</v>
      </c>
      <c r="BJ141" s="23" t="s">
        <v>87</v>
      </c>
      <c r="BK141" s="231">
        <f>ROUND(L141*K141,3)</f>
        <v>0</v>
      </c>
      <c r="BL141" s="23" t="s">
        <v>148</v>
      </c>
      <c r="BM141" s="23" t="s">
        <v>183</v>
      </c>
    </row>
    <row r="142" s="1" customFormat="1" ht="25.5" customHeight="1">
      <c r="B142" s="47"/>
      <c r="C142" s="221" t="s">
        <v>184</v>
      </c>
      <c r="D142" s="221" t="s">
        <v>144</v>
      </c>
      <c r="E142" s="222" t="s">
        <v>185</v>
      </c>
      <c r="F142" s="223" t="s">
        <v>186</v>
      </c>
      <c r="G142" s="223"/>
      <c r="H142" s="223"/>
      <c r="I142" s="223"/>
      <c r="J142" s="224" t="s">
        <v>187</v>
      </c>
      <c r="K142" s="225">
        <v>43.151000000000003</v>
      </c>
      <c r="L142" s="226">
        <v>0</v>
      </c>
      <c r="M142" s="227"/>
      <c r="N142" s="225">
        <f>ROUND(L142*K142,3)</f>
        <v>0</v>
      </c>
      <c r="O142" s="225"/>
      <c r="P142" s="225"/>
      <c r="Q142" s="225"/>
      <c r="R142" s="49"/>
      <c r="T142" s="228" t="s">
        <v>20</v>
      </c>
      <c r="U142" s="57" t="s">
        <v>45</v>
      </c>
      <c r="V142" s="48"/>
      <c r="W142" s="229">
        <f>V142*K142</f>
        <v>0</v>
      </c>
      <c r="X142" s="229">
        <v>0</v>
      </c>
      <c r="Y142" s="229">
        <f>X142*K142</f>
        <v>0</v>
      </c>
      <c r="Z142" s="229">
        <v>0</v>
      </c>
      <c r="AA142" s="230">
        <f>Z142*K142</f>
        <v>0</v>
      </c>
      <c r="AR142" s="23" t="s">
        <v>148</v>
      </c>
      <c r="AT142" s="23" t="s">
        <v>144</v>
      </c>
      <c r="AU142" s="23" t="s">
        <v>87</v>
      </c>
      <c r="AY142" s="23" t="s">
        <v>143</v>
      </c>
      <c r="BE142" s="143">
        <f>IF(U142="základná",N142,0)</f>
        <v>0</v>
      </c>
      <c r="BF142" s="143">
        <f>IF(U142="znížená",N142,0)</f>
        <v>0</v>
      </c>
      <c r="BG142" s="143">
        <f>IF(U142="zákl. prenesená",N142,0)</f>
        <v>0</v>
      </c>
      <c r="BH142" s="143">
        <f>IF(U142="zníž. prenesená",N142,0)</f>
        <v>0</v>
      </c>
      <c r="BI142" s="143">
        <f>IF(U142="nulová",N142,0)</f>
        <v>0</v>
      </c>
      <c r="BJ142" s="23" t="s">
        <v>87</v>
      </c>
      <c r="BK142" s="231">
        <f>ROUND(L142*K142,3)</f>
        <v>0</v>
      </c>
      <c r="BL142" s="23" t="s">
        <v>148</v>
      </c>
      <c r="BM142" s="23" t="s">
        <v>188</v>
      </c>
    </row>
    <row r="143" s="10" customFormat="1" ht="16.5" customHeight="1">
      <c r="B143" s="232"/>
      <c r="C143" s="233"/>
      <c r="D143" s="233"/>
      <c r="E143" s="234" t="s">
        <v>20</v>
      </c>
      <c r="F143" s="235" t="s">
        <v>189</v>
      </c>
      <c r="G143" s="236"/>
      <c r="H143" s="236"/>
      <c r="I143" s="236"/>
      <c r="J143" s="233"/>
      <c r="K143" s="237">
        <v>15.545999999999999</v>
      </c>
      <c r="L143" s="233"/>
      <c r="M143" s="233"/>
      <c r="N143" s="233"/>
      <c r="O143" s="233"/>
      <c r="P143" s="233"/>
      <c r="Q143" s="233"/>
      <c r="R143" s="238"/>
      <c r="T143" s="239"/>
      <c r="U143" s="233"/>
      <c r="V143" s="233"/>
      <c r="W143" s="233"/>
      <c r="X143" s="233"/>
      <c r="Y143" s="233"/>
      <c r="Z143" s="233"/>
      <c r="AA143" s="240"/>
      <c r="AT143" s="241" t="s">
        <v>151</v>
      </c>
      <c r="AU143" s="241" t="s">
        <v>87</v>
      </c>
      <c r="AV143" s="10" t="s">
        <v>87</v>
      </c>
      <c r="AW143" s="10" t="s">
        <v>35</v>
      </c>
      <c r="AX143" s="10" t="s">
        <v>78</v>
      </c>
      <c r="AY143" s="241" t="s">
        <v>143</v>
      </c>
    </row>
    <row r="144" s="10" customFormat="1" ht="16.5" customHeight="1">
      <c r="B144" s="232"/>
      <c r="C144" s="233"/>
      <c r="D144" s="233"/>
      <c r="E144" s="234" t="s">
        <v>20</v>
      </c>
      <c r="F144" s="242" t="s">
        <v>190</v>
      </c>
      <c r="G144" s="233"/>
      <c r="H144" s="233"/>
      <c r="I144" s="233"/>
      <c r="J144" s="233"/>
      <c r="K144" s="237">
        <v>27.605</v>
      </c>
      <c r="L144" s="233"/>
      <c r="M144" s="233"/>
      <c r="N144" s="233"/>
      <c r="O144" s="233"/>
      <c r="P144" s="233"/>
      <c r="Q144" s="233"/>
      <c r="R144" s="238"/>
      <c r="T144" s="239"/>
      <c r="U144" s="233"/>
      <c r="V144" s="233"/>
      <c r="W144" s="233"/>
      <c r="X144" s="233"/>
      <c r="Y144" s="233"/>
      <c r="Z144" s="233"/>
      <c r="AA144" s="240"/>
      <c r="AT144" s="241" t="s">
        <v>151</v>
      </c>
      <c r="AU144" s="241" t="s">
        <v>87</v>
      </c>
      <c r="AV144" s="10" t="s">
        <v>87</v>
      </c>
      <c r="AW144" s="10" t="s">
        <v>35</v>
      </c>
      <c r="AX144" s="10" t="s">
        <v>78</v>
      </c>
      <c r="AY144" s="241" t="s">
        <v>143</v>
      </c>
    </row>
    <row r="145" s="11" customFormat="1" ht="16.5" customHeight="1">
      <c r="B145" s="243"/>
      <c r="C145" s="244"/>
      <c r="D145" s="244"/>
      <c r="E145" s="245" t="s">
        <v>20</v>
      </c>
      <c r="F145" s="246" t="s">
        <v>155</v>
      </c>
      <c r="G145" s="244"/>
      <c r="H145" s="244"/>
      <c r="I145" s="244"/>
      <c r="J145" s="244"/>
      <c r="K145" s="247">
        <v>43.151000000000003</v>
      </c>
      <c r="L145" s="244"/>
      <c r="M145" s="244"/>
      <c r="N145" s="244"/>
      <c r="O145" s="244"/>
      <c r="P145" s="244"/>
      <c r="Q145" s="244"/>
      <c r="R145" s="248"/>
      <c r="T145" s="249"/>
      <c r="U145" s="244"/>
      <c r="V145" s="244"/>
      <c r="W145" s="244"/>
      <c r="X145" s="244"/>
      <c r="Y145" s="244"/>
      <c r="Z145" s="244"/>
      <c r="AA145" s="250"/>
      <c r="AT145" s="251" t="s">
        <v>151</v>
      </c>
      <c r="AU145" s="251" t="s">
        <v>87</v>
      </c>
      <c r="AV145" s="11" t="s">
        <v>148</v>
      </c>
      <c r="AW145" s="11" t="s">
        <v>35</v>
      </c>
      <c r="AX145" s="11" t="s">
        <v>84</v>
      </c>
      <c r="AY145" s="251" t="s">
        <v>143</v>
      </c>
    </row>
    <row r="146" s="1" customFormat="1" ht="25.5" customHeight="1">
      <c r="B146" s="47"/>
      <c r="C146" s="221" t="s">
        <v>191</v>
      </c>
      <c r="D146" s="221" t="s">
        <v>144</v>
      </c>
      <c r="E146" s="222" t="s">
        <v>192</v>
      </c>
      <c r="F146" s="223" t="s">
        <v>193</v>
      </c>
      <c r="G146" s="223"/>
      <c r="H146" s="223"/>
      <c r="I146" s="223"/>
      <c r="J146" s="224" t="s">
        <v>147</v>
      </c>
      <c r="K146" s="225">
        <v>133.5</v>
      </c>
      <c r="L146" s="226">
        <v>0</v>
      </c>
      <c r="M146" s="227"/>
      <c r="N146" s="225">
        <f>ROUND(L146*K146,3)</f>
        <v>0</v>
      </c>
      <c r="O146" s="225"/>
      <c r="P146" s="225"/>
      <c r="Q146" s="225"/>
      <c r="R146" s="49"/>
      <c r="T146" s="228" t="s">
        <v>20</v>
      </c>
      <c r="U146" s="57" t="s">
        <v>45</v>
      </c>
      <c r="V146" s="48"/>
      <c r="W146" s="229">
        <f>V146*K146</f>
        <v>0</v>
      </c>
      <c r="X146" s="229">
        <v>0</v>
      </c>
      <c r="Y146" s="229">
        <f>X146*K146</f>
        <v>0</v>
      </c>
      <c r="Z146" s="229">
        <v>0</v>
      </c>
      <c r="AA146" s="230">
        <f>Z146*K146</f>
        <v>0</v>
      </c>
      <c r="AR146" s="23" t="s">
        <v>148</v>
      </c>
      <c r="AT146" s="23" t="s">
        <v>144</v>
      </c>
      <c r="AU146" s="23" t="s">
        <v>87</v>
      </c>
      <c r="AY146" s="23" t="s">
        <v>143</v>
      </c>
      <c r="BE146" s="143">
        <f>IF(U146="základná",N146,0)</f>
        <v>0</v>
      </c>
      <c r="BF146" s="143">
        <f>IF(U146="znížená",N146,0)</f>
        <v>0</v>
      </c>
      <c r="BG146" s="143">
        <f>IF(U146="zákl. prenesená",N146,0)</f>
        <v>0</v>
      </c>
      <c r="BH146" s="143">
        <f>IF(U146="zníž. prenesená",N146,0)</f>
        <v>0</v>
      </c>
      <c r="BI146" s="143">
        <f>IF(U146="nulová",N146,0)</f>
        <v>0</v>
      </c>
      <c r="BJ146" s="23" t="s">
        <v>87</v>
      </c>
      <c r="BK146" s="231">
        <f>ROUND(L146*K146,3)</f>
        <v>0</v>
      </c>
      <c r="BL146" s="23" t="s">
        <v>148</v>
      </c>
      <c r="BM146" s="23" t="s">
        <v>194</v>
      </c>
    </row>
    <row r="147" s="12" customFormat="1" ht="16.5" customHeight="1">
      <c r="B147" s="252"/>
      <c r="C147" s="253"/>
      <c r="D147" s="253"/>
      <c r="E147" s="254" t="s">
        <v>20</v>
      </c>
      <c r="F147" s="255" t="s">
        <v>195</v>
      </c>
      <c r="G147" s="256"/>
      <c r="H147" s="256"/>
      <c r="I147" s="256"/>
      <c r="J147" s="253"/>
      <c r="K147" s="254" t="s">
        <v>20</v>
      </c>
      <c r="L147" s="253"/>
      <c r="M147" s="253"/>
      <c r="N147" s="253"/>
      <c r="O147" s="253"/>
      <c r="P147" s="253"/>
      <c r="Q147" s="253"/>
      <c r="R147" s="257"/>
      <c r="T147" s="258"/>
      <c r="U147" s="253"/>
      <c r="V147" s="253"/>
      <c r="W147" s="253"/>
      <c r="X147" s="253"/>
      <c r="Y147" s="253"/>
      <c r="Z147" s="253"/>
      <c r="AA147" s="259"/>
      <c r="AT147" s="260" t="s">
        <v>151</v>
      </c>
      <c r="AU147" s="260" t="s">
        <v>87</v>
      </c>
      <c r="AV147" s="12" t="s">
        <v>84</v>
      </c>
      <c r="AW147" s="12" t="s">
        <v>35</v>
      </c>
      <c r="AX147" s="12" t="s">
        <v>78</v>
      </c>
      <c r="AY147" s="260" t="s">
        <v>143</v>
      </c>
    </row>
    <row r="148" s="10" customFormat="1" ht="16.5" customHeight="1">
      <c r="B148" s="232"/>
      <c r="C148" s="233"/>
      <c r="D148" s="233"/>
      <c r="E148" s="234" t="s">
        <v>20</v>
      </c>
      <c r="F148" s="242" t="s">
        <v>196</v>
      </c>
      <c r="G148" s="233"/>
      <c r="H148" s="233"/>
      <c r="I148" s="233"/>
      <c r="J148" s="233"/>
      <c r="K148" s="237">
        <v>25</v>
      </c>
      <c r="L148" s="233"/>
      <c r="M148" s="233"/>
      <c r="N148" s="233"/>
      <c r="O148" s="233"/>
      <c r="P148" s="233"/>
      <c r="Q148" s="233"/>
      <c r="R148" s="238"/>
      <c r="T148" s="239"/>
      <c r="U148" s="233"/>
      <c r="V148" s="233"/>
      <c r="W148" s="233"/>
      <c r="X148" s="233"/>
      <c r="Y148" s="233"/>
      <c r="Z148" s="233"/>
      <c r="AA148" s="240"/>
      <c r="AT148" s="241" t="s">
        <v>151</v>
      </c>
      <c r="AU148" s="241" t="s">
        <v>87</v>
      </c>
      <c r="AV148" s="10" t="s">
        <v>87</v>
      </c>
      <c r="AW148" s="10" t="s">
        <v>35</v>
      </c>
      <c r="AX148" s="10" t="s">
        <v>78</v>
      </c>
      <c r="AY148" s="241" t="s">
        <v>143</v>
      </c>
    </row>
    <row r="149" s="10" customFormat="1" ht="16.5" customHeight="1">
      <c r="B149" s="232"/>
      <c r="C149" s="233"/>
      <c r="D149" s="233"/>
      <c r="E149" s="234" t="s">
        <v>20</v>
      </c>
      <c r="F149" s="242" t="s">
        <v>197</v>
      </c>
      <c r="G149" s="233"/>
      <c r="H149" s="233"/>
      <c r="I149" s="233"/>
      <c r="J149" s="233"/>
      <c r="K149" s="237">
        <v>33.5</v>
      </c>
      <c r="L149" s="233"/>
      <c r="M149" s="233"/>
      <c r="N149" s="233"/>
      <c r="O149" s="233"/>
      <c r="P149" s="233"/>
      <c r="Q149" s="233"/>
      <c r="R149" s="238"/>
      <c r="T149" s="239"/>
      <c r="U149" s="233"/>
      <c r="V149" s="233"/>
      <c r="W149" s="233"/>
      <c r="X149" s="233"/>
      <c r="Y149" s="233"/>
      <c r="Z149" s="233"/>
      <c r="AA149" s="240"/>
      <c r="AT149" s="241" t="s">
        <v>151</v>
      </c>
      <c r="AU149" s="241" t="s">
        <v>87</v>
      </c>
      <c r="AV149" s="10" t="s">
        <v>87</v>
      </c>
      <c r="AW149" s="10" t="s">
        <v>35</v>
      </c>
      <c r="AX149" s="10" t="s">
        <v>78</v>
      </c>
      <c r="AY149" s="241" t="s">
        <v>143</v>
      </c>
    </row>
    <row r="150" s="10" customFormat="1" ht="16.5" customHeight="1">
      <c r="B150" s="232"/>
      <c r="C150" s="233"/>
      <c r="D150" s="233"/>
      <c r="E150" s="234" t="s">
        <v>20</v>
      </c>
      <c r="F150" s="242" t="s">
        <v>198</v>
      </c>
      <c r="G150" s="233"/>
      <c r="H150" s="233"/>
      <c r="I150" s="233"/>
      <c r="J150" s="233"/>
      <c r="K150" s="237">
        <v>75</v>
      </c>
      <c r="L150" s="233"/>
      <c r="M150" s="233"/>
      <c r="N150" s="233"/>
      <c r="O150" s="233"/>
      <c r="P150" s="233"/>
      <c r="Q150" s="233"/>
      <c r="R150" s="238"/>
      <c r="T150" s="239"/>
      <c r="U150" s="233"/>
      <c r="V150" s="233"/>
      <c r="W150" s="233"/>
      <c r="X150" s="233"/>
      <c r="Y150" s="233"/>
      <c r="Z150" s="233"/>
      <c r="AA150" s="240"/>
      <c r="AT150" s="241" t="s">
        <v>151</v>
      </c>
      <c r="AU150" s="241" t="s">
        <v>87</v>
      </c>
      <c r="AV150" s="10" t="s">
        <v>87</v>
      </c>
      <c r="AW150" s="10" t="s">
        <v>35</v>
      </c>
      <c r="AX150" s="10" t="s">
        <v>78</v>
      </c>
      <c r="AY150" s="241" t="s">
        <v>143</v>
      </c>
    </row>
    <row r="151" s="11" customFormat="1" ht="16.5" customHeight="1">
      <c r="B151" s="243"/>
      <c r="C151" s="244"/>
      <c r="D151" s="244"/>
      <c r="E151" s="245" t="s">
        <v>20</v>
      </c>
      <c r="F151" s="246" t="s">
        <v>164</v>
      </c>
      <c r="G151" s="244"/>
      <c r="H151" s="244"/>
      <c r="I151" s="244"/>
      <c r="J151" s="244"/>
      <c r="K151" s="247">
        <v>133.5</v>
      </c>
      <c r="L151" s="244"/>
      <c r="M151" s="244"/>
      <c r="N151" s="244"/>
      <c r="O151" s="244"/>
      <c r="P151" s="244"/>
      <c r="Q151" s="244"/>
      <c r="R151" s="248"/>
      <c r="T151" s="249"/>
      <c r="U151" s="244"/>
      <c r="V151" s="244"/>
      <c r="W151" s="244"/>
      <c r="X151" s="244"/>
      <c r="Y151" s="244"/>
      <c r="Z151" s="244"/>
      <c r="AA151" s="250"/>
      <c r="AT151" s="251" t="s">
        <v>151</v>
      </c>
      <c r="AU151" s="251" t="s">
        <v>87</v>
      </c>
      <c r="AV151" s="11" t="s">
        <v>148</v>
      </c>
      <c r="AW151" s="11" t="s">
        <v>35</v>
      </c>
      <c r="AX151" s="11" t="s">
        <v>84</v>
      </c>
      <c r="AY151" s="251" t="s">
        <v>143</v>
      </c>
    </row>
    <row r="152" s="9" customFormat="1" ht="29.88" customHeight="1">
      <c r="B152" s="206"/>
      <c r="C152" s="207"/>
      <c r="D152" s="218" t="s">
        <v>115</v>
      </c>
      <c r="E152" s="218"/>
      <c r="F152" s="218"/>
      <c r="G152" s="218"/>
      <c r="H152" s="218"/>
      <c r="I152" s="218"/>
      <c r="J152" s="218"/>
      <c r="K152" s="218"/>
      <c r="L152" s="218"/>
      <c r="M152" s="218"/>
      <c r="N152" s="219">
        <f>BK152</f>
        <v>0</v>
      </c>
      <c r="O152" s="220"/>
      <c r="P152" s="220"/>
      <c r="Q152" s="220"/>
      <c r="R152" s="211"/>
      <c r="T152" s="212"/>
      <c r="U152" s="207"/>
      <c r="V152" s="207"/>
      <c r="W152" s="213">
        <f>SUM(W153:W157)</f>
        <v>0</v>
      </c>
      <c r="X152" s="207"/>
      <c r="Y152" s="213">
        <f>SUM(Y153:Y157)</f>
        <v>16.98897024</v>
      </c>
      <c r="Z152" s="207"/>
      <c r="AA152" s="214">
        <f>SUM(AA153:AA157)</f>
        <v>0</v>
      </c>
      <c r="AR152" s="215" t="s">
        <v>84</v>
      </c>
      <c r="AT152" s="216" t="s">
        <v>77</v>
      </c>
      <c r="AU152" s="216" t="s">
        <v>84</v>
      </c>
      <c r="AY152" s="215" t="s">
        <v>143</v>
      </c>
      <c r="BK152" s="217">
        <f>SUM(BK153:BK157)</f>
        <v>0</v>
      </c>
    </row>
    <row r="153" s="1" customFormat="1" ht="51" customHeight="1">
      <c r="B153" s="47"/>
      <c r="C153" s="221" t="s">
        <v>199</v>
      </c>
      <c r="D153" s="221" t="s">
        <v>144</v>
      </c>
      <c r="E153" s="222" t="s">
        <v>200</v>
      </c>
      <c r="F153" s="223" t="s">
        <v>201</v>
      </c>
      <c r="G153" s="223"/>
      <c r="H153" s="223"/>
      <c r="I153" s="223"/>
      <c r="J153" s="224" t="s">
        <v>147</v>
      </c>
      <c r="K153" s="225">
        <v>104.922</v>
      </c>
      <c r="L153" s="226">
        <v>0</v>
      </c>
      <c r="M153" s="227"/>
      <c r="N153" s="225">
        <f>ROUND(L153*K153,3)</f>
        <v>0</v>
      </c>
      <c r="O153" s="225"/>
      <c r="P153" s="225"/>
      <c r="Q153" s="225"/>
      <c r="R153" s="49"/>
      <c r="T153" s="228" t="s">
        <v>20</v>
      </c>
      <c r="U153" s="57" t="s">
        <v>45</v>
      </c>
      <c r="V153" s="48"/>
      <c r="W153" s="229">
        <f>V153*K153</f>
        <v>0</v>
      </c>
      <c r="X153" s="229">
        <v>0.16192000000000001</v>
      </c>
      <c r="Y153" s="229">
        <f>X153*K153</f>
        <v>16.98897024</v>
      </c>
      <c r="Z153" s="229">
        <v>0</v>
      </c>
      <c r="AA153" s="230">
        <f>Z153*K153</f>
        <v>0</v>
      </c>
      <c r="AR153" s="23" t="s">
        <v>148</v>
      </c>
      <c r="AT153" s="23" t="s">
        <v>144</v>
      </c>
      <c r="AU153" s="23" t="s">
        <v>87</v>
      </c>
      <c r="AY153" s="23" t="s">
        <v>143</v>
      </c>
      <c r="BE153" s="143">
        <f>IF(U153="základná",N153,0)</f>
        <v>0</v>
      </c>
      <c r="BF153" s="143">
        <f>IF(U153="znížená",N153,0)</f>
        <v>0</v>
      </c>
      <c r="BG153" s="143">
        <f>IF(U153="zákl. prenesená",N153,0)</f>
        <v>0</v>
      </c>
      <c r="BH153" s="143">
        <f>IF(U153="zníž. prenesená",N153,0)</f>
        <v>0</v>
      </c>
      <c r="BI153" s="143">
        <f>IF(U153="nulová",N153,0)</f>
        <v>0</v>
      </c>
      <c r="BJ153" s="23" t="s">
        <v>87</v>
      </c>
      <c r="BK153" s="231">
        <f>ROUND(L153*K153,3)</f>
        <v>0</v>
      </c>
      <c r="BL153" s="23" t="s">
        <v>148</v>
      </c>
      <c r="BM153" s="23" t="s">
        <v>202</v>
      </c>
    </row>
    <row r="154" s="10" customFormat="1" ht="16.5" customHeight="1">
      <c r="B154" s="232"/>
      <c r="C154" s="233"/>
      <c r="D154" s="233"/>
      <c r="E154" s="234" t="s">
        <v>20</v>
      </c>
      <c r="F154" s="235" t="s">
        <v>203</v>
      </c>
      <c r="G154" s="236"/>
      <c r="H154" s="236"/>
      <c r="I154" s="236"/>
      <c r="J154" s="233"/>
      <c r="K154" s="237">
        <v>39.356999999999999</v>
      </c>
      <c r="L154" s="233"/>
      <c r="M154" s="233"/>
      <c r="N154" s="233"/>
      <c r="O154" s="233"/>
      <c r="P154" s="233"/>
      <c r="Q154" s="233"/>
      <c r="R154" s="238"/>
      <c r="T154" s="239"/>
      <c r="U154" s="233"/>
      <c r="V154" s="233"/>
      <c r="W154" s="233"/>
      <c r="X154" s="233"/>
      <c r="Y154" s="233"/>
      <c r="Z154" s="233"/>
      <c r="AA154" s="240"/>
      <c r="AT154" s="241" t="s">
        <v>151</v>
      </c>
      <c r="AU154" s="241" t="s">
        <v>87</v>
      </c>
      <c r="AV154" s="10" t="s">
        <v>87</v>
      </c>
      <c r="AW154" s="10" t="s">
        <v>35</v>
      </c>
      <c r="AX154" s="10" t="s">
        <v>78</v>
      </c>
      <c r="AY154" s="241" t="s">
        <v>143</v>
      </c>
    </row>
    <row r="155" s="10" customFormat="1" ht="16.5" customHeight="1">
      <c r="B155" s="232"/>
      <c r="C155" s="233"/>
      <c r="D155" s="233"/>
      <c r="E155" s="234" t="s">
        <v>20</v>
      </c>
      <c r="F155" s="242" t="s">
        <v>204</v>
      </c>
      <c r="G155" s="233"/>
      <c r="H155" s="233"/>
      <c r="I155" s="233"/>
      <c r="J155" s="233"/>
      <c r="K155" s="237">
        <v>18</v>
      </c>
      <c r="L155" s="233"/>
      <c r="M155" s="233"/>
      <c r="N155" s="233"/>
      <c r="O155" s="233"/>
      <c r="P155" s="233"/>
      <c r="Q155" s="233"/>
      <c r="R155" s="238"/>
      <c r="T155" s="239"/>
      <c r="U155" s="233"/>
      <c r="V155" s="233"/>
      <c r="W155" s="233"/>
      <c r="X155" s="233"/>
      <c r="Y155" s="233"/>
      <c r="Z155" s="233"/>
      <c r="AA155" s="240"/>
      <c r="AT155" s="241" t="s">
        <v>151</v>
      </c>
      <c r="AU155" s="241" t="s">
        <v>87</v>
      </c>
      <c r="AV155" s="10" t="s">
        <v>87</v>
      </c>
      <c r="AW155" s="10" t="s">
        <v>35</v>
      </c>
      <c r="AX155" s="10" t="s">
        <v>78</v>
      </c>
      <c r="AY155" s="241" t="s">
        <v>143</v>
      </c>
    </row>
    <row r="156" s="10" customFormat="1" ht="16.5" customHeight="1">
      <c r="B156" s="232"/>
      <c r="C156" s="233"/>
      <c r="D156" s="233"/>
      <c r="E156" s="234" t="s">
        <v>20</v>
      </c>
      <c r="F156" s="242" t="s">
        <v>205</v>
      </c>
      <c r="G156" s="233"/>
      <c r="H156" s="233"/>
      <c r="I156" s="233"/>
      <c r="J156" s="233"/>
      <c r="K156" s="237">
        <v>47.564999999999998</v>
      </c>
      <c r="L156" s="233"/>
      <c r="M156" s="233"/>
      <c r="N156" s="233"/>
      <c r="O156" s="233"/>
      <c r="P156" s="233"/>
      <c r="Q156" s="233"/>
      <c r="R156" s="238"/>
      <c r="T156" s="239"/>
      <c r="U156" s="233"/>
      <c r="V156" s="233"/>
      <c r="W156" s="233"/>
      <c r="X156" s="233"/>
      <c r="Y156" s="233"/>
      <c r="Z156" s="233"/>
      <c r="AA156" s="240"/>
      <c r="AT156" s="241" t="s">
        <v>151</v>
      </c>
      <c r="AU156" s="241" t="s">
        <v>87</v>
      </c>
      <c r="AV156" s="10" t="s">
        <v>87</v>
      </c>
      <c r="AW156" s="10" t="s">
        <v>35</v>
      </c>
      <c r="AX156" s="10" t="s">
        <v>78</v>
      </c>
      <c r="AY156" s="241" t="s">
        <v>143</v>
      </c>
    </row>
    <row r="157" s="11" customFormat="1" ht="16.5" customHeight="1">
      <c r="B157" s="243"/>
      <c r="C157" s="244"/>
      <c r="D157" s="244"/>
      <c r="E157" s="245" t="s">
        <v>20</v>
      </c>
      <c r="F157" s="246" t="s">
        <v>155</v>
      </c>
      <c r="G157" s="244"/>
      <c r="H157" s="244"/>
      <c r="I157" s="244"/>
      <c r="J157" s="244"/>
      <c r="K157" s="247">
        <v>104.922</v>
      </c>
      <c r="L157" s="244"/>
      <c r="M157" s="244"/>
      <c r="N157" s="244"/>
      <c r="O157" s="244"/>
      <c r="P157" s="244"/>
      <c r="Q157" s="244"/>
      <c r="R157" s="248"/>
      <c r="T157" s="249"/>
      <c r="U157" s="244"/>
      <c r="V157" s="244"/>
      <c r="W157" s="244"/>
      <c r="X157" s="244"/>
      <c r="Y157" s="244"/>
      <c r="Z157" s="244"/>
      <c r="AA157" s="250"/>
      <c r="AT157" s="251" t="s">
        <v>151</v>
      </c>
      <c r="AU157" s="251" t="s">
        <v>87</v>
      </c>
      <c r="AV157" s="11" t="s">
        <v>148</v>
      </c>
      <c r="AW157" s="11" t="s">
        <v>35</v>
      </c>
      <c r="AX157" s="11" t="s">
        <v>84</v>
      </c>
      <c r="AY157" s="251" t="s">
        <v>143</v>
      </c>
    </row>
    <row r="158" s="9" customFormat="1" ht="29.88" customHeight="1">
      <c r="B158" s="206"/>
      <c r="C158" s="207"/>
      <c r="D158" s="218" t="s">
        <v>116</v>
      </c>
      <c r="E158" s="218"/>
      <c r="F158" s="218"/>
      <c r="G158" s="218"/>
      <c r="H158" s="218"/>
      <c r="I158" s="218"/>
      <c r="J158" s="218"/>
      <c r="K158" s="218"/>
      <c r="L158" s="218"/>
      <c r="M158" s="218"/>
      <c r="N158" s="219">
        <f>BK158</f>
        <v>0</v>
      </c>
      <c r="O158" s="220"/>
      <c r="P158" s="220"/>
      <c r="Q158" s="220"/>
      <c r="R158" s="211"/>
      <c r="T158" s="212"/>
      <c r="U158" s="207"/>
      <c r="V158" s="207"/>
      <c r="W158" s="213">
        <f>SUM(W159:W167)</f>
        <v>0</v>
      </c>
      <c r="X158" s="207"/>
      <c r="Y158" s="213">
        <f>SUM(Y159:Y167)</f>
        <v>39.170880000000004</v>
      </c>
      <c r="Z158" s="207"/>
      <c r="AA158" s="214">
        <f>SUM(AA159:AA167)</f>
        <v>0</v>
      </c>
      <c r="AR158" s="215" t="s">
        <v>84</v>
      </c>
      <c r="AT158" s="216" t="s">
        <v>77</v>
      </c>
      <c r="AU158" s="216" t="s">
        <v>84</v>
      </c>
      <c r="AY158" s="215" t="s">
        <v>143</v>
      </c>
      <c r="BK158" s="217">
        <f>SUM(BK159:BK167)</f>
        <v>0</v>
      </c>
    </row>
    <row r="159" s="1" customFormat="1" ht="38.25" customHeight="1">
      <c r="B159" s="47"/>
      <c r="C159" s="221" t="s">
        <v>206</v>
      </c>
      <c r="D159" s="221" t="s">
        <v>144</v>
      </c>
      <c r="E159" s="222" t="s">
        <v>207</v>
      </c>
      <c r="F159" s="223" t="s">
        <v>208</v>
      </c>
      <c r="G159" s="223"/>
      <c r="H159" s="223"/>
      <c r="I159" s="223"/>
      <c r="J159" s="224" t="s">
        <v>147</v>
      </c>
      <c r="K159" s="225">
        <v>349.74000000000001</v>
      </c>
      <c r="L159" s="226">
        <v>0</v>
      </c>
      <c r="M159" s="227"/>
      <c r="N159" s="225">
        <f>ROUND(L159*K159,3)</f>
        <v>0</v>
      </c>
      <c r="O159" s="225"/>
      <c r="P159" s="225"/>
      <c r="Q159" s="225"/>
      <c r="R159" s="49"/>
      <c r="T159" s="228" t="s">
        <v>20</v>
      </c>
      <c r="U159" s="57" t="s">
        <v>45</v>
      </c>
      <c r="V159" s="48"/>
      <c r="W159" s="229">
        <f>V159*K159</f>
        <v>0</v>
      </c>
      <c r="X159" s="229">
        <v>0.112</v>
      </c>
      <c r="Y159" s="229">
        <f>X159*K159</f>
        <v>39.170880000000004</v>
      </c>
      <c r="Z159" s="229">
        <v>0</v>
      </c>
      <c r="AA159" s="230">
        <f>Z159*K159</f>
        <v>0</v>
      </c>
      <c r="AR159" s="23" t="s">
        <v>148</v>
      </c>
      <c r="AT159" s="23" t="s">
        <v>144</v>
      </c>
      <c r="AU159" s="23" t="s">
        <v>87</v>
      </c>
      <c r="AY159" s="23" t="s">
        <v>143</v>
      </c>
      <c r="BE159" s="143">
        <f>IF(U159="základná",N159,0)</f>
        <v>0</v>
      </c>
      <c r="BF159" s="143">
        <f>IF(U159="znížená",N159,0)</f>
        <v>0</v>
      </c>
      <c r="BG159" s="143">
        <f>IF(U159="zákl. prenesená",N159,0)</f>
        <v>0</v>
      </c>
      <c r="BH159" s="143">
        <f>IF(U159="zníž. prenesená",N159,0)</f>
        <v>0</v>
      </c>
      <c r="BI159" s="143">
        <f>IF(U159="nulová",N159,0)</f>
        <v>0</v>
      </c>
      <c r="BJ159" s="23" t="s">
        <v>87</v>
      </c>
      <c r="BK159" s="231">
        <f>ROUND(L159*K159,3)</f>
        <v>0</v>
      </c>
      <c r="BL159" s="23" t="s">
        <v>148</v>
      </c>
      <c r="BM159" s="23" t="s">
        <v>209</v>
      </c>
    </row>
    <row r="160" s="10" customFormat="1" ht="16.5" customHeight="1">
      <c r="B160" s="232"/>
      <c r="C160" s="233"/>
      <c r="D160" s="233"/>
      <c r="E160" s="234" t="s">
        <v>20</v>
      </c>
      <c r="F160" s="235" t="s">
        <v>210</v>
      </c>
      <c r="G160" s="236"/>
      <c r="H160" s="236"/>
      <c r="I160" s="236"/>
      <c r="J160" s="233"/>
      <c r="K160" s="237">
        <v>131.19</v>
      </c>
      <c r="L160" s="233"/>
      <c r="M160" s="233"/>
      <c r="N160" s="233"/>
      <c r="O160" s="233"/>
      <c r="P160" s="233"/>
      <c r="Q160" s="233"/>
      <c r="R160" s="238"/>
      <c r="T160" s="239"/>
      <c r="U160" s="233"/>
      <c r="V160" s="233"/>
      <c r="W160" s="233"/>
      <c r="X160" s="233"/>
      <c r="Y160" s="233"/>
      <c r="Z160" s="233"/>
      <c r="AA160" s="240"/>
      <c r="AT160" s="241" t="s">
        <v>151</v>
      </c>
      <c r="AU160" s="241" t="s">
        <v>87</v>
      </c>
      <c r="AV160" s="10" t="s">
        <v>87</v>
      </c>
      <c r="AW160" s="10" t="s">
        <v>35</v>
      </c>
      <c r="AX160" s="10" t="s">
        <v>78</v>
      </c>
      <c r="AY160" s="241" t="s">
        <v>143</v>
      </c>
    </row>
    <row r="161" s="10" customFormat="1" ht="16.5" customHeight="1">
      <c r="B161" s="232"/>
      <c r="C161" s="233"/>
      <c r="D161" s="233"/>
      <c r="E161" s="234" t="s">
        <v>20</v>
      </c>
      <c r="F161" s="242" t="s">
        <v>211</v>
      </c>
      <c r="G161" s="233"/>
      <c r="H161" s="233"/>
      <c r="I161" s="233"/>
      <c r="J161" s="233"/>
      <c r="K161" s="237">
        <v>60</v>
      </c>
      <c r="L161" s="233"/>
      <c r="M161" s="233"/>
      <c r="N161" s="233"/>
      <c r="O161" s="233"/>
      <c r="P161" s="233"/>
      <c r="Q161" s="233"/>
      <c r="R161" s="238"/>
      <c r="T161" s="239"/>
      <c r="U161" s="233"/>
      <c r="V161" s="233"/>
      <c r="W161" s="233"/>
      <c r="X161" s="233"/>
      <c r="Y161" s="233"/>
      <c r="Z161" s="233"/>
      <c r="AA161" s="240"/>
      <c r="AT161" s="241" t="s">
        <v>151</v>
      </c>
      <c r="AU161" s="241" t="s">
        <v>87</v>
      </c>
      <c r="AV161" s="10" t="s">
        <v>87</v>
      </c>
      <c r="AW161" s="10" t="s">
        <v>35</v>
      </c>
      <c r="AX161" s="10" t="s">
        <v>78</v>
      </c>
      <c r="AY161" s="241" t="s">
        <v>143</v>
      </c>
    </row>
    <row r="162" s="10" customFormat="1" ht="16.5" customHeight="1">
      <c r="B162" s="232"/>
      <c r="C162" s="233"/>
      <c r="D162" s="233"/>
      <c r="E162" s="234" t="s">
        <v>20</v>
      </c>
      <c r="F162" s="242" t="s">
        <v>212</v>
      </c>
      <c r="G162" s="233"/>
      <c r="H162" s="233"/>
      <c r="I162" s="233"/>
      <c r="J162" s="233"/>
      <c r="K162" s="237">
        <v>158.55000000000001</v>
      </c>
      <c r="L162" s="233"/>
      <c r="M162" s="233"/>
      <c r="N162" s="233"/>
      <c r="O162" s="233"/>
      <c r="P162" s="233"/>
      <c r="Q162" s="233"/>
      <c r="R162" s="238"/>
      <c r="T162" s="239"/>
      <c r="U162" s="233"/>
      <c r="V162" s="233"/>
      <c r="W162" s="233"/>
      <c r="X162" s="233"/>
      <c r="Y162" s="233"/>
      <c r="Z162" s="233"/>
      <c r="AA162" s="240"/>
      <c r="AT162" s="241" t="s">
        <v>151</v>
      </c>
      <c r="AU162" s="241" t="s">
        <v>87</v>
      </c>
      <c r="AV162" s="10" t="s">
        <v>87</v>
      </c>
      <c r="AW162" s="10" t="s">
        <v>35</v>
      </c>
      <c r="AX162" s="10" t="s">
        <v>78</v>
      </c>
      <c r="AY162" s="241" t="s">
        <v>143</v>
      </c>
    </row>
    <row r="163" s="11" customFormat="1" ht="16.5" customHeight="1">
      <c r="B163" s="243"/>
      <c r="C163" s="244"/>
      <c r="D163" s="244"/>
      <c r="E163" s="245" t="s">
        <v>20</v>
      </c>
      <c r="F163" s="246" t="s">
        <v>155</v>
      </c>
      <c r="G163" s="244"/>
      <c r="H163" s="244"/>
      <c r="I163" s="244"/>
      <c r="J163" s="244"/>
      <c r="K163" s="247">
        <v>349.74000000000001</v>
      </c>
      <c r="L163" s="244"/>
      <c r="M163" s="244"/>
      <c r="N163" s="244"/>
      <c r="O163" s="244"/>
      <c r="P163" s="244"/>
      <c r="Q163" s="244"/>
      <c r="R163" s="248"/>
      <c r="T163" s="249"/>
      <c r="U163" s="244"/>
      <c r="V163" s="244"/>
      <c r="W163" s="244"/>
      <c r="X163" s="244"/>
      <c r="Y163" s="244"/>
      <c r="Z163" s="244"/>
      <c r="AA163" s="250"/>
      <c r="AT163" s="251" t="s">
        <v>151</v>
      </c>
      <c r="AU163" s="251" t="s">
        <v>87</v>
      </c>
      <c r="AV163" s="11" t="s">
        <v>148</v>
      </c>
      <c r="AW163" s="11" t="s">
        <v>35</v>
      </c>
      <c r="AX163" s="11" t="s">
        <v>84</v>
      </c>
      <c r="AY163" s="251" t="s">
        <v>143</v>
      </c>
    </row>
    <row r="164" s="1" customFormat="1" ht="16.5" customHeight="1">
      <c r="B164" s="47"/>
      <c r="C164" s="261" t="s">
        <v>213</v>
      </c>
      <c r="D164" s="261" t="s">
        <v>214</v>
      </c>
      <c r="E164" s="262" t="s">
        <v>215</v>
      </c>
      <c r="F164" s="263" t="s">
        <v>216</v>
      </c>
      <c r="G164" s="263"/>
      <c r="H164" s="263"/>
      <c r="I164" s="263"/>
      <c r="J164" s="264" t="s">
        <v>147</v>
      </c>
      <c r="K164" s="265">
        <v>360.23200000000003</v>
      </c>
      <c r="L164" s="266">
        <v>0</v>
      </c>
      <c r="M164" s="267"/>
      <c r="N164" s="265">
        <f>ROUND(L164*K164,3)</f>
        <v>0</v>
      </c>
      <c r="O164" s="225"/>
      <c r="P164" s="225"/>
      <c r="Q164" s="225"/>
      <c r="R164" s="49"/>
      <c r="T164" s="228" t="s">
        <v>20</v>
      </c>
      <c r="U164" s="57" t="s">
        <v>45</v>
      </c>
      <c r="V164" s="48"/>
      <c r="W164" s="229">
        <f>V164*K164</f>
        <v>0</v>
      </c>
      <c r="X164" s="229">
        <v>0</v>
      </c>
      <c r="Y164" s="229">
        <f>X164*K164</f>
        <v>0</v>
      </c>
      <c r="Z164" s="229">
        <v>0</v>
      </c>
      <c r="AA164" s="230">
        <f>Z164*K164</f>
        <v>0</v>
      </c>
      <c r="AR164" s="23" t="s">
        <v>184</v>
      </c>
      <c r="AT164" s="23" t="s">
        <v>214</v>
      </c>
      <c r="AU164" s="23" t="s">
        <v>87</v>
      </c>
      <c r="AY164" s="23" t="s">
        <v>143</v>
      </c>
      <c r="BE164" s="143">
        <f>IF(U164="základná",N164,0)</f>
        <v>0</v>
      </c>
      <c r="BF164" s="143">
        <f>IF(U164="znížená",N164,0)</f>
        <v>0</v>
      </c>
      <c r="BG164" s="143">
        <f>IF(U164="zákl. prenesená",N164,0)</f>
        <v>0</v>
      </c>
      <c r="BH164" s="143">
        <f>IF(U164="zníž. prenesená",N164,0)</f>
        <v>0</v>
      </c>
      <c r="BI164" s="143">
        <f>IF(U164="nulová",N164,0)</f>
        <v>0</v>
      </c>
      <c r="BJ164" s="23" t="s">
        <v>87</v>
      </c>
      <c r="BK164" s="231">
        <f>ROUND(L164*K164,3)</f>
        <v>0</v>
      </c>
      <c r="BL164" s="23" t="s">
        <v>148</v>
      </c>
      <c r="BM164" s="23" t="s">
        <v>217</v>
      </c>
    </row>
    <row r="165" s="10" customFormat="1" ht="16.5" customHeight="1">
      <c r="B165" s="232"/>
      <c r="C165" s="233"/>
      <c r="D165" s="233"/>
      <c r="E165" s="234" t="s">
        <v>20</v>
      </c>
      <c r="F165" s="235" t="s">
        <v>218</v>
      </c>
      <c r="G165" s="236"/>
      <c r="H165" s="236"/>
      <c r="I165" s="236"/>
      <c r="J165" s="233"/>
      <c r="K165" s="237">
        <v>360.23200000000003</v>
      </c>
      <c r="L165" s="233"/>
      <c r="M165" s="233"/>
      <c r="N165" s="233"/>
      <c r="O165" s="233"/>
      <c r="P165" s="233"/>
      <c r="Q165" s="233"/>
      <c r="R165" s="238"/>
      <c r="T165" s="239"/>
      <c r="U165" s="233"/>
      <c r="V165" s="233"/>
      <c r="W165" s="233"/>
      <c r="X165" s="233"/>
      <c r="Y165" s="233"/>
      <c r="Z165" s="233"/>
      <c r="AA165" s="240"/>
      <c r="AT165" s="241" t="s">
        <v>151</v>
      </c>
      <c r="AU165" s="241" t="s">
        <v>87</v>
      </c>
      <c r="AV165" s="10" t="s">
        <v>87</v>
      </c>
      <c r="AW165" s="10" t="s">
        <v>35</v>
      </c>
      <c r="AX165" s="10" t="s">
        <v>84</v>
      </c>
      <c r="AY165" s="241" t="s">
        <v>143</v>
      </c>
    </row>
    <row r="166" s="1" customFormat="1" ht="38.25" customHeight="1">
      <c r="B166" s="47"/>
      <c r="C166" s="221" t="s">
        <v>219</v>
      </c>
      <c r="D166" s="221" t="s">
        <v>144</v>
      </c>
      <c r="E166" s="222" t="s">
        <v>220</v>
      </c>
      <c r="F166" s="223" t="s">
        <v>221</v>
      </c>
      <c r="G166" s="223"/>
      <c r="H166" s="223"/>
      <c r="I166" s="223"/>
      <c r="J166" s="224" t="s">
        <v>222</v>
      </c>
      <c r="K166" s="225">
        <v>22.800000000000001</v>
      </c>
      <c r="L166" s="226">
        <v>0</v>
      </c>
      <c r="M166" s="227"/>
      <c r="N166" s="225">
        <f>ROUND(L166*K166,3)</f>
        <v>0</v>
      </c>
      <c r="O166" s="225"/>
      <c r="P166" s="225"/>
      <c r="Q166" s="225"/>
      <c r="R166" s="49"/>
      <c r="T166" s="228" t="s">
        <v>20</v>
      </c>
      <c r="U166" s="57" t="s">
        <v>45</v>
      </c>
      <c r="V166" s="48"/>
      <c r="W166" s="229">
        <f>V166*K166</f>
        <v>0</v>
      </c>
      <c r="X166" s="229">
        <v>0</v>
      </c>
      <c r="Y166" s="229">
        <f>X166*K166</f>
        <v>0</v>
      </c>
      <c r="Z166" s="229">
        <v>0</v>
      </c>
      <c r="AA166" s="230">
        <f>Z166*K166</f>
        <v>0</v>
      </c>
      <c r="AR166" s="23" t="s">
        <v>148</v>
      </c>
      <c r="AT166" s="23" t="s">
        <v>144</v>
      </c>
      <c r="AU166" s="23" t="s">
        <v>87</v>
      </c>
      <c r="AY166" s="23" t="s">
        <v>143</v>
      </c>
      <c r="BE166" s="143">
        <f>IF(U166="základná",N166,0)</f>
        <v>0</v>
      </c>
      <c r="BF166" s="143">
        <f>IF(U166="znížená",N166,0)</f>
        <v>0</v>
      </c>
      <c r="BG166" s="143">
        <f>IF(U166="zákl. prenesená",N166,0)</f>
        <v>0</v>
      </c>
      <c r="BH166" s="143">
        <f>IF(U166="zníž. prenesená",N166,0)</f>
        <v>0</v>
      </c>
      <c r="BI166" s="143">
        <f>IF(U166="nulová",N166,0)</f>
        <v>0</v>
      </c>
      <c r="BJ166" s="23" t="s">
        <v>87</v>
      </c>
      <c r="BK166" s="231">
        <f>ROUND(L166*K166,3)</f>
        <v>0</v>
      </c>
      <c r="BL166" s="23" t="s">
        <v>148</v>
      </c>
      <c r="BM166" s="23" t="s">
        <v>223</v>
      </c>
    </row>
    <row r="167" s="10" customFormat="1" ht="16.5" customHeight="1">
      <c r="B167" s="232"/>
      <c r="C167" s="233"/>
      <c r="D167" s="233"/>
      <c r="E167" s="234" t="s">
        <v>20</v>
      </c>
      <c r="F167" s="235" t="s">
        <v>224</v>
      </c>
      <c r="G167" s="236"/>
      <c r="H167" s="236"/>
      <c r="I167" s="236"/>
      <c r="J167" s="233"/>
      <c r="K167" s="237">
        <v>22.800000000000001</v>
      </c>
      <c r="L167" s="233"/>
      <c r="M167" s="233"/>
      <c r="N167" s="233"/>
      <c r="O167" s="233"/>
      <c r="P167" s="233"/>
      <c r="Q167" s="233"/>
      <c r="R167" s="238"/>
      <c r="T167" s="239"/>
      <c r="U167" s="233"/>
      <c r="V167" s="233"/>
      <c r="W167" s="233"/>
      <c r="X167" s="233"/>
      <c r="Y167" s="233"/>
      <c r="Z167" s="233"/>
      <c r="AA167" s="240"/>
      <c r="AT167" s="241" t="s">
        <v>151</v>
      </c>
      <c r="AU167" s="241" t="s">
        <v>87</v>
      </c>
      <c r="AV167" s="10" t="s">
        <v>87</v>
      </c>
      <c r="AW167" s="10" t="s">
        <v>35</v>
      </c>
      <c r="AX167" s="10" t="s">
        <v>84</v>
      </c>
      <c r="AY167" s="241" t="s">
        <v>143</v>
      </c>
    </row>
    <row r="168" s="9" customFormat="1" ht="29.88" customHeight="1">
      <c r="B168" s="206"/>
      <c r="C168" s="207"/>
      <c r="D168" s="218" t="s">
        <v>117</v>
      </c>
      <c r="E168" s="218"/>
      <c r="F168" s="218"/>
      <c r="G168" s="218"/>
      <c r="H168" s="218"/>
      <c r="I168" s="218"/>
      <c r="J168" s="218"/>
      <c r="K168" s="218"/>
      <c r="L168" s="218"/>
      <c r="M168" s="218"/>
      <c r="N168" s="219">
        <f>BK168</f>
        <v>0</v>
      </c>
      <c r="O168" s="220"/>
      <c r="P168" s="220"/>
      <c r="Q168" s="220"/>
      <c r="R168" s="211"/>
      <c r="T168" s="212"/>
      <c r="U168" s="207"/>
      <c r="V168" s="207"/>
      <c r="W168" s="213">
        <f>W169</f>
        <v>0</v>
      </c>
      <c r="X168" s="207"/>
      <c r="Y168" s="213">
        <f>Y169</f>
        <v>0.41064</v>
      </c>
      <c r="Z168" s="207"/>
      <c r="AA168" s="214">
        <f>AA169</f>
        <v>0</v>
      </c>
      <c r="AR168" s="215" t="s">
        <v>84</v>
      </c>
      <c r="AT168" s="216" t="s">
        <v>77</v>
      </c>
      <c r="AU168" s="216" t="s">
        <v>84</v>
      </c>
      <c r="AY168" s="215" t="s">
        <v>143</v>
      </c>
      <c r="BK168" s="217">
        <f>BK169</f>
        <v>0</v>
      </c>
    </row>
    <row r="169" s="1" customFormat="1" ht="25.5" customHeight="1">
      <c r="B169" s="47"/>
      <c r="C169" s="221" t="s">
        <v>225</v>
      </c>
      <c r="D169" s="221" t="s">
        <v>144</v>
      </c>
      <c r="E169" s="222" t="s">
        <v>226</v>
      </c>
      <c r="F169" s="223" t="s">
        <v>227</v>
      </c>
      <c r="G169" s="223"/>
      <c r="H169" s="223"/>
      <c r="I169" s="223"/>
      <c r="J169" s="224" t="s">
        <v>228</v>
      </c>
      <c r="K169" s="225">
        <v>1</v>
      </c>
      <c r="L169" s="226">
        <v>0</v>
      </c>
      <c r="M169" s="227"/>
      <c r="N169" s="225">
        <f>ROUND(L169*K169,3)</f>
        <v>0</v>
      </c>
      <c r="O169" s="225"/>
      <c r="P169" s="225"/>
      <c r="Q169" s="225"/>
      <c r="R169" s="49"/>
      <c r="T169" s="228" t="s">
        <v>20</v>
      </c>
      <c r="U169" s="57" t="s">
        <v>45</v>
      </c>
      <c r="V169" s="48"/>
      <c r="W169" s="229">
        <f>V169*K169</f>
        <v>0</v>
      </c>
      <c r="X169" s="229">
        <v>0.41064</v>
      </c>
      <c r="Y169" s="229">
        <f>X169*K169</f>
        <v>0.41064</v>
      </c>
      <c r="Z169" s="229">
        <v>0</v>
      </c>
      <c r="AA169" s="230">
        <f>Z169*K169</f>
        <v>0</v>
      </c>
      <c r="AR169" s="23" t="s">
        <v>148</v>
      </c>
      <c r="AT169" s="23" t="s">
        <v>144</v>
      </c>
      <c r="AU169" s="23" t="s">
        <v>87</v>
      </c>
      <c r="AY169" s="23" t="s">
        <v>143</v>
      </c>
      <c r="BE169" s="143">
        <f>IF(U169="základná",N169,0)</f>
        <v>0</v>
      </c>
      <c r="BF169" s="143">
        <f>IF(U169="znížená",N169,0)</f>
        <v>0</v>
      </c>
      <c r="BG169" s="143">
        <f>IF(U169="zákl. prenesená",N169,0)</f>
        <v>0</v>
      </c>
      <c r="BH169" s="143">
        <f>IF(U169="zníž. prenesená",N169,0)</f>
        <v>0</v>
      </c>
      <c r="BI169" s="143">
        <f>IF(U169="nulová",N169,0)</f>
        <v>0</v>
      </c>
      <c r="BJ169" s="23" t="s">
        <v>87</v>
      </c>
      <c r="BK169" s="231">
        <f>ROUND(L169*K169,3)</f>
        <v>0</v>
      </c>
      <c r="BL169" s="23" t="s">
        <v>148</v>
      </c>
      <c r="BM169" s="23" t="s">
        <v>229</v>
      </c>
    </row>
    <row r="170" s="9" customFormat="1" ht="29.88" customHeight="1">
      <c r="B170" s="206"/>
      <c r="C170" s="207"/>
      <c r="D170" s="218" t="s">
        <v>118</v>
      </c>
      <c r="E170" s="218"/>
      <c r="F170" s="218"/>
      <c r="G170" s="218"/>
      <c r="H170" s="218"/>
      <c r="I170" s="218"/>
      <c r="J170" s="218"/>
      <c r="K170" s="218"/>
      <c r="L170" s="218"/>
      <c r="M170" s="218"/>
      <c r="N170" s="268">
        <f>BK170</f>
        <v>0</v>
      </c>
      <c r="O170" s="269"/>
      <c r="P170" s="269"/>
      <c r="Q170" s="269"/>
      <c r="R170" s="211"/>
      <c r="T170" s="212"/>
      <c r="U170" s="207"/>
      <c r="V170" s="207"/>
      <c r="W170" s="213">
        <f>SUM(W171:W184)</f>
        <v>0</v>
      </c>
      <c r="X170" s="207"/>
      <c r="Y170" s="213">
        <f>SUM(Y171:Y184)</f>
        <v>27.832462999999997</v>
      </c>
      <c r="Z170" s="207"/>
      <c r="AA170" s="214">
        <f>SUM(AA171:AA184)</f>
        <v>0</v>
      </c>
      <c r="AR170" s="215" t="s">
        <v>84</v>
      </c>
      <c r="AT170" s="216" t="s">
        <v>77</v>
      </c>
      <c r="AU170" s="216" t="s">
        <v>84</v>
      </c>
      <c r="AY170" s="215" t="s">
        <v>143</v>
      </c>
      <c r="BK170" s="217">
        <f>SUM(BK171:BK184)</f>
        <v>0</v>
      </c>
    </row>
    <row r="171" s="1" customFormat="1" ht="38.25" customHeight="1">
      <c r="B171" s="47"/>
      <c r="C171" s="221" t="s">
        <v>230</v>
      </c>
      <c r="D171" s="221" t="s">
        <v>144</v>
      </c>
      <c r="E171" s="222" t="s">
        <v>231</v>
      </c>
      <c r="F171" s="223" t="s">
        <v>232</v>
      </c>
      <c r="G171" s="223"/>
      <c r="H171" s="223"/>
      <c r="I171" s="223"/>
      <c r="J171" s="224" t="s">
        <v>222</v>
      </c>
      <c r="K171" s="225">
        <v>281.89999999999998</v>
      </c>
      <c r="L171" s="226">
        <v>0</v>
      </c>
      <c r="M171" s="227"/>
      <c r="N171" s="225">
        <f>ROUND(L171*K171,3)</f>
        <v>0</v>
      </c>
      <c r="O171" s="225"/>
      <c r="P171" s="225"/>
      <c r="Q171" s="225"/>
      <c r="R171" s="49"/>
      <c r="T171" s="228" t="s">
        <v>20</v>
      </c>
      <c r="U171" s="57" t="s">
        <v>45</v>
      </c>
      <c r="V171" s="48"/>
      <c r="W171" s="229">
        <f>V171*K171</f>
        <v>0</v>
      </c>
      <c r="X171" s="229">
        <v>0.098729999999999998</v>
      </c>
      <c r="Y171" s="229">
        <f>X171*K171</f>
        <v>27.831986999999998</v>
      </c>
      <c r="Z171" s="229">
        <v>0</v>
      </c>
      <c r="AA171" s="230">
        <f>Z171*K171</f>
        <v>0</v>
      </c>
      <c r="AR171" s="23" t="s">
        <v>148</v>
      </c>
      <c r="AT171" s="23" t="s">
        <v>144</v>
      </c>
      <c r="AU171" s="23" t="s">
        <v>87</v>
      </c>
      <c r="AY171" s="23" t="s">
        <v>143</v>
      </c>
      <c r="BE171" s="143">
        <f>IF(U171="základná",N171,0)</f>
        <v>0</v>
      </c>
      <c r="BF171" s="143">
        <f>IF(U171="znížená",N171,0)</f>
        <v>0</v>
      </c>
      <c r="BG171" s="143">
        <f>IF(U171="zákl. prenesená",N171,0)</f>
        <v>0</v>
      </c>
      <c r="BH171" s="143">
        <f>IF(U171="zníž. prenesená",N171,0)</f>
        <v>0</v>
      </c>
      <c r="BI171" s="143">
        <f>IF(U171="nulová",N171,0)</f>
        <v>0</v>
      </c>
      <c r="BJ171" s="23" t="s">
        <v>87</v>
      </c>
      <c r="BK171" s="231">
        <f>ROUND(L171*K171,3)</f>
        <v>0</v>
      </c>
      <c r="BL171" s="23" t="s">
        <v>148</v>
      </c>
      <c r="BM171" s="23" t="s">
        <v>233</v>
      </c>
    </row>
    <row r="172" s="10" customFormat="1" ht="16.5" customHeight="1">
      <c r="B172" s="232"/>
      <c r="C172" s="233"/>
      <c r="D172" s="233"/>
      <c r="E172" s="234" t="s">
        <v>20</v>
      </c>
      <c r="F172" s="235" t="s">
        <v>234</v>
      </c>
      <c r="G172" s="236"/>
      <c r="H172" s="236"/>
      <c r="I172" s="236"/>
      <c r="J172" s="233"/>
      <c r="K172" s="237">
        <v>76.799999999999997</v>
      </c>
      <c r="L172" s="233"/>
      <c r="M172" s="233"/>
      <c r="N172" s="233"/>
      <c r="O172" s="233"/>
      <c r="P172" s="233"/>
      <c r="Q172" s="233"/>
      <c r="R172" s="238"/>
      <c r="T172" s="239"/>
      <c r="U172" s="233"/>
      <c r="V172" s="233"/>
      <c r="W172" s="233"/>
      <c r="X172" s="233"/>
      <c r="Y172" s="233"/>
      <c r="Z172" s="233"/>
      <c r="AA172" s="240"/>
      <c r="AT172" s="241" t="s">
        <v>151</v>
      </c>
      <c r="AU172" s="241" t="s">
        <v>87</v>
      </c>
      <c r="AV172" s="10" t="s">
        <v>87</v>
      </c>
      <c r="AW172" s="10" t="s">
        <v>35</v>
      </c>
      <c r="AX172" s="10" t="s">
        <v>78</v>
      </c>
      <c r="AY172" s="241" t="s">
        <v>143</v>
      </c>
    </row>
    <row r="173" s="10" customFormat="1" ht="16.5" customHeight="1">
      <c r="B173" s="232"/>
      <c r="C173" s="233"/>
      <c r="D173" s="233"/>
      <c r="E173" s="234" t="s">
        <v>20</v>
      </c>
      <c r="F173" s="242" t="s">
        <v>235</v>
      </c>
      <c r="G173" s="233"/>
      <c r="H173" s="233"/>
      <c r="I173" s="233"/>
      <c r="J173" s="233"/>
      <c r="K173" s="237">
        <v>52</v>
      </c>
      <c r="L173" s="233"/>
      <c r="M173" s="233"/>
      <c r="N173" s="233"/>
      <c r="O173" s="233"/>
      <c r="P173" s="233"/>
      <c r="Q173" s="233"/>
      <c r="R173" s="238"/>
      <c r="T173" s="239"/>
      <c r="U173" s="233"/>
      <c r="V173" s="233"/>
      <c r="W173" s="233"/>
      <c r="X173" s="233"/>
      <c r="Y173" s="233"/>
      <c r="Z173" s="233"/>
      <c r="AA173" s="240"/>
      <c r="AT173" s="241" t="s">
        <v>151</v>
      </c>
      <c r="AU173" s="241" t="s">
        <v>87</v>
      </c>
      <c r="AV173" s="10" t="s">
        <v>87</v>
      </c>
      <c r="AW173" s="10" t="s">
        <v>35</v>
      </c>
      <c r="AX173" s="10" t="s">
        <v>78</v>
      </c>
      <c r="AY173" s="241" t="s">
        <v>143</v>
      </c>
    </row>
    <row r="174" s="10" customFormat="1" ht="16.5" customHeight="1">
      <c r="B174" s="232"/>
      <c r="C174" s="233"/>
      <c r="D174" s="233"/>
      <c r="E174" s="234" t="s">
        <v>20</v>
      </c>
      <c r="F174" s="242" t="s">
        <v>236</v>
      </c>
      <c r="G174" s="233"/>
      <c r="H174" s="233"/>
      <c r="I174" s="233"/>
      <c r="J174" s="233"/>
      <c r="K174" s="237">
        <v>153.09999999999999</v>
      </c>
      <c r="L174" s="233"/>
      <c r="M174" s="233"/>
      <c r="N174" s="233"/>
      <c r="O174" s="233"/>
      <c r="P174" s="233"/>
      <c r="Q174" s="233"/>
      <c r="R174" s="238"/>
      <c r="T174" s="239"/>
      <c r="U174" s="233"/>
      <c r="V174" s="233"/>
      <c r="W174" s="233"/>
      <c r="X174" s="233"/>
      <c r="Y174" s="233"/>
      <c r="Z174" s="233"/>
      <c r="AA174" s="240"/>
      <c r="AT174" s="241" t="s">
        <v>151</v>
      </c>
      <c r="AU174" s="241" t="s">
        <v>87</v>
      </c>
      <c r="AV174" s="10" t="s">
        <v>87</v>
      </c>
      <c r="AW174" s="10" t="s">
        <v>35</v>
      </c>
      <c r="AX174" s="10" t="s">
        <v>78</v>
      </c>
      <c r="AY174" s="241" t="s">
        <v>143</v>
      </c>
    </row>
    <row r="175" s="11" customFormat="1" ht="16.5" customHeight="1">
      <c r="B175" s="243"/>
      <c r="C175" s="244"/>
      <c r="D175" s="244"/>
      <c r="E175" s="245" t="s">
        <v>20</v>
      </c>
      <c r="F175" s="246" t="s">
        <v>164</v>
      </c>
      <c r="G175" s="244"/>
      <c r="H175" s="244"/>
      <c r="I175" s="244"/>
      <c r="J175" s="244"/>
      <c r="K175" s="247">
        <v>281.89999999999998</v>
      </c>
      <c r="L175" s="244"/>
      <c r="M175" s="244"/>
      <c r="N175" s="244"/>
      <c r="O175" s="244"/>
      <c r="P175" s="244"/>
      <c r="Q175" s="244"/>
      <c r="R175" s="248"/>
      <c r="T175" s="249"/>
      <c r="U175" s="244"/>
      <c r="V175" s="244"/>
      <c r="W175" s="244"/>
      <c r="X175" s="244"/>
      <c r="Y175" s="244"/>
      <c r="Z175" s="244"/>
      <c r="AA175" s="250"/>
      <c r="AT175" s="251" t="s">
        <v>151</v>
      </c>
      <c r="AU175" s="251" t="s">
        <v>87</v>
      </c>
      <c r="AV175" s="11" t="s">
        <v>148</v>
      </c>
      <c r="AW175" s="11" t="s">
        <v>35</v>
      </c>
      <c r="AX175" s="11" t="s">
        <v>84</v>
      </c>
      <c r="AY175" s="251" t="s">
        <v>143</v>
      </c>
    </row>
    <row r="176" s="1" customFormat="1" ht="25.5" customHeight="1">
      <c r="B176" s="47"/>
      <c r="C176" s="261" t="s">
        <v>237</v>
      </c>
      <c r="D176" s="261" t="s">
        <v>214</v>
      </c>
      <c r="E176" s="262" t="s">
        <v>238</v>
      </c>
      <c r="F176" s="263" t="s">
        <v>239</v>
      </c>
      <c r="G176" s="263"/>
      <c r="H176" s="263"/>
      <c r="I176" s="263"/>
      <c r="J176" s="264" t="s">
        <v>228</v>
      </c>
      <c r="K176" s="265">
        <v>284.71899999999999</v>
      </c>
      <c r="L176" s="266">
        <v>0</v>
      </c>
      <c r="M176" s="267"/>
      <c r="N176" s="265">
        <f>ROUND(L176*K176,3)</f>
        <v>0</v>
      </c>
      <c r="O176" s="225"/>
      <c r="P176" s="225"/>
      <c r="Q176" s="225"/>
      <c r="R176" s="49"/>
      <c r="T176" s="228" t="s">
        <v>20</v>
      </c>
      <c r="U176" s="57" t="s">
        <v>45</v>
      </c>
      <c r="V176" s="48"/>
      <c r="W176" s="229">
        <f>V176*K176</f>
        <v>0</v>
      </c>
      <c r="X176" s="229">
        <v>0</v>
      </c>
      <c r="Y176" s="229">
        <f>X176*K176</f>
        <v>0</v>
      </c>
      <c r="Z176" s="229">
        <v>0</v>
      </c>
      <c r="AA176" s="230">
        <f>Z176*K176</f>
        <v>0</v>
      </c>
      <c r="AR176" s="23" t="s">
        <v>184</v>
      </c>
      <c r="AT176" s="23" t="s">
        <v>214</v>
      </c>
      <c r="AU176" s="23" t="s">
        <v>87</v>
      </c>
      <c r="AY176" s="23" t="s">
        <v>143</v>
      </c>
      <c r="BE176" s="143">
        <f>IF(U176="základná",N176,0)</f>
        <v>0</v>
      </c>
      <c r="BF176" s="143">
        <f>IF(U176="znížená",N176,0)</f>
        <v>0</v>
      </c>
      <c r="BG176" s="143">
        <f>IF(U176="zákl. prenesená",N176,0)</f>
        <v>0</v>
      </c>
      <c r="BH176" s="143">
        <f>IF(U176="zníž. prenesená",N176,0)</f>
        <v>0</v>
      </c>
      <c r="BI176" s="143">
        <f>IF(U176="nulová",N176,0)</f>
        <v>0</v>
      </c>
      <c r="BJ176" s="23" t="s">
        <v>87</v>
      </c>
      <c r="BK176" s="231">
        <f>ROUND(L176*K176,3)</f>
        <v>0</v>
      </c>
      <c r="BL176" s="23" t="s">
        <v>148</v>
      </c>
      <c r="BM176" s="23" t="s">
        <v>240</v>
      </c>
    </row>
    <row r="177" s="10" customFormat="1" ht="16.5" customHeight="1">
      <c r="B177" s="232"/>
      <c r="C177" s="233"/>
      <c r="D177" s="233"/>
      <c r="E177" s="234" t="s">
        <v>20</v>
      </c>
      <c r="F177" s="235" t="s">
        <v>241</v>
      </c>
      <c r="G177" s="236"/>
      <c r="H177" s="236"/>
      <c r="I177" s="236"/>
      <c r="J177" s="233"/>
      <c r="K177" s="237">
        <v>284.71899999999999</v>
      </c>
      <c r="L177" s="233"/>
      <c r="M177" s="233"/>
      <c r="N177" s="233"/>
      <c r="O177" s="233"/>
      <c r="P177" s="233"/>
      <c r="Q177" s="233"/>
      <c r="R177" s="238"/>
      <c r="T177" s="239"/>
      <c r="U177" s="233"/>
      <c r="V177" s="233"/>
      <c r="W177" s="233"/>
      <c r="X177" s="233"/>
      <c r="Y177" s="233"/>
      <c r="Z177" s="233"/>
      <c r="AA177" s="240"/>
      <c r="AT177" s="241" t="s">
        <v>151</v>
      </c>
      <c r="AU177" s="241" t="s">
        <v>87</v>
      </c>
      <c r="AV177" s="10" t="s">
        <v>87</v>
      </c>
      <c r="AW177" s="10" t="s">
        <v>35</v>
      </c>
      <c r="AX177" s="10" t="s">
        <v>84</v>
      </c>
      <c r="AY177" s="241" t="s">
        <v>143</v>
      </c>
    </row>
    <row r="178" s="1" customFormat="1" ht="38.25" customHeight="1">
      <c r="B178" s="47"/>
      <c r="C178" s="221" t="s">
        <v>242</v>
      </c>
      <c r="D178" s="221" t="s">
        <v>144</v>
      </c>
      <c r="E178" s="222" t="s">
        <v>243</v>
      </c>
      <c r="F178" s="223" t="s">
        <v>244</v>
      </c>
      <c r="G178" s="223"/>
      <c r="H178" s="223"/>
      <c r="I178" s="223"/>
      <c r="J178" s="224" t="s">
        <v>158</v>
      </c>
      <c r="K178" s="225">
        <v>5.6379999999999999</v>
      </c>
      <c r="L178" s="226">
        <v>0</v>
      </c>
      <c r="M178" s="227"/>
      <c r="N178" s="225">
        <f>ROUND(L178*K178,3)</f>
        <v>0</v>
      </c>
      <c r="O178" s="225"/>
      <c r="P178" s="225"/>
      <c r="Q178" s="225"/>
      <c r="R178" s="49"/>
      <c r="T178" s="228" t="s">
        <v>20</v>
      </c>
      <c r="U178" s="57" t="s">
        <v>45</v>
      </c>
      <c r="V178" s="48"/>
      <c r="W178" s="229">
        <f>V178*K178</f>
        <v>0</v>
      </c>
      <c r="X178" s="229">
        <v>0</v>
      </c>
      <c r="Y178" s="229">
        <f>X178*K178</f>
        <v>0</v>
      </c>
      <c r="Z178" s="229">
        <v>0</v>
      </c>
      <c r="AA178" s="230">
        <f>Z178*K178</f>
        <v>0</v>
      </c>
      <c r="AR178" s="23" t="s">
        <v>148</v>
      </c>
      <c r="AT178" s="23" t="s">
        <v>144</v>
      </c>
      <c r="AU178" s="23" t="s">
        <v>87</v>
      </c>
      <c r="AY178" s="23" t="s">
        <v>143</v>
      </c>
      <c r="BE178" s="143">
        <f>IF(U178="základná",N178,0)</f>
        <v>0</v>
      </c>
      <c r="BF178" s="143">
        <f>IF(U178="znížená",N178,0)</f>
        <v>0</v>
      </c>
      <c r="BG178" s="143">
        <f>IF(U178="zákl. prenesená",N178,0)</f>
        <v>0</v>
      </c>
      <c r="BH178" s="143">
        <f>IF(U178="zníž. prenesená",N178,0)</f>
        <v>0</v>
      </c>
      <c r="BI178" s="143">
        <f>IF(U178="nulová",N178,0)</f>
        <v>0</v>
      </c>
      <c r="BJ178" s="23" t="s">
        <v>87</v>
      </c>
      <c r="BK178" s="231">
        <f>ROUND(L178*K178,3)</f>
        <v>0</v>
      </c>
      <c r="BL178" s="23" t="s">
        <v>148</v>
      </c>
      <c r="BM178" s="23" t="s">
        <v>245</v>
      </c>
    </row>
    <row r="179" s="10" customFormat="1" ht="16.5" customHeight="1">
      <c r="B179" s="232"/>
      <c r="C179" s="233"/>
      <c r="D179" s="233"/>
      <c r="E179" s="234" t="s">
        <v>20</v>
      </c>
      <c r="F179" s="235" t="s">
        <v>246</v>
      </c>
      <c r="G179" s="236"/>
      <c r="H179" s="236"/>
      <c r="I179" s="236"/>
      <c r="J179" s="233"/>
      <c r="K179" s="237">
        <v>1.536</v>
      </c>
      <c r="L179" s="233"/>
      <c r="M179" s="233"/>
      <c r="N179" s="233"/>
      <c r="O179" s="233"/>
      <c r="P179" s="233"/>
      <c r="Q179" s="233"/>
      <c r="R179" s="238"/>
      <c r="T179" s="239"/>
      <c r="U179" s="233"/>
      <c r="V179" s="233"/>
      <c r="W179" s="233"/>
      <c r="X179" s="233"/>
      <c r="Y179" s="233"/>
      <c r="Z179" s="233"/>
      <c r="AA179" s="240"/>
      <c r="AT179" s="241" t="s">
        <v>151</v>
      </c>
      <c r="AU179" s="241" t="s">
        <v>87</v>
      </c>
      <c r="AV179" s="10" t="s">
        <v>87</v>
      </c>
      <c r="AW179" s="10" t="s">
        <v>35</v>
      </c>
      <c r="AX179" s="10" t="s">
        <v>78</v>
      </c>
      <c r="AY179" s="241" t="s">
        <v>143</v>
      </c>
    </row>
    <row r="180" s="10" customFormat="1" ht="16.5" customHeight="1">
      <c r="B180" s="232"/>
      <c r="C180" s="233"/>
      <c r="D180" s="233"/>
      <c r="E180" s="234" t="s">
        <v>20</v>
      </c>
      <c r="F180" s="242" t="s">
        <v>247</v>
      </c>
      <c r="G180" s="233"/>
      <c r="H180" s="233"/>
      <c r="I180" s="233"/>
      <c r="J180" s="233"/>
      <c r="K180" s="237">
        <v>1.04</v>
      </c>
      <c r="L180" s="233"/>
      <c r="M180" s="233"/>
      <c r="N180" s="233"/>
      <c r="O180" s="233"/>
      <c r="P180" s="233"/>
      <c r="Q180" s="233"/>
      <c r="R180" s="238"/>
      <c r="T180" s="239"/>
      <c r="U180" s="233"/>
      <c r="V180" s="233"/>
      <c r="W180" s="233"/>
      <c r="X180" s="233"/>
      <c r="Y180" s="233"/>
      <c r="Z180" s="233"/>
      <c r="AA180" s="240"/>
      <c r="AT180" s="241" t="s">
        <v>151</v>
      </c>
      <c r="AU180" s="241" t="s">
        <v>87</v>
      </c>
      <c r="AV180" s="10" t="s">
        <v>87</v>
      </c>
      <c r="AW180" s="10" t="s">
        <v>35</v>
      </c>
      <c r="AX180" s="10" t="s">
        <v>78</v>
      </c>
      <c r="AY180" s="241" t="s">
        <v>143</v>
      </c>
    </row>
    <row r="181" s="10" customFormat="1" ht="16.5" customHeight="1">
      <c r="B181" s="232"/>
      <c r="C181" s="233"/>
      <c r="D181" s="233"/>
      <c r="E181" s="234" t="s">
        <v>20</v>
      </c>
      <c r="F181" s="242" t="s">
        <v>248</v>
      </c>
      <c r="G181" s="233"/>
      <c r="H181" s="233"/>
      <c r="I181" s="233"/>
      <c r="J181" s="233"/>
      <c r="K181" s="237">
        <v>3.0619999999999998</v>
      </c>
      <c r="L181" s="233"/>
      <c r="M181" s="233"/>
      <c r="N181" s="233"/>
      <c r="O181" s="233"/>
      <c r="P181" s="233"/>
      <c r="Q181" s="233"/>
      <c r="R181" s="238"/>
      <c r="T181" s="239"/>
      <c r="U181" s="233"/>
      <c r="V181" s="233"/>
      <c r="W181" s="233"/>
      <c r="X181" s="233"/>
      <c r="Y181" s="233"/>
      <c r="Z181" s="233"/>
      <c r="AA181" s="240"/>
      <c r="AT181" s="241" t="s">
        <v>151</v>
      </c>
      <c r="AU181" s="241" t="s">
        <v>87</v>
      </c>
      <c r="AV181" s="10" t="s">
        <v>87</v>
      </c>
      <c r="AW181" s="10" t="s">
        <v>35</v>
      </c>
      <c r="AX181" s="10" t="s">
        <v>78</v>
      </c>
      <c r="AY181" s="241" t="s">
        <v>143</v>
      </c>
    </row>
    <row r="182" s="11" customFormat="1" ht="16.5" customHeight="1">
      <c r="B182" s="243"/>
      <c r="C182" s="244"/>
      <c r="D182" s="244"/>
      <c r="E182" s="245" t="s">
        <v>20</v>
      </c>
      <c r="F182" s="246" t="s">
        <v>164</v>
      </c>
      <c r="G182" s="244"/>
      <c r="H182" s="244"/>
      <c r="I182" s="244"/>
      <c r="J182" s="244"/>
      <c r="K182" s="247">
        <v>5.6379999999999999</v>
      </c>
      <c r="L182" s="244"/>
      <c r="M182" s="244"/>
      <c r="N182" s="244"/>
      <c r="O182" s="244"/>
      <c r="P182" s="244"/>
      <c r="Q182" s="244"/>
      <c r="R182" s="248"/>
      <c r="T182" s="249"/>
      <c r="U182" s="244"/>
      <c r="V182" s="244"/>
      <c r="W182" s="244"/>
      <c r="X182" s="244"/>
      <c r="Y182" s="244"/>
      <c r="Z182" s="244"/>
      <c r="AA182" s="250"/>
      <c r="AT182" s="251" t="s">
        <v>151</v>
      </c>
      <c r="AU182" s="251" t="s">
        <v>87</v>
      </c>
      <c r="AV182" s="11" t="s">
        <v>148</v>
      </c>
      <c r="AW182" s="11" t="s">
        <v>35</v>
      </c>
      <c r="AX182" s="11" t="s">
        <v>84</v>
      </c>
      <c r="AY182" s="251" t="s">
        <v>143</v>
      </c>
    </row>
    <row r="183" s="1" customFormat="1" ht="25.5" customHeight="1">
      <c r="B183" s="47"/>
      <c r="C183" s="221" t="s">
        <v>249</v>
      </c>
      <c r="D183" s="221" t="s">
        <v>144</v>
      </c>
      <c r="E183" s="222" t="s">
        <v>250</v>
      </c>
      <c r="F183" s="223" t="s">
        <v>251</v>
      </c>
      <c r="G183" s="223"/>
      <c r="H183" s="223"/>
      <c r="I183" s="223"/>
      <c r="J183" s="224" t="s">
        <v>222</v>
      </c>
      <c r="K183" s="225">
        <v>6.7999999999999998</v>
      </c>
      <c r="L183" s="226">
        <v>0</v>
      </c>
      <c r="M183" s="227"/>
      <c r="N183" s="225">
        <f>ROUND(L183*K183,3)</f>
        <v>0</v>
      </c>
      <c r="O183" s="225"/>
      <c r="P183" s="225"/>
      <c r="Q183" s="225"/>
      <c r="R183" s="49"/>
      <c r="T183" s="228" t="s">
        <v>20</v>
      </c>
      <c r="U183" s="57" t="s">
        <v>45</v>
      </c>
      <c r="V183" s="48"/>
      <c r="W183" s="229">
        <f>V183*K183</f>
        <v>0</v>
      </c>
      <c r="X183" s="229">
        <v>6.9999999999999994E-05</v>
      </c>
      <c r="Y183" s="229">
        <f>X183*K183</f>
        <v>0.00047599999999999997</v>
      </c>
      <c r="Z183" s="229">
        <v>0</v>
      </c>
      <c r="AA183" s="230">
        <f>Z183*K183</f>
        <v>0</v>
      </c>
      <c r="AR183" s="23" t="s">
        <v>148</v>
      </c>
      <c r="AT183" s="23" t="s">
        <v>144</v>
      </c>
      <c r="AU183" s="23" t="s">
        <v>87</v>
      </c>
      <c r="AY183" s="23" t="s">
        <v>143</v>
      </c>
      <c r="BE183" s="143">
        <f>IF(U183="základná",N183,0)</f>
        <v>0</v>
      </c>
      <c r="BF183" s="143">
        <f>IF(U183="znížená",N183,0)</f>
        <v>0</v>
      </c>
      <c r="BG183" s="143">
        <f>IF(U183="zákl. prenesená",N183,0)</f>
        <v>0</v>
      </c>
      <c r="BH183" s="143">
        <f>IF(U183="zníž. prenesená",N183,0)</f>
        <v>0</v>
      </c>
      <c r="BI183" s="143">
        <f>IF(U183="nulová",N183,0)</f>
        <v>0</v>
      </c>
      <c r="BJ183" s="23" t="s">
        <v>87</v>
      </c>
      <c r="BK183" s="231">
        <f>ROUND(L183*K183,3)</f>
        <v>0</v>
      </c>
      <c r="BL183" s="23" t="s">
        <v>148</v>
      </c>
      <c r="BM183" s="23" t="s">
        <v>252</v>
      </c>
    </row>
    <row r="184" s="10" customFormat="1" ht="16.5" customHeight="1">
      <c r="B184" s="232"/>
      <c r="C184" s="233"/>
      <c r="D184" s="233"/>
      <c r="E184" s="234" t="s">
        <v>20</v>
      </c>
      <c r="F184" s="235" t="s">
        <v>253</v>
      </c>
      <c r="G184" s="236"/>
      <c r="H184" s="236"/>
      <c r="I184" s="236"/>
      <c r="J184" s="233"/>
      <c r="K184" s="237">
        <v>6.7999999999999998</v>
      </c>
      <c r="L184" s="233"/>
      <c r="M184" s="233"/>
      <c r="N184" s="233"/>
      <c r="O184" s="233"/>
      <c r="P184" s="233"/>
      <c r="Q184" s="233"/>
      <c r="R184" s="238"/>
      <c r="T184" s="239"/>
      <c r="U184" s="233"/>
      <c r="V184" s="233"/>
      <c r="W184" s="233"/>
      <c r="X184" s="233"/>
      <c r="Y184" s="233"/>
      <c r="Z184" s="233"/>
      <c r="AA184" s="240"/>
      <c r="AT184" s="241" t="s">
        <v>151</v>
      </c>
      <c r="AU184" s="241" t="s">
        <v>87</v>
      </c>
      <c r="AV184" s="10" t="s">
        <v>87</v>
      </c>
      <c r="AW184" s="10" t="s">
        <v>35</v>
      </c>
      <c r="AX184" s="10" t="s">
        <v>84</v>
      </c>
      <c r="AY184" s="241" t="s">
        <v>143</v>
      </c>
    </row>
    <row r="185" s="9" customFormat="1" ht="29.88" customHeight="1">
      <c r="B185" s="206"/>
      <c r="C185" s="207"/>
      <c r="D185" s="218" t="s">
        <v>119</v>
      </c>
      <c r="E185" s="218"/>
      <c r="F185" s="218"/>
      <c r="G185" s="218"/>
      <c r="H185" s="218"/>
      <c r="I185" s="218"/>
      <c r="J185" s="218"/>
      <c r="K185" s="218"/>
      <c r="L185" s="218"/>
      <c r="M185" s="218"/>
      <c r="N185" s="219">
        <f>BK185</f>
        <v>0</v>
      </c>
      <c r="O185" s="220"/>
      <c r="P185" s="220"/>
      <c r="Q185" s="220"/>
      <c r="R185" s="211"/>
      <c r="T185" s="212"/>
      <c r="U185" s="207"/>
      <c r="V185" s="207"/>
      <c r="W185" s="213">
        <f>W186</f>
        <v>0</v>
      </c>
      <c r="X185" s="207"/>
      <c r="Y185" s="213">
        <f>Y186</f>
        <v>0</v>
      </c>
      <c r="Z185" s="207"/>
      <c r="AA185" s="214">
        <f>AA186</f>
        <v>0</v>
      </c>
      <c r="AR185" s="215" t="s">
        <v>84</v>
      </c>
      <c r="AT185" s="216" t="s">
        <v>77</v>
      </c>
      <c r="AU185" s="216" t="s">
        <v>84</v>
      </c>
      <c r="AY185" s="215" t="s">
        <v>143</v>
      </c>
      <c r="BK185" s="217">
        <f>BK186</f>
        <v>0</v>
      </c>
    </row>
    <row r="186" s="1" customFormat="1" ht="38.25" customHeight="1">
      <c r="B186" s="47"/>
      <c r="C186" s="221" t="s">
        <v>254</v>
      </c>
      <c r="D186" s="221" t="s">
        <v>144</v>
      </c>
      <c r="E186" s="222" t="s">
        <v>255</v>
      </c>
      <c r="F186" s="223" t="s">
        <v>256</v>
      </c>
      <c r="G186" s="223"/>
      <c r="H186" s="223"/>
      <c r="I186" s="223"/>
      <c r="J186" s="224" t="s">
        <v>187</v>
      </c>
      <c r="K186" s="225">
        <v>84.403000000000006</v>
      </c>
      <c r="L186" s="226">
        <v>0</v>
      </c>
      <c r="M186" s="227"/>
      <c r="N186" s="225">
        <f>ROUND(L186*K186,3)</f>
        <v>0</v>
      </c>
      <c r="O186" s="225"/>
      <c r="P186" s="225"/>
      <c r="Q186" s="225"/>
      <c r="R186" s="49"/>
      <c r="T186" s="228" t="s">
        <v>20</v>
      </c>
      <c r="U186" s="57" t="s">
        <v>45</v>
      </c>
      <c r="V186" s="48"/>
      <c r="W186" s="229">
        <f>V186*K186</f>
        <v>0</v>
      </c>
      <c r="X186" s="229">
        <v>0</v>
      </c>
      <c r="Y186" s="229">
        <f>X186*K186</f>
        <v>0</v>
      </c>
      <c r="Z186" s="229">
        <v>0</v>
      </c>
      <c r="AA186" s="230">
        <f>Z186*K186</f>
        <v>0</v>
      </c>
      <c r="AR186" s="23" t="s">
        <v>148</v>
      </c>
      <c r="AT186" s="23" t="s">
        <v>144</v>
      </c>
      <c r="AU186" s="23" t="s">
        <v>87</v>
      </c>
      <c r="AY186" s="23" t="s">
        <v>143</v>
      </c>
      <c r="BE186" s="143">
        <f>IF(U186="základná",N186,0)</f>
        <v>0</v>
      </c>
      <c r="BF186" s="143">
        <f>IF(U186="znížená",N186,0)</f>
        <v>0</v>
      </c>
      <c r="BG186" s="143">
        <f>IF(U186="zákl. prenesená",N186,0)</f>
        <v>0</v>
      </c>
      <c r="BH186" s="143">
        <f>IF(U186="zníž. prenesená",N186,0)</f>
        <v>0</v>
      </c>
      <c r="BI186" s="143">
        <f>IF(U186="nulová",N186,0)</f>
        <v>0</v>
      </c>
      <c r="BJ186" s="23" t="s">
        <v>87</v>
      </c>
      <c r="BK186" s="231">
        <f>ROUND(L186*K186,3)</f>
        <v>0</v>
      </c>
      <c r="BL186" s="23" t="s">
        <v>148</v>
      </c>
      <c r="BM186" s="23" t="s">
        <v>257</v>
      </c>
    </row>
    <row r="187" s="1" customFormat="1" ht="49.92" customHeight="1">
      <c r="B187" s="47"/>
      <c r="C187" s="48"/>
      <c r="D187" s="208" t="s">
        <v>258</v>
      </c>
      <c r="E187" s="48"/>
      <c r="F187" s="48"/>
      <c r="G187" s="48"/>
      <c r="H187" s="48"/>
      <c r="I187" s="48"/>
      <c r="J187" s="48"/>
      <c r="K187" s="48"/>
      <c r="L187" s="48"/>
      <c r="M187" s="48"/>
      <c r="N187" s="270">
        <f>BK187</f>
        <v>0</v>
      </c>
      <c r="O187" s="271"/>
      <c r="P187" s="271"/>
      <c r="Q187" s="271"/>
      <c r="R187" s="49"/>
      <c r="T187" s="194"/>
      <c r="U187" s="73"/>
      <c r="V187" s="73"/>
      <c r="W187" s="73"/>
      <c r="X187" s="73"/>
      <c r="Y187" s="73"/>
      <c r="Z187" s="73"/>
      <c r="AA187" s="75"/>
      <c r="AT187" s="23" t="s">
        <v>77</v>
      </c>
      <c r="AU187" s="23" t="s">
        <v>78</v>
      </c>
      <c r="AY187" s="23" t="s">
        <v>259</v>
      </c>
      <c r="BK187" s="231">
        <v>0</v>
      </c>
    </row>
    <row r="188" s="1" customFormat="1" ht="6.96" customHeight="1">
      <c r="B188" s="76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8"/>
    </row>
  </sheetData>
  <sheetProtection sheet="1" formatColumns="0" formatRows="0" objects="1" scenarios="1" spinCount="10" saltValue="Q+1k/EMCgNyA2+2/BjYd0p0d76aDW24iRBmyyrsR4rYQs5aTDV8+9Ne2/ubOx2O8tfdtoWJY2w3dGLS876B/Ew==" hashValue="joHp582ZKbxgJyyNNZu83wNoQVvyZoQhQxBR+twtXaqZr9+ahO+k3/VWfuEu2KtgeGRG2fIgaYzYvOMEPfxQLA==" algorithmName="SHA-512" password="CC35"/>
  <mergeCells count="173">
    <mergeCell ref="F186:I186"/>
    <mergeCell ref="F183:I183"/>
    <mergeCell ref="F184:I184"/>
    <mergeCell ref="L186:M186"/>
    <mergeCell ref="N186:Q186"/>
    <mergeCell ref="N185:Q185"/>
    <mergeCell ref="N187:Q187"/>
    <mergeCell ref="E24:L24"/>
    <mergeCell ref="S2:AC2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9:P79"/>
    <mergeCell ref="F78:P78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7:Q97"/>
    <mergeCell ref="N95:Q95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N103:Q103"/>
    <mergeCell ref="L105:Q105"/>
    <mergeCell ref="C111:Q111"/>
    <mergeCell ref="F113:P113"/>
    <mergeCell ref="F114:P114"/>
    <mergeCell ref="M116:P116"/>
    <mergeCell ref="M118:Q118"/>
    <mergeCell ref="M119:Q119"/>
    <mergeCell ref="F121:I121"/>
    <mergeCell ref="L121:M121"/>
    <mergeCell ref="N121:Q121"/>
    <mergeCell ref="N122:Q122"/>
    <mergeCell ref="N123:Q123"/>
    <mergeCell ref="F125:I125"/>
    <mergeCell ref="F130:I130"/>
    <mergeCell ref="L125:M125"/>
    <mergeCell ref="N125:Q125"/>
    <mergeCell ref="F126:I126"/>
    <mergeCell ref="F127:I127"/>
    <mergeCell ref="F128:I128"/>
    <mergeCell ref="F129:I129"/>
    <mergeCell ref="F131:I131"/>
    <mergeCell ref="L131:M131"/>
    <mergeCell ref="N131:Q131"/>
    <mergeCell ref="F132:I132"/>
    <mergeCell ref="F133:I133"/>
    <mergeCell ref="N124:Q124"/>
    <mergeCell ref="F134:I134"/>
    <mergeCell ref="F137:I137"/>
    <mergeCell ref="F135:I135"/>
    <mergeCell ref="F136:I136"/>
    <mergeCell ref="L137:M137"/>
    <mergeCell ref="N137:Q137"/>
    <mergeCell ref="L138:M138"/>
    <mergeCell ref="N138:Q138"/>
    <mergeCell ref="L139:M139"/>
    <mergeCell ref="N139:Q139"/>
    <mergeCell ref="L140:M140"/>
    <mergeCell ref="N140:Q140"/>
    <mergeCell ref="L141:M141"/>
    <mergeCell ref="N141:Q141"/>
    <mergeCell ref="L142:M142"/>
    <mergeCell ref="N142:Q142"/>
    <mergeCell ref="F138:I138"/>
    <mergeCell ref="F141:I141"/>
    <mergeCell ref="F139:I139"/>
    <mergeCell ref="F140:I140"/>
    <mergeCell ref="F142:I142"/>
    <mergeCell ref="F143:I143"/>
    <mergeCell ref="F144:I144"/>
    <mergeCell ref="F145:I145"/>
    <mergeCell ref="F146:I146"/>
    <mergeCell ref="L146:M146"/>
    <mergeCell ref="N146:Q146"/>
    <mergeCell ref="F147:I147"/>
    <mergeCell ref="F148:I148"/>
    <mergeCell ref="F149:I149"/>
    <mergeCell ref="F150:I150"/>
    <mergeCell ref="F153:I153"/>
    <mergeCell ref="F151:I151"/>
    <mergeCell ref="L153:M153"/>
    <mergeCell ref="N153:Q153"/>
    <mergeCell ref="F154:I154"/>
    <mergeCell ref="F155:I155"/>
    <mergeCell ref="F156:I156"/>
    <mergeCell ref="F157:I157"/>
    <mergeCell ref="N152:Q152"/>
    <mergeCell ref="F159:I159"/>
    <mergeCell ref="L159:M159"/>
    <mergeCell ref="N159:Q159"/>
    <mergeCell ref="F160:I160"/>
    <mergeCell ref="N158:Q158"/>
    <mergeCell ref="F161:I161"/>
    <mergeCell ref="F164:I164"/>
    <mergeCell ref="F162:I162"/>
    <mergeCell ref="F163:I163"/>
    <mergeCell ref="L164:M164"/>
    <mergeCell ref="N164:Q164"/>
    <mergeCell ref="F165:I165"/>
    <mergeCell ref="L166:M166"/>
    <mergeCell ref="N166:Q166"/>
    <mergeCell ref="F166:I166"/>
    <mergeCell ref="F171:I171"/>
    <mergeCell ref="F169:I169"/>
    <mergeCell ref="F167:I167"/>
    <mergeCell ref="L169:M169"/>
    <mergeCell ref="N169:Q169"/>
    <mergeCell ref="L171:M171"/>
    <mergeCell ref="N171:Q171"/>
    <mergeCell ref="F172:I172"/>
    <mergeCell ref="F173:I173"/>
    <mergeCell ref="F174:I174"/>
    <mergeCell ref="N168:Q168"/>
    <mergeCell ref="N170:Q170"/>
    <mergeCell ref="F175:I175"/>
    <mergeCell ref="F178:I178"/>
    <mergeCell ref="F176:I176"/>
    <mergeCell ref="L176:M176"/>
    <mergeCell ref="N176:Q176"/>
    <mergeCell ref="F177:I177"/>
    <mergeCell ref="L178:M178"/>
    <mergeCell ref="N178:Q178"/>
    <mergeCell ref="F179:I179"/>
    <mergeCell ref="F180:I180"/>
    <mergeCell ref="F181:I181"/>
    <mergeCell ref="F182:I182"/>
    <mergeCell ref="L183:M183"/>
    <mergeCell ref="N183:Q183"/>
    <mergeCell ref="H1:K1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</mergeCells>
  <hyperlinks>
    <hyperlink ref="F1:G1" location="C2" display="1) Krycí list rozpočtu"/>
    <hyperlink ref="H1:K1" location="C86" display="2) Rekapitulácia rozpočtu"/>
    <hyperlink ref="L1" location="C121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4"/>
      <c r="B1" s="14"/>
      <c r="C1" s="14"/>
      <c r="D1" s="15" t="s">
        <v>1</v>
      </c>
      <c r="E1" s="14"/>
      <c r="F1" s="16" t="s">
        <v>99</v>
      </c>
      <c r="G1" s="16"/>
      <c r="H1" s="155" t="s">
        <v>100</v>
      </c>
      <c r="I1" s="155"/>
      <c r="J1" s="155"/>
      <c r="K1" s="155"/>
      <c r="L1" s="16" t="s">
        <v>101</v>
      </c>
      <c r="M1" s="14"/>
      <c r="N1" s="14"/>
      <c r="O1" s="15" t="s">
        <v>102</v>
      </c>
      <c r="P1" s="14"/>
      <c r="Q1" s="14"/>
      <c r="R1" s="14"/>
      <c r="S1" s="16" t="s">
        <v>103</v>
      </c>
      <c r="T1" s="16"/>
      <c r="U1" s="154"/>
      <c r="V1" s="154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ht="36.96" customHeight="1">
      <c r="C2" s="20" t="s">
        <v>7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S2" s="22" t="s">
        <v>8</v>
      </c>
      <c r="AT2" s="23" t="s">
        <v>89</v>
      </c>
    </row>
    <row r="3" ht="6.96" customHeigh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6"/>
      <c r="AT3" s="23" t="s">
        <v>78</v>
      </c>
    </row>
    <row r="4" ht="36.96" customHeight="1">
      <c r="B4" s="27"/>
      <c r="C4" s="28" t="s">
        <v>104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30"/>
      <c r="T4" s="21" t="s">
        <v>12</v>
      </c>
      <c r="AT4" s="23" t="s">
        <v>6</v>
      </c>
    </row>
    <row r="5" ht="6.96" customHeight="1">
      <c r="B5" s="27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0"/>
    </row>
    <row r="6" ht="25.44" customHeight="1">
      <c r="B6" s="27"/>
      <c r="C6" s="32"/>
      <c r="D6" s="39" t="s">
        <v>17</v>
      </c>
      <c r="E6" s="32"/>
      <c r="F6" s="156" t="str">
        <f>'Rekapitulácia stavby'!K6</f>
        <v xml:space="preserve">Rekonštrukcia chodníkov MŠ  Makarenkova - 2. etapa</v>
      </c>
      <c r="G6" s="39"/>
      <c r="H6" s="39"/>
      <c r="I6" s="39"/>
      <c r="J6" s="39"/>
      <c r="K6" s="39"/>
      <c r="L6" s="39"/>
      <c r="M6" s="39"/>
      <c r="N6" s="39"/>
      <c r="O6" s="39"/>
      <c r="P6" s="39"/>
      <c r="Q6" s="32"/>
      <c r="R6" s="30"/>
    </row>
    <row r="7" s="1" customFormat="1" ht="32.88" customHeight="1">
      <c r="B7" s="47"/>
      <c r="C7" s="48"/>
      <c r="D7" s="36" t="s">
        <v>105</v>
      </c>
      <c r="E7" s="48"/>
      <c r="F7" s="37" t="s">
        <v>260</v>
      </c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</row>
    <row r="8" s="1" customFormat="1" ht="14.4" customHeight="1">
      <c r="B8" s="47"/>
      <c r="C8" s="48"/>
      <c r="D8" s="39" t="s">
        <v>19</v>
      </c>
      <c r="E8" s="48"/>
      <c r="F8" s="34" t="s">
        <v>20</v>
      </c>
      <c r="G8" s="48"/>
      <c r="H8" s="48"/>
      <c r="I8" s="48"/>
      <c r="J8" s="48"/>
      <c r="K8" s="48"/>
      <c r="L8" s="48"/>
      <c r="M8" s="39" t="s">
        <v>21</v>
      </c>
      <c r="N8" s="48"/>
      <c r="O8" s="34" t="s">
        <v>20</v>
      </c>
      <c r="P8" s="48"/>
      <c r="Q8" s="48"/>
      <c r="R8" s="49"/>
    </row>
    <row r="9" s="1" customFormat="1" ht="14.4" customHeight="1">
      <c r="B9" s="47"/>
      <c r="C9" s="48"/>
      <c r="D9" s="39" t="s">
        <v>22</v>
      </c>
      <c r="E9" s="48"/>
      <c r="F9" s="34" t="s">
        <v>23</v>
      </c>
      <c r="G9" s="48"/>
      <c r="H9" s="48"/>
      <c r="I9" s="48"/>
      <c r="J9" s="48"/>
      <c r="K9" s="48"/>
      <c r="L9" s="48"/>
      <c r="M9" s="39" t="s">
        <v>24</v>
      </c>
      <c r="N9" s="48"/>
      <c r="O9" s="157" t="str">
        <f>'Rekapitulácia stavby'!AN8</f>
        <v>27. 7. 2018</v>
      </c>
      <c r="P9" s="91"/>
      <c r="Q9" s="48"/>
      <c r="R9" s="49"/>
    </row>
    <row r="10" s="1" customFormat="1" ht="10.8" customHeight="1">
      <c r="B10" s="47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9"/>
    </row>
    <row r="11" s="1" customFormat="1" ht="14.4" customHeight="1">
      <c r="B11" s="47"/>
      <c r="C11" s="48"/>
      <c r="D11" s="39" t="s">
        <v>26</v>
      </c>
      <c r="E11" s="48"/>
      <c r="F11" s="48"/>
      <c r="G11" s="48"/>
      <c r="H11" s="48"/>
      <c r="I11" s="48"/>
      <c r="J11" s="48"/>
      <c r="K11" s="48"/>
      <c r="L11" s="48"/>
      <c r="M11" s="39" t="s">
        <v>27</v>
      </c>
      <c r="N11" s="48"/>
      <c r="O11" s="34" t="s">
        <v>28</v>
      </c>
      <c r="P11" s="34"/>
      <c r="Q11" s="48"/>
      <c r="R11" s="49"/>
    </row>
    <row r="12" s="1" customFormat="1" ht="18" customHeight="1">
      <c r="B12" s="47"/>
      <c r="C12" s="48"/>
      <c r="D12" s="48"/>
      <c r="E12" s="34" t="s">
        <v>29</v>
      </c>
      <c r="F12" s="48"/>
      <c r="G12" s="48"/>
      <c r="H12" s="48"/>
      <c r="I12" s="48"/>
      <c r="J12" s="48"/>
      <c r="K12" s="48"/>
      <c r="L12" s="48"/>
      <c r="M12" s="39" t="s">
        <v>30</v>
      </c>
      <c r="N12" s="48"/>
      <c r="O12" s="34" t="s">
        <v>20</v>
      </c>
      <c r="P12" s="34"/>
      <c r="Q12" s="48"/>
      <c r="R12" s="49"/>
    </row>
    <row r="13" s="1" customFormat="1" ht="6.96" customHeight="1">
      <c r="B13" s="47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9"/>
    </row>
    <row r="14" s="1" customFormat="1" ht="14.4" customHeight="1">
      <c r="B14" s="47"/>
      <c r="C14" s="48"/>
      <c r="D14" s="39" t="s">
        <v>31</v>
      </c>
      <c r="E14" s="48"/>
      <c r="F14" s="48"/>
      <c r="G14" s="48"/>
      <c r="H14" s="48"/>
      <c r="I14" s="48"/>
      <c r="J14" s="48"/>
      <c r="K14" s="48"/>
      <c r="L14" s="48"/>
      <c r="M14" s="39" t="s">
        <v>27</v>
      </c>
      <c r="N14" s="48"/>
      <c r="O14" s="40" t="str">
        <f>IF('Rekapitulácia stavby'!AN13="","",'Rekapitulácia stavby'!AN13)</f>
        <v>Vyplň údaj</v>
      </c>
      <c r="P14" s="34"/>
      <c r="Q14" s="48"/>
      <c r="R14" s="49"/>
    </row>
    <row r="15" s="1" customFormat="1" ht="18" customHeight="1">
      <c r="B15" s="47"/>
      <c r="C15" s="48"/>
      <c r="D15" s="48"/>
      <c r="E15" s="40" t="str">
        <f>IF('Rekapitulácia stavby'!E14="","",'Rekapitulácia stavby'!E14)</f>
        <v>Vyplň údaj</v>
      </c>
      <c r="F15" s="158"/>
      <c r="G15" s="158"/>
      <c r="H15" s="158"/>
      <c r="I15" s="158"/>
      <c r="J15" s="158"/>
      <c r="K15" s="158"/>
      <c r="L15" s="158"/>
      <c r="M15" s="39" t="s">
        <v>30</v>
      </c>
      <c r="N15" s="48"/>
      <c r="O15" s="40" t="str">
        <f>IF('Rekapitulácia stavby'!AN14="","",'Rekapitulácia stavby'!AN14)</f>
        <v>Vyplň údaj</v>
      </c>
      <c r="P15" s="34"/>
      <c r="Q15" s="48"/>
      <c r="R15" s="49"/>
    </row>
    <row r="16" s="1" customFormat="1" ht="6.96" customHeight="1">
      <c r="B16" s="47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9"/>
    </row>
    <row r="17" s="1" customFormat="1" ht="14.4" customHeight="1">
      <c r="B17" s="47"/>
      <c r="C17" s="48"/>
      <c r="D17" s="39" t="s">
        <v>33</v>
      </c>
      <c r="E17" s="48"/>
      <c r="F17" s="48"/>
      <c r="G17" s="48"/>
      <c r="H17" s="48"/>
      <c r="I17" s="48"/>
      <c r="J17" s="48"/>
      <c r="K17" s="48"/>
      <c r="L17" s="48"/>
      <c r="M17" s="39" t="s">
        <v>27</v>
      </c>
      <c r="N17" s="48"/>
      <c r="O17" s="34" t="str">
        <f>IF('Rekapitulácia stavby'!AN16="","",'Rekapitulácia stavby'!AN16)</f>
        <v/>
      </c>
      <c r="P17" s="34"/>
      <c r="Q17" s="48"/>
      <c r="R17" s="49"/>
    </row>
    <row r="18" s="1" customFormat="1" ht="18" customHeight="1">
      <c r="B18" s="47"/>
      <c r="C18" s="48"/>
      <c r="D18" s="48"/>
      <c r="E18" s="34" t="str">
        <f>IF('Rekapitulácia stavby'!E17="","",'Rekapitulácia stavby'!E17)</f>
        <v xml:space="preserve"> </v>
      </c>
      <c r="F18" s="48"/>
      <c r="G18" s="48"/>
      <c r="H18" s="48"/>
      <c r="I18" s="48"/>
      <c r="J18" s="48"/>
      <c r="K18" s="48"/>
      <c r="L18" s="48"/>
      <c r="M18" s="39" t="s">
        <v>30</v>
      </c>
      <c r="N18" s="48"/>
      <c r="O18" s="34" t="str">
        <f>IF('Rekapitulácia stavby'!AN17="","",'Rekapitulácia stavby'!AN17)</f>
        <v/>
      </c>
      <c r="P18" s="34"/>
      <c r="Q18" s="48"/>
      <c r="R18" s="49"/>
    </row>
    <row r="19" s="1" customFormat="1" ht="6.96" customHeight="1">
      <c r="B19" s="47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9"/>
    </row>
    <row r="20" s="1" customFormat="1" ht="14.4" customHeight="1">
      <c r="B20" s="47"/>
      <c r="C20" s="48"/>
      <c r="D20" s="39" t="s">
        <v>37</v>
      </c>
      <c r="E20" s="48"/>
      <c r="F20" s="48"/>
      <c r="G20" s="48"/>
      <c r="H20" s="48"/>
      <c r="I20" s="48"/>
      <c r="J20" s="48"/>
      <c r="K20" s="48"/>
      <c r="L20" s="48"/>
      <c r="M20" s="39" t="s">
        <v>27</v>
      </c>
      <c r="N20" s="48"/>
      <c r="O20" s="34" t="str">
        <f>IF('Rekapitulácia stavby'!AN19="","",'Rekapitulácia stavby'!AN19)</f>
        <v/>
      </c>
      <c r="P20" s="34"/>
      <c r="Q20" s="48"/>
      <c r="R20" s="49"/>
    </row>
    <row r="21" s="1" customFormat="1" ht="18" customHeight="1">
      <c r="B21" s="47"/>
      <c r="C21" s="48"/>
      <c r="D21" s="48"/>
      <c r="E21" s="34" t="str">
        <f>IF('Rekapitulácia stavby'!E20="","",'Rekapitulácia stavby'!E20)</f>
        <v xml:space="preserve"> </v>
      </c>
      <c r="F21" s="48"/>
      <c r="G21" s="48"/>
      <c r="H21" s="48"/>
      <c r="I21" s="48"/>
      <c r="J21" s="48"/>
      <c r="K21" s="48"/>
      <c r="L21" s="48"/>
      <c r="M21" s="39" t="s">
        <v>30</v>
      </c>
      <c r="N21" s="48"/>
      <c r="O21" s="34" t="str">
        <f>IF('Rekapitulácia stavby'!AN20="","",'Rekapitulácia stavby'!AN20)</f>
        <v/>
      </c>
      <c r="P21" s="34"/>
      <c r="Q21" s="48"/>
      <c r="R21" s="49"/>
    </row>
    <row r="22" s="1" customFormat="1" ht="6.96" customHeight="1">
      <c r="B22" s="47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9"/>
    </row>
    <row r="23" s="1" customFormat="1" ht="14.4" customHeight="1">
      <c r="B23" s="47"/>
      <c r="C23" s="48"/>
      <c r="D23" s="39" t="s">
        <v>38</v>
      </c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9"/>
    </row>
    <row r="24" s="1" customFormat="1" ht="16.5" customHeight="1">
      <c r="B24" s="47"/>
      <c r="C24" s="48"/>
      <c r="D24" s="48"/>
      <c r="E24" s="43" t="s">
        <v>20</v>
      </c>
      <c r="F24" s="43"/>
      <c r="G24" s="43"/>
      <c r="H24" s="43"/>
      <c r="I24" s="43"/>
      <c r="J24" s="43"/>
      <c r="K24" s="43"/>
      <c r="L24" s="43"/>
      <c r="M24" s="48"/>
      <c r="N24" s="48"/>
      <c r="O24" s="48"/>
      <c r="P24" s="48"/>
      <c r="Q24" s="48"/>
      <c r="R24" s="49"/>
    </row>
    <row r="25" s="1" customFormat="1" ht="6.96" customHeight="1">
      <c r="B25" s="47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9"/>
    </row>
    <row r="26" s="1" customFormat="1" ht="6.96" customHeight="1">
      <c r="B26" s="47"/>
      <c r="C26" s="4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48"/>
      <c r="R26" s="49"/>
    </row>
    <row r="27" s="1" customFormat="1" ht="14.4" customHeight="1">
      <c r="B27" s="47"/>
      <c r="C27" s="48"/>
      <c r="D27" s="159" t="s">
        <v>107</v>
      </c>
      <c r="E27" s="48"/>
      <c r="F27" s="48"/>
      <c r="G27" s="48"/>
      <c r="H27" s="48"/>
      <c r="I27" s="48"/>
      <c r="J27" s="48"/>
      <c r="K27" s="48"/>
      <c r="L27" s="48"/>
      <c r="M27" s="46">
        <f>N88</f>
        <v>0</v>
      </c>
      <c r="N27" s="46"/>
      <c r="O27" s="46"/>
      <c r="P27" s="46"/>
      <c r="Q27" s="48"/>
      <c r="R27" s="49"/>
    </row>
    <row r="28" s="1" customFormat="1" ht="14.4" customHeight="1">
      <c r="B28" s="47"/>
      <c r="C28" s="48"/>
      <c r="D28" s="45" t="s">
        <v>93</v>
      </c>
      <c r="E28" s="48"/>
      <c r="F28" s="48"/>
      <c r="G28" s="48"/>
      <c r="H28" s="48"/>
      <c r="I28" s="48"/>
      <c r="J28" s="48"/>
      <c r="K28" s="48"/>
      <c r="L28" s="48"/>
      <c r="M28" s="46">
        <f>N95</f>
        <v>0</v>
      </c>
      <c r="N28" s="46"/>
      <c r="O28" s="46"/>
      <c r="P28" s="46"/>
      <c r="Q28" s="48"/>
      <c r="R28" s="49"/>
    </row>
    <row r="29" s="1" customFormat="1" ht="6.96" customHeight="1">
      <c r="B29" s="47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9"/>
    </row>
    <row r="30" s="1" customFormat="1" ht="25.44" customHeight="1">
      <c r="B30" s="47"/>
      <c r="C30" s="48"/>
      <c r="D30" s="160" t="s">
        <v>41</v>
      </c>
      <c r="E30" s="48"/>
      <c r="F30" s="48"/>
      <c r="G30" s="48"/>
      <c r="H30" s="48"/>
      <c r="I30" s="48"/>
      <c r="J30" s="48"/>
      <c r="K30" s="48"/>
      <c r="L30" s="48"/>
      <c r="M30" s="161">
        <f>ROUND(M27+M28,2)</f>
        <v>0</v>
      </c>
      <c r="N30" s="48"/>
      <c r="O30" s="48"/>
      <c r="P30" s="48"/>
      <c r="Q30" s="48"/>
      <c r="R30" s="49"/>
    </row>
    <row r="31" s="1" customFormat="1" ht="6.96" customHeight="1">
      <c r="B31" s="47"/>
      <c r="C31" s="4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48"/>
      <c r="R31" s="49"/>
    </row>
    <row r="32" s="1" customFormat="1" ht="14.4" customHeight="1">
      <c r="B32" s="47"/>
      <c r="C32" s="48"/>
      <c r="D32" s="55" t="s">
        <v>42</v>
      </c>
      <c r="E32" s="55" t="s">
        <v>43</v>
      </c>
      <c r="F32" s="56">
        <v>0.20000000000000001</v>
      </c>
      <c r="G32" s="162" t="s">
        <v>44</v>
      </c>
      <c r="H32" s="163">
        <f>(SUM(BE95:BE102)+SUM(BE120:BE159))</f>
        <v>0</v>
      </c>
      <c r="I32" s="48"/>
      <c r="J32" s="48"/>
      <c r="K32" s="48"/>
      <c r="L32" s="48"/>
      <c r="M32" s="163">
        <f>ROUND((SUM(BE95:BE102)+SUM(BE120:BE159)), 2)*F32</f>
        <v>0</v>
      </c>
      <c r="N32" s="48"/>
      <c r="O32" s="48"/>
      <c r="P32" s="48"/>
      <c r="Q32" s="48"/>
      <c r="R32" s="49"/>
    </row>
    <row r="33" s="1" customFormat="1" ht="14.4" customHeight="1">
      <c r="B33" s="47"/>
      <c r="C33" s="48"/>
      <c r="D33" s="48"/>
      <c r="E33" s="55" t="s">
        <v>45</v>
      </c>
      <c r="F33" s="56">
        <v>0.20000000000000001</v>
      </c>
      <c r="G33" s="162" t="s">
        <v>44</v>
      </c>
      <c r="H33" s="163">
        <f>(SUM(BF95:BF102)+SUM(BF120:BF159))</f>
        <v>0</v>
      </c>
      <c r="I33" s="48"/>
      <c r="J33" s="48"/>
      <c r="K33" s="48"/>
      <c r="L33" s="48"/>
      <c r="M33" s="163">
        <f>ROUND((SUM(BF95:BF102)+SUM(BF120:BF159)), 2)*F33</f>
        <v>0</v>
      </c>
      <c r="N33" s="48"/>
      <c r="O33" s="48"/>
      <c r="P33" s="48"/>
      <c r="Q33" s="48"/>
      <c r="R33" s="49"/>
    </row>
    <row r="34" hidden="1" s="1" customFormat="1" ht="14.4" customHeight="1">
      <c r="B34" s="47"/>
      <c r="C34" s="48"/>
      <c r="D34" s="48"/>
      <c r="E34" s="55" t="s">
        <v>46</v>
      </c>
      <c r="F34" s="56">
        <v>0.20000000000000001</v>
      </c>
      <c r="G34" s="162" t="s">
        <v>44</v>
      </c>
      <c r="H34" s="163">
        <f>(SUM(BG95:BG102)+SUM(BG120:BG159))</f>
        <v>0</v>
      </c>
      <c r="I34" s="48"/>
      <c r="J34" s="48"/>
      <c r="K34" s="48"/>
      <c r="L34" s="48"/>
      <c r="M34" s="163">
        <v>0</v>
      </c>
      <c r="N34" s="48"/>
      <c r="O34" s="48"/>
      <c r="P34" s="48"/>
      <c r="Q34" s="48"/>
      <c r="R34" s="49"/>
    </row>
    <row r="35" hidden="1" s="1" customFormat="1" ht="14.4" customHeight="1">
      <c r="B35" s="47"/>
      <c r="C35" s="48"/>
      <c r="D35" s="48"/>
      <c r="E35" s="55" t="s">
        <v>47</v>
      </c>
      <c r="F35" s="56">
        <v>0.20000000000000001</v>
      </c>
      <c r="G35" s="162" t="s">
        <v>44</v>
      </c>
      <c r="H35" s="163">
        <f>(SUM(BH95:BH102)+SUM(BH120:BH159))</f>
        <v>0</v>
      </c>
      <c r="I35" s="48"/>
      <c r="J35" s="48"/>
      <c r="K35" s="48"/>
      <c r="L35" s="48"/>
      <c r="M35" s="163">
        <v>0</v>
      </c>
      <c r="N35" s="48"/>
      <c r="O35" s="48"/>
      <c r="P35" s="48"/>
      <c r="Q35" s="48"/>
      <c r="R35" s="49"/>
    </row>
    <row r="36" hidden="1" s="1" customFormat="1" ht="14.4" customHeight="1">
      <c r="B36" s="47"/>
      <c r="C36" s="48"/>
      <c r="D36" s="48"/>
      <c r="E36" s="55" t="s">
        <v>48</v>
      </c>
      <c r="F36" s="56">
        <v>0</v>
      </c>
      <c r="G36" s="162" t="s">
        <v>44</v>
      </c>
      <c r="H36" s="163">
        <f>(SUM(BI95:BI102)+SUM(BI120:BI159))</f>
        <v>0</v>
      </c>
      <c r="I36" s="48"/>
      <c r="J36" s="48"/>
      <c r="K36" s="48"/>
      <c r="L36" s="48"/>
      <c r="M36" s="163">
        <v>0</v>
      </c>
      <c r="N36" s="48"/>
      <c r="O36" s="48"/>
      <c r="P36" s="48"/>
      <c r="Q36" s="48"/>
      <c r="R36" s="49"/>
    </row>
    <row r="37" s="1" customFormat="1" ht="6.96" customHeight="1">
      <c r="B37" s="47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9"/>
    </row>
    <row r="38" s="1" customFormat="1" ht="25.44" customHeight="1">
      <c r="B38" s="47"/>
      <c r="C38" s="152"/>
      <c r="D38" s="164" t="s">
        <v>49</v>
      </c>
      <c r="E38" s="104"/>
      <c r="F38" s="104"/>
      <c r="G38" s="165" t="s">
        <v>50</v>
      </c>
      <c r="H38" s="166" t="s">
        <v>51</v>
      </c>
      <c r="I38" s="104"/>
      <c r="J38" s="104"/>
      <c r="K38" s="104"/>
      <c r="L38" s="167">
        <f>SUM(M30:M36)</f>
        <v>0</v>
      </c>
      <c r="M38" s="167"/>
      <c r="N38" s="167"/>
      <c r="O38" s="167"/>
      <c r="P38" s="168"/>
      <c r="Q38" s="152"/>
      <c r="R38" s="49"/>
    </row>
    <row r="39" s="1" customFormat="1" ht="14.4" customHeight="1"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9"/>
    </row>
    <row r="40" s="1" customFormat="1" ht="14.4" customHeight="1">
      <c r="B40" s="47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9"/>
    </row>
    <row r="41">
      <c r="B41" s="27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0"/>
    </row>
    <row r="42">
      <c r="B42" s="27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0"/>
    </row>
    <row r="43">
      <c r="B43" s="27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0"/>
    </row>
    <row r="44">
      <c r="B44" s="27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0"/>
    </row>
    <row r="45">
      <c r="B45" s="27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0"/>
    </row>
    <row r="46">
      <c r="B46" s="27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0"/>
    </row>
    <row r="47">
      <c r="B47" s="27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0"/>
    </row>
    <row r="48">
      <c r="B48" s="27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0"/>
    </row>
    <row r="49">
      <c r="B49" s="27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0"/>
    </row>
    <row r="50" s="1" customFormat="1">
      <c r="B50" s="47"/>
      <c r="C50" s="48"/>
      <c r="D50" s="67" t="s">
        <v>52</v>
      </c>
      <c r="E50" s="68"/>
      <c r="F50" s="68"/>
      <c r="G50" s="68"/>
      <c r="H50" s="69"/>
      <c r="I50" s="48"/>
      <c r="J50" s="67" t="s">
        <v>53</v>
      </c>
      <c r="K50" s="68"/>
      <c r="L50" s="68"/>
      <c r="M50" s="68"/>
      <c r="N50" s="68"/>
      <c r="O50" s="68"/>
      <c r="P50" s="69"/>
      <c r="Q50" s="48"/>
      <c r="R50" s="49"/>
    </row>
    <row r="51">
      <c r="B51" s="27"/>
      <c r="C51" s="32"/>
      <c r="D51" s="70"/>
      <c r="E51" s="32"/>
      <c r="F51" s="32"/>
      <c r="G51" s="32"/>
      <c r="H51" s="71"/>
      <c r="I51" s="32"/>
      <c r="J51" s="70"/>
      <c r="K51" s="32"/>
      <c r="L51" s="32"/>
      <c r="M51" s="32"/>
      <c r="N51" s="32"/>
      <c r="O51" s="32"/>
      <c r="P51" s="71"/>
      <c r="Q51" s="32"/>
      <c r="R51" s="30"/>
    </row>
    <row r="52">
      <c r="B52" s="27"/>
      <c r="C52" s="32"/>
      <c r="D52" s="70"/>
      <c r="E52" s="32"/>
      <c r="F52" s="32"/>
      <c r="G52" s="32"/>
      <c r="H52" s="71"/>
      <c r="I52" s="32"/>
      <c r="J52" s="70"/>
      <c r="K52" s="32"/>
      <c r="L52" s="32"/>
      <c r="M52" s="32"/>
      <c r="N52" s="32"/>
      <c r="O52" s="32"/>
      <c r="P52" s="71"/>
      <c r="Q52" s="32"/>
      <c r="R52" s="30"/>
    </row>
    <row r="53">
      <c r="B53" s="27"/>
      <c r="C53" s="32"/>
      <c r="D53" s="70"/>
      <c r="E53" s="32"/>
      <c r="F53" s="32"/>
      <c r="G53" s="32"/>
      <c r="H53" s="71"/>
      <c r="I53" s="32"/>
      <c r="J53" s="70"/>
      <c r="K53" s="32"/>
      <c r="L53" s="32"/>
      <c r="M53" s="32"/>
      <c r="N53" s="32"/>
      <c r="O53" s="32"/>
      <c r="P53" s="71"/>
      <c r="Q53" s="32"/>
      <c r="R53" s="30"/>
    </row>
    <row r="54">
      <c r="B54" s="27"/>
      <c r="C54" s="32"/>
      <c r="D54" s="70"/>
      <c r="E54" s="32"/>
      <c r="F54" s="32"/>
      <c r="G54" s="32"/>
      <c r="H54" s="71"/>
      <c r="I54" s="32"/>
      <c r="J54" s="70"/>
      <c r="K54" s="32"/>
      <c r="L54" s="32"/>
      <c r="M54" s="32"/>
      <c r="N54" s="32"/>
      <c r="O54" s="32"/>
      <c r="P54" s="71"/>
      <c r="Q54" s="32"/>
      <c r="R54" s="30"/>
    </row>
    <row r="55">
      <c r="B55" s="27"/>
      <c r="C55" s="32"/>
      <c r="D55" s="70"/>
      <c r="E55" s="32"/>
      <c r="F55" s="32"/>
      <c r="G55" s="32"/>
      <c r="H55" s="71"/>
      <c r="I55" s="32"/>
      <c r="J55" s="70"/>
      <c r="K55" s="32"/>
      <c r="L55" s="32"/>
      <c r="M55" s="32"/>
      <c r="N55" s="32"/>
      <c r="O55" s="32"/>
      <c r="P55" s="71"/>
      <c r="Q55" s="32"/>
      <c r="R55" s="30"/>
    </row>
    <row r="56">
      <c r="B56" s="27"/>
      <c r="C56" s="32"/>
      <c r="D56" s="70"/>
      <c r="E56" s="32"/>
      <c r="F56" s="32"/>
      <c r="G56" s="32"/>
      <c r="H56" s="71"/>
      <c r="I56" s="32"/>
      <c r="J56" s="70"/>
      <c r="K56" s="32"/>
      <c r="L56" s="32"/>
      <c r="M56" s="32"/>
      <c r="N56" s="32"/>
      <c r="O56" s="32"/>
      <c r="P56" s="71"/>
      <c r="Q56" s="32"/>
      <c r="R56" s="30"/>
    </row>
    <row r="57">
      <c r="B57" s="27"/>
      <c r="C57" s="32"/>
      <c r="D57" s="70"/>
      <c r="E57" s="32"/>
      <c r="F57" s="32"/>
      <c r="G57" s="32"/>
      <c r="H57" s="71"/>
      <c r="I57" s="32"/>
      <c r="J57" s="70"/>
      <c r="K57" s="32"/>
      <c r="L57" s="32"/>
      <c r="M57" s="32"/>
      <c r="N57" s="32"/>
      <c r="O57" s="32"/>
      <c r="P57" s="71"/>
      <c r="Q57" s="32"/>
      <c r="R57" s="30"/>
    </row>
    <row r="58">
      <c r="B58" s="27"/>
      <c r="C58" s="32"/>
      <c r="D58" s="70"/>
      <c r="E58" s="32"/>
      <c r="F58" s="32"/>
      <c r="G58" s="32"/>
      <c r="H58" s="71"/>
      <c r="I58" s="32"/>
      <c r="J58" s="70"/>
      <c r="K58" s="32"/>
      <c r="L58" s="32"/>
      <c r="M58" s="32"/>
      <c r="N58" s="32"/>
      <c r="O58" s="32"/>
      <c r="P58" s="71"/>
      <c r="Q58" s="32"/>
      <c r="R58" s="30"/>
    </row>
    <row r="59" s="1" customFormat="1">
      <c r="B59" s="47"/>
      <c r="C59" s="48"/>
      <c r="D59" s="72" t="s">
        <v>54</v>
      </c>
      <c r="E59" s="73"/>
      <c r="F59" s="73"/>
      <c r="G59" s="74" t="s">
        <v>55</v>
      </c>
      <c r="H59" s="75"/>
      <c r="I59" s="48"/>
      <c r="J59" s="72" t="s">
        <v>54</v>
      </c>
      <c r="K59" s="73"/>
      <c r="L59" s="73"/>
      <c r="M59" s="73"/>
      <c r="N59" s="74" t="s">
        <v>55</v>
      </c>
      <c r="O59" s="73"/>
      <c r="P59" s="75"/>
      <c r="Q59" s="48"/>
      <c r="R59" s="49"/>
    </row>
    <row r="60">
      <c r="B60" s="27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0"/>
    </row>
    <row r="61" s="1" customFormat="1">
      <c r="B61" s="47"/>
      <c r="C61" s="48"/>
      <c r="D61" s="67" t="s">
        <v>56</v>
      </c>
      <c r="E61" s="68"/>
      <c r="F61" s="68"/>
      <c r="G61" s="68"/>
      <c r="H61" s="69"/>
      <c r="I61" s="48"/>
      <c r="J61" s="67" t="s">
        <v>57</v>
      </c>
      <c r="K61" s="68"/>
      <c r="L61" s="68"/>
      <c r="M61" s="68"/>
      <c r="N61" s="68"/>
      <c r="O61" s="68"/>
      <c r="P61" s="69"/>
      <c r="Q61" s="48"/>
      <c r="R61" s="49"/>
    </row>
    <row r="62">
      <c r="B62" s="27"/>
      <c r="C62" s="32"/>
      <c r="D62" s="70"/>
      <c r="E62" s="32"/>
      <c r="F62" s="32"/>
      <c r="G62" s="32"/>
      <c r="H62" s="71"/>
      <c r="I62" s="32"/>
      <c r="J62" s="70"/>
      <c r="K62" s="32"/>
      <c r="L62" s="32"/>
      <c r="M62" s="32"/>
      <c r="N62" s="32"/>
      <c r="O62" s="32"/>
      <c r="P62" s="71"/>
      <c r="Q62" s="32"/>
      <c r="R62" s="30"/>
    </row>
    <row r="63">
      <c r="B63" s="27"/>
      <c r="C63" s="32"/>
      <c r="D63" s="70"/>
      <c r="E63" s="32"/>
      <c r="F63" s="32"/>
      <c r="G63" s="32"/>
      <c r="H63" s="71"/>
      <c r="I63" s="32"/>
      <c r="J63" s="70"/>
      <c r="K63" s="32"/>
      <c r="L63" s="32"/>
      <c r="M63" s="32"/>
      <c r="N63" s="32"/>
      <c r="O63" s="32"/>
      <c r="P63" s="71"/>
      <c r="Q63" s="32"/>
      <c r="R63" s="30"/>
    </row>
    <row r="64">
      <c r="B64" s="27"/>
      <c r="C64" s="32"/>
      <c r="D64" s="70"/>
      <c r="E64" s="32"/>
      <c r="F64" s="32"/>
      <c r="G64" s="32"/>
      <c r="H64" s="71"/>
      <c r="I64" s="32"/>
      <c r="J64" s="70"/>
      <c r="K64" s="32"/>
      <c r="L64" s="32"/>
      <c r="M64" s="32"/>
      <c r="N64" s="32"/>
      <c r="O64" s="32"/>
      <c r="P64" s="71"/>
      <c r="Q64" s="32"/>
      <c r="R64" s="30"/>
    </row>
    <row r="65">
      <c r="B65" s="27"/>
      <c r="C65" s="32"/>
      <c r="D65" s="70"/>
      <c r="E65" s="32"/>
      <c r="F65" s="32"/>
      <c r="G65" s="32"/>
      <c r="H65" s="71"/>
      <c r="I65" s="32"/>
      <c r="J65" s="70"/>
      <c r="K65" s="32"/>
      <c r="L65" s="32"/>
      <c r="M65" s="32"/>
      <c r="N65" s="32"/>
      <c r="O65" s="32"/>
      <c r="P65" s="71"/>
      <c r="Q65" s="32"/>
      <c r="R65" s="30"/>
    </row>
    <row r="66">
      <c r="B66" s="27"/>
      <c r="C66" s="32"/>
      <c r="D66" s="70"/>
      <c r="E66" s="32"/>
      <c r="F66" s="32"/>
      <c r="G66" s="32"/>
      <c r="H66" s="71"/>
      <c r="I66" s="32"/>
      <c r="J66" s="70"/>
      <c r="K66" s="32"/>
      <c r="L66" s="32"/>
      <c r="M66" s="32"/>
      <c r="N66" s="32"/>
      <c r="O66" s="32"/>
      <c r="P66" s="71"/>
      <c r="Q66" s="32"/>
      <c r="R66" s="30"/>
    </row>
    <row r="67">
      <c r="B67" s="27"/>
      <c r="C67" s="32"/>
      <c r="D67" s="70"/>
      <c r="E67" s="32"/>
      <c r="F67" s="32"/>
      <c r="G67" s="32"/>
      <c r="H67" s="71"/>
      <c r="I67" s="32"/>
      <c r="J67" s="70"/>
      <c r="K67" s="32"/>
      <c r="L67" s="32"/>
      <c r="M67" s="32"/>
      <c r="N67" s="32"/>
      <c r="O67" s="32"/>
      <c r="P67" s="71"/>
      <c r="Q67" s="32"/>
      <c r="R67" s="30"/>
    </row>
    <row r="68">
      <c r="B68" s="27"/>
      <c r="C68" s="32"/>
      <c r="D68" s="70"/>
      <c r="E68" s="32"/>
      <c r="F68" s="32"/>
      <c r="G68" s="32"/>
      <c r="H68" s="71"/>
      <c r="I68" s="32"/>
      <c r="J68" s="70"/>
      <c r="K68" s="32"/>
      <c r="L68" s="32"/>
      <c r="M68" s="32"/>
      <c r="N68" s="32"/>
      <c r="O68" s="32"/>
      <c r="P68" s="71"/>
      <c r="Q68" s="32"/>
      <c r="R68" s="30"/>
    </row>
    <row r="69">
      <c r="B69" s="27"/>
      <c r="C69" s="32"/>
      <c r="D69" s="70"/>
      <c r="E69" s="32"/>
      <c r="F69" s="32"/>
      <c r="G69" s="32"/>
      <c r="H69" s="71"/>
      <c r="I69" s="32"/>
      <c r="J69" s="70"/>
      <c r="K69" s="32"/>
      <c r="L69" s="32"/>
      <c r="M69" s="32"/>
      <c r="N69" s="32"/>
      <c r="O69" s="32"/>
      <c r="P69" s="71"/>
      <c r="Q69" s="32"/>
      <c r="R69" s="30"/>
    </row>
    <row r="70" s="1" customFormat="1">
      <c r="B70" s="47"/>
      <c r="C70" s="48"/>
      <c r="D70" s="72" t="s">
        <v>54</v>
      </c>
      <c r="E70" s="73"/>
      <c r="F70" s="73"/>
      <c r="G70" s="74" t="s">
        <v>55</v>
      </c>
      <c r="H70" s="75"/>
      <c r="I70" s="48"/>
      <c r="J70" s="72" t="s">
        <v>54</v>
      </c>
      <c r="K70" s="73"/>
      <c r="L70" s="73"/>
      <c r="M70" s="73"/>
      <c r="N70" s="74" t="s">
        <v>55</v>
      </c>
      <c r="O70" s="73"/>
      <c r="P70" s="75"/>
      <c r="Q70" s="48"/>
      <c r="R70" s="49"/>
    </row>
    <row r="71" s="1" customFormat="1" ht="14.4" customHeight="1">
      <c r="B71" s="7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8"/>
    </row>
    <row r="75" s="1" customFormat="1" ht="6.96" customHeight="1">
      <c r="B75" s="169"/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1"/>
    </row>
    <row r="76" s="1" customFormat="1" ht="36.96" customHeight="1">
      <c r="B76" s="47"/>
      <c r="C76" s="28" t="s">
        <v>108</v>
      </c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49"/>
      <c r="T76" s="172"/>
      <c r="U76" s="172"/>
    </row>
    <row r="77" s="1" customFormat="1" ht="6.96" customHeight="1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9"/>
      <c r="T77" s="172"/>
      <c r="U77" s="172"/>
    </row>
    <row r="78" s="1" customFormat="1" ht="30" customHeight="1">
      <c r="B78" s="47"/>
      <c r="C78" s="39" t="s">
        <v>17</v>
      </c>
      <c r="D78" s="48"/>
      <c r="E78" s="48"/>
      <c r="F78" s="156" t="str">
        <f>F6</f>
        <v xml:space="preserve">Rekonštrukcia chodníkov MŠ  Makarenkova - 2. etapa</v>
      </c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48"/>
      <c r="R78" s="49"/>
      <c r="T78" s="172"/>
      <c r="U78" s="172"/>
    </row>
    <row r="79" s="1" customFormat="1" ht="36.96" customHeight="1">
      <c r="B79" s="47"/>
      <c r="C79" s="86" t="s">
        <v>105</v>
      </c>
      <c r="D79" s="48"/>
      <c r="E79" s="48"/>
      <c r="F79" s="88" t="str">
        <f>F7</f>
        <v>2 - Oprava pôvodného dlažbového chodníka</v>
      </c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9"/>
      <c r="T79" s="172"/>
      <c r="U79" s="172"/>
    </row>
    <row r="80" s="1" customFormat="1" ht="6.96" customHeight="1"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9"/>
      <c r="T80" s="172"/>
      <c r="U80" s="172"/>
    </row>
    <row r="81" s="1" customFormat="1" ht="18" customHeight="1">
      <c r="B81" s="47"/>
      <c r="C81" s="39" t="s">
        <v>22</v>
      </c>
      <c r="D81" s="48"/>
      <c r="E81" s="48"/>
      <c r="F81" s="34" t="str">
        <f>F9</f>
        <v>Partizánske</v>
      </c>
      <c r="G81" s="48"/>
      <c r="H81" s="48"/>
      <c r="I81" s="48"/>
      <c r="J81" s="48"/>
      <c r="K81" s="39" t="s">
        <v>24</v>
      </c>
      <c r="L81" s="48"/>
      <c r="M81" s="91" t="str">
        <f>IF(O9="","",O9)</f>
        <v>27. 7. 2018</v>
      </c>
      <c r="N81" s="91"/>
      <c r="O81" s="91"/>
      <c r="P81" s="91"/>
      <c r="Q81" s="48"/>
      <c r="R81" s="49"/>
      <c r="T81" s="172"/>
      <c r="U81" s="172"/>
    </row>
    <row r="82" s="1" customFormat="1" ht="6.96" customHeight="1">
      <c r="B82" s="47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9"/>
      <c r="T82" s="172"/>
      <c r="U82" s="172"/>
    </row>
    <row r="83" s="1" customFormat="1">
      <c r="B83" s="47"/>
      <c r="C83" s="39" t="s">
        <v>26</v>
      </c>
      <c r="D83" s="48"/>
      <c r="E83" s="48"/>
      <c r="F83" s="34" t="str">
        <f>E12</f>
        <v>Mesto Partizánske</v>
      </c>
      <c r="G83" s="48"/>
      <c r="H83" s="48"/>
      <c r="I83" s="48"/>
      <c r="J83" s="48"/>
      <c r="K83" s="39" t="s">
        <v>33</v>
      </c>
      <c r="L83" s="48"/>
      <c r="M83" s="34" t="str">
        <f>E18</f>
        <v xml:space="preserve"> </v>
      </c>
      <c r="N83" s="34"/>
      <c r="O83" s="34"/>
      <c r="P83" s="34"/>
      <c r="Q83" s="34"/>
      <c r="R83" s="49"/>
      <c r="T83" s="172"/>
      <c r="U83" s="172"/>
    </row>
    <row r="84" s="1" customFormat="1" ht="14.4" customHeight="1">
      <c r="B84" s="47"/>
      <c r="C84" s="39" t="s">
        <v>31</v>
      </c>
      <c r="D84" s="48"/>
      <c r="E84" s="48"/>
      <c r="F84" s="34" t="str">
        <f>IF(E15="","",E15)</f>
        <v>Vyplň údaj</v>
      </c>
      <c r="G84" s="48"/>
      <c r="H84" s="48"/>
      <c r="I84" s="48"/>
      <c r="J84" s="48"/>
      <c r="K84" s="39" t="s">
        <v>37</v>
      </c>
      <c r="L84" s="48"/>
      <c r="M84" s="34" t="str">
        <f>E21</f>
        <v xml:space="preserve"> </v>
      </c>
      <c r="N84" s="34"/>
      <c r="O84" s="34"/>
      <c r="P84" s="34"/>
      <c r="Q84" s="34"/>
      <c r="R84" s="49"/>
      <c r="T84" s="172"/>
      <c r="U84" s="172"/>
    </row>
    <row r="85" s="1" customFormat="1" ht="10.32" customHeight="1">
      <c r="B85" s="47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9"/>
      <c r="T85" s="172"/>
      <c r="U85" s="172"/>
    </row>
    <row r="86" s="1" customFormat="1" ht="29.28" customHeight="1">
      <c r="B86" s="47"/>
      <c r="C86" s="173" t="s">
        <v>109</v>
      </c>
      <c r="D86" s="152"/>
      <c r="E86" s="152"/>
      <c r="F86" s="152"/>
      <c r="G86" s="152"/>
      <c r="H86" s="152"/>
      <c r="I86" s="152"/>
      <c r="J86" s="152"/>
      <c r="K86" s="152"/>
      <c r="L86" s="152"/>
      <c r="M86" s="152"/>
      <c r="N86" s="173" t="s">
        <v>110</v>
      </c>
      <c r="O86" s="152"/>
      <c r="P86" s="152"/>
      <c r="Q86" s="152"/>
      <c r="R86" s="49"/>
      <c r="T86" s="172"/>
      <c r="U86" s="172"/>
    </row>
    <row r="87" s="1" customFormat="1" ht="10.32" customHeight="1">
      <c r="B87" s="47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9"/>
      <c r="T87" s="172"/>
      <c r="U87" s="172"/>
    </row>
    <row r="88" s="1" customFormat="1" ht="29.28" customHeight="1">
      <c r="B88" s="47"/>
      <c r="C88" s="174" t="s">
        <v>111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114">
        <f>N120</f>
        <v>0</v>
      </c>
      <c r="O88" s="175"/>
      <c r="P88" s="175"/>
      <c r="Q88" s="175"/>
      <c r="R88" s="49"/>
      <c r="T88" s="172"/>
      <c r="U88" s="172"/>
      <c r="AU88" s="23" t="s">
        <v>112</v>
      </c>
    </row>
    <row r="89" s="6" customFormat="1" ht="24.96" customHeight="1">
      <c r="B89" s="176"/>
      <c r="C89" s="177"/>
      <c r="D89" s="178" t="s">
        <v>261</v>
      </c>
      <c r="E89" s="177"/>
      <c r="F89" s="177"/>
      <c r="G89" s="177"/>
      <c r="H89" s="177"/>
      <c r="I89" s="177"/>
      <c r="J89" s="177"/>
      <c r="K89" s="177"/>
      <c r="L89" s="177"/>
      <c r="M89" s="177"/>
      <c r="N89" s="179">
        <f>N121</f>
        <v>0</v>
      </c>
      <c r="O89" s="177"/>
      <c r="P89" s="177"/>
      <c r="Q89" s="177"/>
      <c r="R89" s="180"/>
      <c r="T89" s="181"/>
      <c r="U89" s="181"/>
    </row>
    <row r="90" s="7" customFormat="1" ht="19.92" customHeight="1">
      <c r="B90" s="182"/>
      <c r="C90" s="183"/>
      <c r="D90" s="137" t="s">
        <v>114</v>
      </c>
      <c r="E90" s="183"/>
      <c r="F90" s="183"/>
      <c r="G90" s="183"/>
      <c r="H90" s="183"/>
      <c r="I90" s="183"/>
      <c r="J90" s="183"/>
      <c r="K90" s="183"/>
      <c r="L90" s="183"/>
      <c r="M90" s="183"/>
      <c r="N90" s="139">
        <f>N122</f>
        <v>0</v>
      </c>
      <c r="O90" s="183"/>
      <c r="P90" s="183"/>
      <c r="Q90" s="183"/>
      <c r="R90" s="184"/>
      <c r="T90" s="185"/>
      <c r="U90" s="185"/>
    </row>
    <row r="91" s="7" customFormat="1" ht="19.92" customHeight="1">
      <c r="B91" s="182"/>
      <c r="C91" s="183"/>
      <c r="D91" s="137" t="s">
        <v>116</v>
      </c>
      <c r="E91" s="183"/>
      <c r="F91" s="183"/>
      <c r="G91" s="183"/>
      <c r="H91" s="183"/>
      <c r="I91" s="183"/>
      <c r="J91" s="183"/>
      <c r="K91" s="183"/>
      <c r="L91" s="183"/>
      <c r="M91" s="183"/>
      <c r="N91" s="139">
        <f>N142</f>
        <v>0</v>
      </c>
      <c r="O91" s="183"/>
      <c r="P91" s="183"/>
      <c r="Q91" s="183"/>
      <c r="R91" s="184"/>
      <c r="T91" s="185"/>
      <c r="U91" s="185"/>
    </row>
    <row r="92" s="7" customFormat="1" ht="19.92" customHeight="1">
      <c r="B92" s="182"/>
      <c r="C92" s="183"/>
      <c r="D92" s="137" t="s">
        <v>118</v>
      </c>
      <c r="E92" s="183"/>
      <c r="F92" s="183"/>
      <c r="G92" s="183"/>
      <c r="H92" s="183"/>
      <c r="I92" s="183"/>
      <c r="J92" s="183"/>
      <c r="K92" s="183"/>
      <c r="L92" s="183"/>
      <c r="M92" s="183"/>
      <c r="N92" s="139">
        <f>N147</f>
        <v>0</v>
      </c>
      <c r="O92" s="183"/>
      <c r="P92" s="183"/>
      <c r="Q92" s="183"/>
      <c r="R92" s="184"/>
      <c r="T92" s="185"/>
      <c r="U92" s="185"/>
    </row>
    <row r="93" s="7" customFormat="1" ht="19.92" customHeight="1">
      <c r="B93" s="182"/>
      <c r="C93" s="183"/>
      <c r="D93" s="137" t="s">
        <v>119</v>
      </c>
      <c r="E93" s="183"/>
      <c r="F93" s="183"/>
      <c r="G93" s="183"/>
      <c r="H93" s="183"/>
      <c r="I93" s="183"/>
      <c r="J93" s="183"/>
      <c r="K93" s="183"/>
      <c r="L93" s="183"/>
      <c r="M93" s="183"/>
      <c r="N93" s="139">
        <f>N158</f>
        <v>0</v>
      </c>
      <c r="O93" s="183"/>
      <c r="P93" s="183"/>
      <c r="Q93" s="183"/>
      <c r="R93" s="184"/>
      <c r="T93" s="185"/>
      <c r="U93" s="185"/>
    </row>
    <row r="94" s="1" customFormat="1" ht="21.84" customHeight="1">
      <c r="B94" s="47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9"/>
      <c r="T94" s="172"/>
      <c r="U94" s="172"/>
    </row>
    <row r="95" s="1" customFormat="1" ht="29.28" customHeight="1">
      <c r="B95" s="47"/>
      <c r="C95" s="174" t="s">
        <v>120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175">
        <f>ROUND(N96+N97+N98+N99+N100+N101,2)</f>
        <v>0</v>
      </c>
      <c r="O95" s="186"/>
      <c r="P95" s="186"/>
      <c r="Q95" s="186"/>
      <c r="R95" s="49"/>
      <c r="T95" s="187"/>
      <c r="U95" s="188" t="s">
        <v>42</v>
      </c>
    </row>
    <row r="96" s="1" customFormat="1" ht="18" customHeight="1">
      <c r="B96" s="47"/>
      <c r="C96" s="48"/>
      <c r="D96" s="144" t="s">
        <v>121</v>
      </c>
      <c r="E96" s="137"/>
      <c r="F96" s="137"/>
      <c r="G96" s="137"/>
      <c r="H96" s="137"/>
      <c r="I96" s="48"/>
      <c r="J96" s="48"/>
      <c r="K96" s="48"/>
      <c r="L96" s="48"/>
      <c r="M96" s="48"/>
      <c r="N96" s="138">
        <f>ROUND(N88*T96,2)</f>
        <v>0</v>
      </c>
      <c r="O96" s="139"/>
      <c r="P96" s="139"/>
      <c r="Q96" s="139"/>
      <c r="R96" s="49"/>
      <c r="S96" s="189"/>
      <c r="T96" s="190"/>
      <c r="U96" s="191" t="s">
        <v>45</v>
      </c>
      <c r="V96" s="189"/>
      <c r="W96" s="189"/>
      <c r="X96" s="189"/>
      <c r="Y96" s="189"/>
      <c r="Z96" s="189"/>
      <c r="AA96" s="189"/>
      <c r="AB96" s="189"/>
      <c r="AC96" s="189"/>
      <c r="AD96" s="189"/>
      <c r="AE96" s="189"/>
      <c r="AF96" s="189"/>
      <c r="AG96" s="189"/>
      <c r="AH96" s="189"/>
      <c r="AI96" s="189"/>
      <c r="AJ96" s="189"/>
      <c r="AK96" s="189"/>
      <c r="AL96" s="189"/>
      <c r="AM96" s="189"/>
      <c r="AN96" s="189"/>
      <c r="AO96" s="189"/>
      <c r="AP96" s="189"/>
      <c r="AQ96" s="189"/>
      <c r="AR96" s="189"/>
      <c r="AS96" s="189"/>
      <c r="AT96" s="189"/>
      <c r="AU96" s="189"/>
      <c r="AV96" s="189"/>
      <c r="AW96" s="189"/>
      <c r="AX96" s="189"/>
      <c r="AY96" s="192" t="s">
        <v>122</v>
      </c>
      <c r="AZ96" s="189"/>
      <c r="BA96" s="189"/>
      <c r="BB96" s="189"/>
      <c r="BC96" s="189"/>
      <c r="BD96" s="189"/>
      <c r="BE96" s="193">
        <f>IF(U96="základná",N96,0)</f>
        <v>0</v>
      </c>
      <c r="BF96" s="193">
        <f>IF(U96="znížená",N96,0)</f>
        <v>0</v>
      </c>
      <c r="BG96" s="193">
        <f>IF(U96="zákl. prenesená",N96,0)</f>
        <v>0</v>
      </c>
      <c r="BH96" s="193">
        <f>IF(U96="zníž. prenesená",N96,0)</f>
        <v>0</v>
      </c>
      <c r="BI96" s="193">
        <f>IF(U96="nulová",N96,0)</f>
        <v>0</v>
      </c>
      <c r="BJ96" s="192" t="s">
        <v>87</v>
      </c>
      <c r="BK96" s="189"/>
      <c r="BL96" s="189"/>
      <c r="BM96" s="189"/>
    </row>
    <row r="97" s="1" customFormat="1" ht="18" customHeight="1">
      <c r="B97" s="47"/>
      <c r="C97" s="48"/>
      <c r="D97" s="144" t="s">
        <v>123</v>
      </c>
      <c r="E97" s="137"/>
      <c r="F97" s="137"/>
      <c r="G97" s="137"/>
      <c r="H97" s="137"/>
      <c r="I97" s="48"/>
      <c r="J97" s="48"/>
      <c r="K97" s="48"/>
      <c r="L97" s="48"/>
      <c r="M97" s="48"/>
      <c r="N97" s="138">
        <f>ROUND(N88*T97,2)</f>
        <v>0</v>
      </c>
      <c r="O97" s="139"/>
      <c r="P97" s="139"/>
      <c r="Q97" s="139"/>
      <c r="R97" s="49"/>
      <c r="S97" s="189"/>
      <c r="T97" s="190"/>
      <c r="U97" s="191" t="s">
        <v>45</v>
      </c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  <c r="AI97" s="189"/>
      <c r="AJ97" s="189"/>
      <c r="AK97" s="189"/>
      <c r="AL97" s="189"/>
      <c r="AM97" s="189"/>
      <c r="AN97" s="189"/>
      <c r="AO97" s="189"/>
      <c r="AP97" s="189"/>
      <c r="AQ97" s="189"/>
      <c r="AR97" s="189"/>
      <c r="AS97" s="189"/>
      <c r="AT97" s="189"/>
      <c r="AU97" s="189"/>
      <c r="AV97" s="189"/>
      <c r="AW97" s="189"/>
      <c r="AX97" s="189"/>
      <c r="AY97" s="192" t="s">
        <v>122</v>
      </c>
      <c r="AZ97" s="189"/>
      <c r="BA97" s="189"/>
      <c r="BB97" s="189"/>
      <c r="BC97" s="189"/>
      <c r="BD97" s="189"/>
      <c r="BE97" s="193">
        <f>IF(U97="základná",N97,0)</f>
        <v>0</v>
      </c>
      <c r="BF97" s="193">
        <f>IF(U97="znížená",N97,0)</f>
        <v>0</v>
      </c>
      <c r="BG97" s="193">
        <f>IF(U97="zákl. prenesená",N97,0)</f>
        <v>0</v>
      </c>
      <c r="BH97" s="193">
        <f>IF(U97="zníž. prenesená",N97,0)</f>
        <v>0</v>
      </c>
      <c r="BI97" s="193">
        <f>IF(U97="nulová",N97,0)</f>
        <v>0</v>
      </c>
      <c r="BJ97" s="192" t="s">
        <v>87</v>
      </c>
      <c r="BK97" s="189"/>
      <c r="BL97" s="189"/>
      <c r="BM97" s="189"/>
    </row>
    <row r="98" s="1" customFormat="1" ht="18" customHeight="1">
      <c r="B98" s="47"/>
      <c r="C98" s="48"/>
      <c r="D98" s="144" t="s">
        <v>124</v>
      </c>
      <c r="E98" s="137"/>
      <c r="F98" s="137"/>
      <c r="G98" s="137"/>
      <c r="H98" s="137"/>
      <c r="I98" s="48"/>
      <c r="J98" s="48"/>
      <c r="K98" s="48"/>
      <c r="L98" s="48"/>
      <c r="M98" s="48"/>
      <c r="N98" s="138">
        <f>ROUND(N88*T98,2)</f>
        <v>0</v>
      </c>
      <c r="O98" s="139"/>
      <c r="P98" s="139"/>
      <c r="Q98" s="139"/>
      <c r="R98" s="49"/>
      <c r="S98" s="189"/>
      <c r="T98" s="190"/>
      <c r="U98" s="191" t="s">
        <v>45</v>
      </c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92" t="s">
        <v>122</v>
      </c>
      <c r="AZ98" s="189"/>
      <c r="BA98" s="189"/>
      <c r="BB98" s="189"/>
      <c r="BC98" s="189"/>
      <c r="BD98" s="189"/>
      <c r="BE98" s="193">
        <f>IF(U98="základná",N98,0)</f>
        <v>0</v>
      </c>
      <c r="BF98" s="193">
        <f>IF(U98="znížená",N98,0)</f>
        <v>0</v>
      </c>
      <c r="BG98" s="193">
        <f>IF(U98="zákl. prenesená",N98,0)</f>
        <v>0</v>
      </c>
      <c r="BH98" s="193">
        <f>IF(U98="zníž. prenesená",N98,0)</f>
        <v>0</v>
      </c>
      <c r="BI98" s="193">
        <f>IF(U98="nulová",N98,0)</f>
        <v>0</v>
      </c>
      <c r="BJ98" s="192" t="s">
        <v>87</v>
      </c>
      <c r="BK98" s="189"/>
      <c r="BL98" s="189"/>
      <c r="BM98" s="189"/>
    </row>
    <row r="99" s="1" customFormat="1" ht="18" customHeight="1">
      <c r="B99" s="47"/>
      <c r="C99" s="48"/>
      <c r="D99" s="144" t="s">
        <v>125</v>
      </c>
      <c r="E99" s="137"/>
      <c r="F99" s="137"/>
      <c r="G99" s="137"/>
      <c r="H99" s="137"/>
      <c r="I99" s="48"/>
      <c r="J99" s="48"/>
      <c r="K99" s="48"/>
      <c r="L99" s="48"/>
      <c r="M99" s="48"/>
      <c r="N99" s="138">
        <f>ROUND(N88*T99,2)</f>
        <v>0</v>
      </c>
      <c r="O99" s="139"/>
      <c r="P99" s="139"/>
      <c r="Q99" s="139"/>
      <c r="R99" s="49"/>
      <c r="S99" s="189"/>
      <c r="T99" s="190"/>
      <c r="U99" s="191" t="s">
        <v>45</v>
      </c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92" t="s">
        <v>122</v>
      </c>
      <c r="AZ99" s="189"/>
      <c r="BA99" s="189"/>
      <c r="BB99" s="189"/>
      <c r="BC99" s="189"/>
      <c r="BD99" s="189"/>
      <c r="BE99" s="193">
        <f>IF(U99="základná",N99,0)</f>
        <v>0</v>
      </c>
      <c r="BF99" s="193">
        <f>IF(U99="znížená",N99,0)</f>
        <v>0</v>
      </c>
      <c r="BG99" s="193">
        <f>IF(U99="zákl. prenesená",N99,0)</f>
        <v>0</v>
      </c>
      <c r="BH99" s="193">
        <f>IF(U99="zníž. prenesená",N99,0)</f>
        <v>0</v>
      </c>
      <c r="BI99" s="193">
        <f>IF(U99="nulová",N99,0)</f>
        <v>0</v>
      </c>
      <c r="BJ99" s="192" t="s">
        <v>87</v>
      </c>
      <c r="BK99" s="189"/>
      <c r="BL99" s="189"/>
      <c r="BM99" s="189"/>
    </row>
    <row r="100" s="1" customFormat="1" ht="18" customHeight="1">
      <c r="B100" s="47"/>
      <c r="C100" s="48"/>
      <c r="D100" s="144" t="s">
        <v>126</v>
      </c>
      <c r="E100" s="137"/>
      <c r="F100" s="137"/>
      <c r="G100" s="137"/>
      <c r="H100" s="137"/>
      <c r="I100" s="48"/>
      <c r="J100" s="48"/>
      <c r="K100" s="48"/>
      <c r="L100" s="48"/>
      <c r="M100" s="48"/>
      <c r="N100" s="138">
        <f>ROUND(N88*T100,2)</f>
        <v>0</v>
      </c>
      <c r="O100" s="139"/>
      <c r="P100" s="139"/>
      <c r="Q100" s="139"/>
      <c r="R100" s="49"/>
      <c r="S100" s="189"/>
      <c r="T100" s="190"/>
      <c r="U100" s="191" t="s">
        <v>45</v>
      </c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92" t="s">
        <v>122</v>
      </c>
      <c r="AZ100" s="189"/>
      <c r="BA100" s="189"/>
      <c r="BB100" s="189"/>
      <c r="BC100" s="189"/>
      <c r="BD100" s="189"/>
      <c r="BE100" s="193">
        <f>IF(U100="základná",N100,0)</f>
        <v>0</v>
      </c>
      <c r="BF100" s="193">
        <f>IF(U100="znížená",N100,0)</f>
        <v>0</v>
      </c>
      <c r="BG100" s="193">
        <f>IF(U100="zákl. prenesená",N100,0)</f>
        <v>0</v>
      </c>
      <c r="BH100" s="193">
        <f>IF(U100="zníž. prenesená",N100,0)</f>
        <v>0</v>
      </c>
      <c r="BI100" s="193">
        <f>IF(U100="nulová",N100,0)</f>
        <v>0</v>
      </c>
      <c r="BJ100" s="192" t="s">
        <v>87</v>
      </c>
      <c r="BK100" s="189"/>
      <c r="BL100" s="189"/>
      <c r="BM100" s="189"/>
    </row>
    <row r="101" s="1" customFormat="1" ht="18" customHeight="1">
      <c r="B101" s="47"/>
      <c r="C101" s="48"/>
      <c r="D101" s="137" t="s">
        <v>127</v>
      </c>
      <c r="E101" s="48"/>
      <c r="F101" s="48"/>
      <c r="G101" s="48"/>
      <c r="H101" s="48"/>
      <c r="I101" s="48"/>
      <c r="J101" s="48"/>
      <c r="K101" s="48"/>
      <c r="L101" s="48"/>
      <c r="M101" s="48"/>
      <c r="N101" s="138">
        <f>ROUND(N88*T101,2)</f>
        <v>0</v>
      </c>
      <c r="O101" s="139"/>
      <c r="P101" s="139"/>
      <c r="Q101" s="139"/>
      <c r="R101" s="49"/>
      <c r="S101" s="189"/>
      <c r="T101" s="194"/>
      <c r="U101" s="195" t="s">
        <v>45</v>
      </c>
      <c r="V101" s="189"/>
      <c r="W101" s="189"/>
      <c r="X101" s="189"/>
      <c r="Y101" s="189"/>
      <c r="Z101" s="189"/>
      <c r="AA101" s="189"/>
      <c r="AB101" s="189"/>
      <c r="AC101" s="189"/>
      <c r="AD101" s="189"/>
      <c r="AE101" s="189"/>
      <c r="AF101" s="189"/>
      <c r="AG101" s="189"/>
      <c r="AH101" s="189"/>
      <c r="AI101" s="189"/>
      <c r="AJ101" s="189"/>
      <c r="AK101" s="189"/>
      <c r="AL101" s="189"/>
      <c r="AM101" s="189"/>
      <c r="AN101" s="189"/>
      <c r="AO101" s="189"/>
      <c r="AP101" s="189"/>
      <c r="AQ101" s="189"/>
      <c r="AR101" s="189"/>
      <c r="AS101" s="189"/>
      <c r="AT101" s="189"/>
      <c r="AU101" s="189"/>
      <c r="AV101" s="189"/>
      <c r="AW101" s="189"/>
      <c r="AX101" s="189"/>
      <c r="AY101" s="192" t="s">
        <v>128</v>
      </c>
      <c r="AZ101" s="189"/>
      <c r="BA101" s="189"/>
      <c r="BB101" s="189"/>
      <c r="BC101" s="189"/>
      <c r="BD101" s="189"/>
      <c r="BE101" s="193">
        <f>IF(U101="základná",N101,0)</f>
        <v>0</v>
      </c>
      <c r="BF101" s="193">
        <f>IF(U101="znížená",N101,0)</f>
        <v>0</v>
      </c>
      <c r="BG101" s="193">
        <f>IF(U101="zákl. prenesená",N101,0)</f>
        <v>0</v>
      </c>
      <c r="BH101" s="193">
        <f>IF(U101="zníž. prenesená",N101,0)</f>
        <v>0</v>
      </c>
      <c r="BI101" s="193">
        <f>IF(U101="nulová",N101,0)</f>
        <v>0</v>
      </c>
      <c r="BJ101" s="192" t="s">
        <v>87</v>
      </c>
      <c r="BK101" s="189"/>
      <c r="BL101" s="189"/>
      <c r="BM101" s="189"/>
    </row>
    <row r="102" s="1" customFormat="1">
      <c r="B102" s="47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9"/>
      <c r="T102" s="172"/>
      <c r="U102" s="172"/>
    </row>
    <row r="103" s="1" customFormat="1" ht="29.28" customHeight="1">
      <c r="B103" s="47"/>
      <c r="C103" s="151" t="s">
        <v>98</v>
      </c>
      <c r="D103" s="152"/>
      <c r="E103" s="152"/>
      <c r="F103" s="152"/>
      <c r="G103" s="152"/>
      <c r="H103" s="152"/>
      <c r="I103" s="152"/>
      <c r="J103" s="152"/>
      <c r="K103" s="152"/>
      <c r="L103" s="153">
        <f>ROUND(SUM(N88+N95),2)</f>
        <v>0</v>
      </c>
      <c r="M103" s="153"/>
      <c r="N103" s="153"/>
      <c r="O103" s="153"/>
      <c r="P103" s="153"/>
      <c r="Q103" s="153"/>
      <c r="R103" s="49"/>
      <c r="T103" s="172"/>
      <c r="U103" s="172"/>
    </row>
    <row r="104" s="1" customFormat="1" ht="6.96" customHeight="1">
      <c r="B104" s="76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8"/>
      <c r="T104" s="172"/>
      <c r="U104" s="172"/>
    </row>
    <row r="108" s="1" customFormat="1" ht="6.96" customHeight="1">
      <c r="B108" s="79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1"/>
    </row>
    <row r="109" s="1" customFormat="1" ht="36.96" customHeight="1">
      <c r="B109" s="47"/>
      <c r="C109" s="28" t="s">
        <v>129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9"/>
    </row>
    <row r="110" s="1" customFormat="1" ht="6.96" customHeight="1">
      <c r="B110" s="47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9"/>
    </row>
    <row r="111" s="1" customFormat="1" ht="30" customHeight="1">
      <c r="B111" s="47"/>
      <c r="C111" s="39" t="s">
        <v>17</v>
      </c>
      <c r="D111" s="48"/>
      <c r="E111" s="48"/>
      <c r="F111" s="156" t="str">
        <f>F6</f>
        <v xml:space="preserve">Rekonštrukcia chodníkov MŠ  Makarenkova - 2. etapa</v>
      </c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48"/>
      <c r="R111" s="49"/>
    </row>
    <row r="112" s="1" customFormat="1" ht="36.96" customHeight="1">
      <c r="B112" s="47"/>
      <c r="C112" s="86" t="s">
        <v>105</v>
      </c>
      <c r="D112" s="48"/>
      <c r="E112" s="48"/>
      <c r="F112" s="88" t="str">
        <f>F7</f>
        <v>2 - Oprava pôvodného dlažbového chodníka</v>
      </c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9"/>
    </row>
    <row r="113" s="1" customFormat="1" ht="6.96" customHeight="1">
      <c r="B113" s="47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9"/>
    </row>
    <row r="114" s="1" customFormat="1" ht="18" customHeight="1">
      <c r="B114" s="47"/>
      <c r="C114" s="39" t="s">
        <v>22</v>
      </c>
      <c r="D114" s="48"/>
      <c r="E114" s="48"/>
      <c r="F114" s="34" t="str">
        <f>F9</f>
        <v>Partizánske</v>
      </c>
      <c r="G114" s="48"/>
      <c r="H114" s="48"/>
      <c r="I114" s="48"/>
      <c r="J114" s="48"/>
      <c r="K114" s="39" t="s">
        <v>24</v>
      </c>
      <c r="L114" s="48"/>
      <c r="M114" s="91" t="str">
        <f>IF(O9="","",O9)</f>
        <v>27. 7. 2018</v>
      </c>
      <c r="N114" s="91"/>
      <c r="O114" s="91"/>
      <c r="P114" s="91"/>
      <c r="Q114" s="48"/>
      <c r="R114" s="49"/>
    </row>
    <row r="115" s="1" customFormat="1" ht="6.96" customHeight="1">
      <c r="B115" s="47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9"/>
    </row>
    <row r="116" s="1" customFormat="1">
      <c r="B116" s="47"/>
      <c r="C116" s="39" t="s">
        <v>26</v>
      </c>
      <c r="D116" s="48"/>
      <c r="E116" s="48"/>
      <c r="F116" s="34" t="str">
        <f>E12</f>
        <v>Mesto Partizánske</v>
      </c>
      <c r="G116" s="48"/>
      <c r="H116" s="48"/>
      <c r="I116" s="48"/>
      <c r="J116" s="48"/>
      <c r="K116" s="39" t="s">
        <v>33</v>
      </c>
      <c r="L116" s="48"/>
      <c r="M116" s="34" t="str">
        <f>E18</f>
        <v xml:space="preserve"> </v>
      </c>
      <c r="N116" s="34"/>
      <c r="O116" s="34"/>
      <c r="P116" s="34"/>
      <c r="Q116" s="34"/>
      <c r="R116" s="49"/>
    </row>
    <row r="117" s="1" customFormat="1" ht="14.4" customHeight="1">
      <c r="B117" s="47"/>
      <c r="C117" s="39" t="s">
        <v>31</v>
      </c>
      <c r="D117" s="48"/>
      <c r="E117" s="48"/>
      <c r="F117" s="34" t="str">
        <f>IF(E15="","",E15)</f>
        <v>Vyplň údaj</v>
      </c>
      <c r="G117" s="48"/>
      <c r="H117" s="48"/>
      <c r="I117" s="48"/>
      <c r="J117" s="48"/>
      <c r="K117" s="39" t="s">
        <v>37</v>
      </c>
      <c r="L117" s="48"/>
      <c r="M117" s="34" t="str">
        <f>E21</f>
        <v xml:space="preserve"> </v>
      </c>
      <c r="N117" s="34"/>
      <c r="O117" s="34"/>
      <c r="P117" s="34"/>
      <c r="Q117" s="34"/>
      <c r="R117" s="49"/>
    </row>
    <row r="118" s="1" customFormat="1" ht="10.32" customHeight="1">
      <c r="B118" s="47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9"/>
    </row>
    <row r="119" s="8" customFormat="1" ht="29.28" customHeight="1">
      <c r="B119" s="196"/>
      <c r="C119" s="197" t="s">
        <v>130</v>
      </c>
      <c r="D119" s="198" t="s">
        <v>131</v>
      </c>
      <c r="E119" s="198" t="s">
        <v>60</v>
      </c>
      <c r="F119" s="198" t="s">
        <v>132</v>
      </c>
      <c r="G119" s="198"/>
      <c r="H119" s="198"/>
      <c r="I119" s="198"/>
      <c r="J119" s="198" t="s">
        <v>133</v>
      </c>
      <c r="K119" s="198" t="s">
        <v>134</v>
      </c>
      <c r="L119" s="198" t="s">
        <v>135</v>
      </c>
      <c r="M119" s="198"/>
      <c r="N119" s="198" t="s">
        <v>110</v>
      </c>
      <c r="O119" s="198"/>
      <c r="P119" s="198"/>
      <c r="Q119" s="199"/>
      <c r="R119" s="200"/>
      <c r="T119" s="107" t="s">
        <v>136</v>
      </c>
      <c r="U119" s="108" t="s">
        <v>42</v>
      </c>
      <c r="V119" s="108" t="s">
        <v>137</v>
      </c>
      <c r="W119" s="108" t="s">
        <v>138</v>
      </c>
      <c r="X119" s="108" t="s">
        <v>139</v>
      </c>
      <c r="Y119" s="108" t="s">
        <v>140</v>
      </c>
      <c r="Z119" s="108" t="s">
        <v>141</v>
      </c>
      <c r="AA119" s="109" t="s">
        <v>142</v>
      </c>
    </row>
    <row r="120" s="1" customFormat="1" ht="29.28" customHeight="1">
      <c r="B120" s="47"/>
      <c r="C120" s="111" t="s">
        <v>107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201">
        <f>BK120</f>
        <v>0</v>
      </c>
      <c r="O120" s="202"/>
      <c r="P120" s="202"/>
      <c r="Q120" s="202"/>
      <c r="R120" s="49"/>
      <c r="T120" s="110"/>
      <c r="U120" s="68"/>
      <c r="V120" s="68"/>
      <c r="W120" s="203">
        <f>W121+W160</f>
        <v>0</v>
      </c>
      <c r="X120" s="68"/>
      <c r="Y120" s="203">
        <f>Y121+Y160</f>
        <v>18.800496240000001</v>
      </c>
      <c r="Z120" s="68"/>
      <c r="AA120" s="204">
        <f>AA121+AA160</f>
        <v>24.899519999999999</v>
      </c>
      <c r="AT120" s="23" t="s">
        <v>77</v>
      </c>
      <c r="AU120" s="23" t="s">
        <v>112</v>
      </c>
      <c r="BK120" s="205">
        <f>BK121+BK160</f>
        <v>0</v>
      </c>
    </row>
    <row r="121" s="9" customFormat="1" ht="37.44001" customHeight="1">
      <c r="B121" s="206"/>
      <c r="C121" s="207"/>
      <c r="D121" s="208" t="s">
        <v>261</v>
      </c>
      <c r="E121" s="208"/>
      <c r="F121" s="208"/>
      <c r="G121" s="208"/>
      <c r="H121" s="208"/>
      <c r="I121" s="208"/>
      <c r="J121" s="208"/>
      <c r="K121" s="208"/>
      <c r="L121" s="208"/>
      <c r="M121" s="208"/>
      <c r="N121" s="209">
        <f>BK121</f>
        <v>0</v>
      </c>
      <c r="O121" s="210"/>
      <c r="P121" s="210"/>
      <c r="Q121" s="210"/>
      <c r="R121" s="211"/>
      <c r="T121" s="212"/>
      <c r="U121" s="207"/>
      <c r="V121" s="207"/>
      <c r="W121" s="213">
        <f>W122+W142+W147+W158</f>
        <v>0</v>
      </c>
      <c r="X121" s="207"/>
      <c r="Y121" s="213">
        <f>Y122+Y142+Y147+Y158</f>
        <v>18.800496240000001</v>
      </c>
      <c r="Z121" s="207"/>
      <c r="AA121" s="214">
        <f>AA122+AA142+AA147+AA158</f>
        <v>24.899519999999999</v>
      </c>
      <c r="AR121" s="215" t="s">
        <v>84</v>
      </c>
      <c r="AT121" s="216" t="s">
        <v>77</v>
      </c>
      <c r="AU121" s="216" t="s">
        <v>78</v>
      </c>
      <c r="AY121" s="215" t="s">
        <v>143</v>
      </c>
      <c r="BK121" s="217">
        <f>BK122+BK142+BK147+BK158</f>
        <v>0</v>
      </c>
    </row>
    <row r="122" s="9" customFormat="1" ht="19.92" customHeight="1">
      <c r="B122" s="206"/>
      <c r="C122" s="207"/>
      <c r="D122" s="218" t="s">
        <v>114</v>
      </c>
      <c r="E122" s="218"/>
      <c r="F122" s="218"/>
      <c r="G122" s="218"/>
      <c r="H122" s="218"/>
      <c r="I122" s="218"/>
      <c r="J122" s="218"/>
      <c r="K122" s="218"/>
      <c r="L122" s="218"/>
      <c r="M122" s="218"/>
      <c r="N122" s="219">
        <f>BK122</f>
        <v>0</v>
      </c>
      <c r="O122" s="220"/>
      <c r="P122" s="220"/>
      <c r="Q122" s="220"/>
      <c r="R122" s="211"/>
      <c r="T122" s="212"/>
      <c r="U122" s="207"/>
      <c r="V122" s="207"/>
      <c r="W122" s="213">
        <f>SUM(W123:W141)</f>
        <v>0</v>
      </c>
      <c r="X122" s="207"/>
      <c r="Y122" s="213">
        <f>SUM(Y123:Y141)</f>
        <v>0</v>
      </c>
      <c r="Z122" s="207"/>
      <c r="AA122" s="214">
        <f>SUM(AA123:AA141)</f>
        <v>24.899519999999999</v>
      </c>
      <c r="AR122" s="215" t="s">
        <v>84</v>
      </c>
      <c r="AT122" s="216" t="s">
        <v>77</v>
      </c>
      <c r="AU122" s="216" t="s">
        <v>84</v>
      </c>
      <c r="AY122" s="215" t="s">
        <v>143</v>
      </c>
      <c r="BK122" s="217">
        <f>SUM(BK123:BK141)</f>
        <v>0</v>
      </c>
    </row>
    <row r="123" s="1" customFormat="1" ht="38.25" customHeight="1">
      <c r="B123" s="47"/>
      <c r="C123" s="221" t="s">
        <v>84</v>
      </c>
      <c r="D123" s="221" t="s">
        <v>144</v>
      </c>
      <c r="E123" s="222" t="s">
        <v>262</v>
      </c>
      <c r="F123" s="223" t="s">
        <v>263</v>
      </c>
      <c r="G123" s="223"/>
      <c r="H123" s="223"/>
      <c r="I123" s="223"/>
      <c r="J123" s="224" t="s">
        <v>147</v>
      </c>
      <c r="K123" s="225">
        <v>88.799999999999997</v>
      </c>
      <c r="L123" s="226">
        <v>0</v>
      </c>
      <c r="M123" s="227"/>
      <c r="N123" s="225">
        <f>ROUND(L123*K123,3)</f>
        <v>0</v>
      </c>
      <c r="O123" s="225"/>
      <c r="P123" s="225"/>
      <c r="Q123" s="225"/>
      <c r="R123" s="49"/>
      <c r="T123" s="228" t="s">
        <v>20</v>
      </c>
      <c r="U123" s="57" t="s">
        <v>45</v>
      </c>
      <c r="V123" s="48"/>
      <c r="W123" s="229">
        <f>V123*K123</f>
        <v>0</v>
      </c>
      <c r="X123" s="229">
        <v>0</v>
      </c>
      <c r="Y123" s="229">
        <f>X123*K123</f>
        <v>0</v>
      </c>
      <c r="Z123" s="229">
        <v>0.23999999999999999</v>
      </c>
      <c r="AA123" s="230">
        <f>Z123*K123</f>
        <v>21.311999999999998</v>
      </c>
      <c r="AR123" s="23" t="s">
        <v>148</v>
      </c>
      <c r="AT123" s="23" t="s">
        <v>144</v>
      </c>
      <c r="AU123" s="23" t="s">
        <v>87</v>
      </c>
      <c r="AY123" s="23" t="s">
        <v>143</v>
      </c>
      <c r="BE123" s="143">
        <f>IF(U123="základná",N123,0)</f>
        <v>0</v>
      </c>
      <c r="BF123" s="143">
        <f>IF(U123="znížená",N123,0)</f>
        <v>0</v>
      </c>
      <c r="BG123" s="143">
        <f>IF(U123="zákl. prenesená",N123,0)</f>
        <v>0</v>
      </c>
      <c r="BH123" s="143">
        <f>IF(U123="zníž. prenesená",N123,0)</f>
        <v>0</v>
      </c>
      <c r="BI123" s="143">
        <f>IF(U123="nulová",N123,0)</f>
        <v>0</v>
      </c>
      <c r="BJ123" s="23" t="s">
        <v>87</v>
      </c>
      <c r="BK123" s="231">
        <f>ROUND(L123*K123,3)</f>
        <v>0</v>
      </c>
      <c r="BL123" s="23" t="s">
        <v>148</v>
      </c>
      <c r="BM123" s="23" t="s">
        <v>264</v>
      </c>
    </row>
    <row r="124" s="10" customFormat="1" ht="16.5" customHeight="1">
      <c r="B124" s="232"/>
      <c r="C124" s="233"/>
      <c r="D124" s="233"/>
      <c r="E124" s="234" t="s">
        <v>20</v>
      </c>
      <c r="F124" s="235" t="s">
        <v>265</v>
      </c>
      <c r="G124" s="236"/>
      <c r="H124" s="236"/>
      <c r="I124" s="236"/>
      <c r="J124" s="233"/>
      <c r="K124" s="237">
        <v>43.600000000000001</v>
      </c>
      <c r="L124" s="233"/>
      <c r="M124" s="233"/>
      <c r="N124" s="233"/>
      <c r="O124" s="233"/>
      <c r="P124" s="233"/>
      <c r="Q124" s="233"/>
      <c r="R124" s="238"/>
      <c r="T124" s="239"/>
      <c r="U124" s="233"/>
      <c r="V124" s="233"/>
      <c r="W124" s="233"/>
      <c r="X124" s="233"/>
      <c r="Y124" s="233"/>
      <c r="Z124" s="233"/>
      <c r="AA124" s="240"/>
      <c r="AT124" s="241" t="s">
        <v>151</v>
      </c>
      <c r="AU124" s="241" t="s">
        <v>87</v>
      </c>
      <c r="AV124" s="10" t="s">
        <v>87</v>
      </c>
      <c r="AW124" s="10" t="s">
        <v>35</v>
      </c>
      <c r="AX124" s="10" t="s">
        <v>78</v>
      </c>
      <c r="AY124" s="241" t="s">
        <v>143</v>
      </c>
    </row>
    <row r="125" s="10" customFormat="1" ht="16.5" customHeight="1">
      <c r="B125" s="232"/>
      <c r="C125" s="233"/>
      <c r="D125" s="233"/>
      <c r="E125" s="234" t="s">
        <v>20</v>
      </c>
      <c r="F125" s="242" t="s">
        <v>266</v>
      </c>
      <c r="G125" s="233"/>
      <c r="H125" s="233"/>
      <c r="I125" s="233"/>
      <c r="J125" s="233"/>
      <c r="K125" s="237">
        <v>45.200000000000003</v>
      </c>
      <c r="L125" s="233"/>
      <c r="M125" s="233"/>
      <c r="N125" s="233"/>
      <c r="O125" s="233"/>
      <c r="P125" s="233"/>
      <c r="Q125" s="233"/>
      <c r="R125" s="238"/>
      <c r="T125" s="239"/>
      <c r="U125" s="233"/>
      <c r="V125" s="233"/>
      <c r="W125" s="233"/>
      <c r="X125" s="233"/>
      <c r="Y125" s="233"/>
      <c r="Z125" s="233"/>
      <c r="AA125" s="240"/>
      <c r="AT125" s="241" t="s">
        <v>151</v>
      </c>
      <c r="AU125" s="241" t="s">
        <v>87</v>
      </c>
      <c r="AV125" s="10" t="s">
        <v>87</v>
      </c>
      <c r="AW125" s="10" t="s">
        <v>35</v>
      </c>
      <c r="AX125" s="10" t="s">
        <v>78</v>
      </c>
      <c r="AY125" s="241" t="s">
        <v>143</v>
      </c>
    </row>
    <row r="126" s="11" customFormat="1" ht="16.5" customHeight="1">
      <c r="B126" s="243"/>
      <c r="C126" s="244"/>
      <c r="D126" s="244"/>
      <c r="E126" s="245" t="s">
        <v>20</v>
      </c>
      <c r="F126" s="246" t="s">
        <v>155</v>
      </c>
      <c r="G126" s="244"/>
      <c r="H126" s="244"/>
      <c r="I126" s="244"/>
      <c r="J126" s="244"/>
      <c r="K126" s="247">
        <v>88.799999999999997</v>
      </c>
      <c r="L126" s="244"/>
      <c r="M126" s="244"/>
      <c r="N126" s="244"/>
      <c r="O126" s="244"/>
      <c r="P126" s="244"/>
      <c r="Q126" s="244"/>
      <c r="R126" s="248"/>
      <c r="T126" s="249"/>
      <c r="U126" s="244"/>
      <c r="V126" s="244"/>
      <c r="W126" s="244"/>
      <c r="X126" s="244"/>
      <c r="Y126" s="244"/>
      <c r="Z126" s="244"/>
      <c r="AA126" s="250"/>
      <c r="AT126" s="251" t="s">
        <v>151</v>
      </c>
      <c r="AU126" s="251" t="s">
        <v>87</v>
      </c>
      <c r="AV126" s="11" t="s">
        <v>148</v>
      </c>
      <c r="AW126" s="11" t="s">
        <v>35</v>
      </c>
      <c r="AX126" s="11" t="s">
        <v>84</v>
      </c>
      <c r="AY126" s="251" t="s">
        <v>143</v>
      </c>
    </row>
    <row r="127" s="1" customFormat="1" ht="25.5" customHeight="1">
      <c r="B127" s="47"/>
      <c r="C127" s="221" t="s">
        <v>87</v>
      </c>
      <c r="D127" s="221" t="s">
        <v>144</v>
      </c>
      <c r="E127" s="222" t="s">
        <v>267</v>
      </c>
      <c r="F127" s="223" t="s">
        <v>268</v>
      </c>
      <c r="G127" s="223"/>
      <c r="H127" s="223"/>
      <c r="I127" s="223"/>
      <c r="J127" s="224" t="s">
        <v>222</v>
      </c>
      <c r="K127" s="225">
        <v>89.688000000000002</v>
      </c>
      <c r="L127" s="226">
        <v>0</v>
      </c>
      <c r="M127" s="227"/>
      <c r="N127" s="225">
        <f>ROUND(L127*K127,3)</f>
        <v>0</v>
      </c>
      <c r="O127" s="225"/>
      <c r="P127" s="225"/>
      <c r="Q127" s="225"/>
      <c r="R127" s="49"/>
      <c r="T127" s="228" t="s">
        <v>20</v>
      </c>
      <c r="U127" s="57" t="s">
        <v>45</v>
      </c>
      <c r="V127" s="48"/>
      <c r="W127" s="229">
        <f>V127*K127</f>
        <v>0</v>
      </c>
      <c r="X127" s="229">
        <v>0</v>
      </c>
      <c r="Y127" s="229">
        <f>X127*K127</f>
        <v>0</v>
      </c>
      <c r="Z127" s="229">
        <v>0.040000000000000001</v>
      </c>
      <c r="AA127" s="230">
        <f>Z127*K127</f>
        <v>3.58752</v>
      </c>
      <c r="AR127" s="23" t="s">
        <v>148</v>
      </c>
      <c r="AT127" s="23" t="s">
        <v>144</v>
      </c>
      <c r="AU127" s="23" t="s">
        <v>87</v>
      </c>
      <c r="AY127" s="23" t="s">
        <v>143</v>
      </c>
      <c r="BE127" s="143">
        <f>IF(U127="základná",N127,0)</f>
        <v>0</v>
      </c>
      <c r="BF127" s="143">
        <f>IF(U127="znížená",N127,0)</f>
        <v>0</v>
      </c>
      <c r="BG127" s="143">
        <f>IF(U127="zákl. prenesená",N127,0)</f>
        <v>0</v>
      </c>
      <c r="BH127" s="143">
        <f>IF(U127="zníž. prenesená",N127,0)</f>
        <v>0</v>
      </c>
      <c r="BI127" s="143">
        <f>IF(U127="nulová",N127,0)</f>
        <v>0</v>
      </c>
      <c r="BJ127" s="23" t="s">
        <v>87</v>
      </c>
      <c r="BK127" s="231">
        <f>ROUND(L127*K127,3)</f>
        <v>0</v>
      </c>
      <c r="BL127" s="23" t="s">
        <v>148</v>
      </c>
      <c r="BM127" s="23" t="s">
        <v>269</v>
      </c>
    </row>
    <row r="128" s="10" customFormat="1" ht="16.5" customHeight="1">
      <c r="B128" s="232"/>
      <c r="C128" s="233"/>
      <c r="D128" s="233"/>
      <c r="E128" s="234" t="s">
        <v>20</v>
      </c>
      <c r="F128" s="235" t="s">
        <v>270</v>
      </c>
      <c r="G128" s="236"/>
      <c r="H128" s="236"/>
      <c r="I128" s="236"/>
      <c r="J128" s="233"/>
      <c r="K128" s="237">
        <v>44.036000000000001</v>
      </c>
      <c r="L128" s="233"/>
      <c r="M128" s="233"/>
      <c r="N128" s="233"/>
      <c r="O128" s="233"/>
      <c r="P128" s="233"/>
      <c r="Q128" s="233"/>
      <c r="R128" s="238"/>
      <c r="T128" s="239"/>
      <c r="U128" s="233"/>
      <c r="V128" s="233"/>
      <c r="W128" s="233"/>
      <c r="X128" s="233"/>
      <c r="Y128" s="233"/>
      <c r="Z128" s="233"/>
      <c r="AA128" s="240"/>
      <c r="AT128" s="241" t="s">
        <v>151</v>
      </c>
      <c r="AU128" s="241" t="s">
        <v>87</v>
      </c>
      <c r="AV128" s="10" t="s">
        <v>87</v>
      </c>
      <c r="AW128" s="10" t="s">
        <v>35</v>
      </c>
      <c r="AX128" s="10" t="s">
        <v>78</v>
      </c>
      <c r="AY128" s="241" t="s">
        <v>143</v>
      </c>
    </row>
    <row r="129" s="10" customFormat="1" ht="16.5" customHeight="1">
      <c r="B129" s="232"/>
      <c r="C129" s="233"/>
      <c r="D129" s="233"/>
      <c r="E129" s="234" t="s">
        <v>20</v>
      </c>
      <c r="F129" s="242" t="s">
        <v>271</v>
      </c>
      <c r="G129" s="233"/>
      <c r="H129" s="233"/>
      <c r="I129" s="233"/>
      <c r="J129" s="233"/>
      <c r="K129" s="237">
        <v>45.652000000000001</v>
      </c>
      <c r="L129" s="233"/>
      <c r="M129" s="233"/>
      <c r="N129" s="233"/>
      <c r="O129" s="233"/>
      <c r="P129" s="233"/>
      <c r="Q129" s="233"/>
      <c r="R129" s="238"/>
      <c r="T129" s="239"/>
      <c r="U129" s="233"/>
      <c r="V129" s="233"/>
      <c r="W129" s="233"/>
      <c r="X129" s="233"/>
      <c r="Y129" s="233"/>
      <c r="Z129" s="233"/>
      <c r="AA129" s="240"/>
      <c r="AT129" s="241" t="s">
        <v>151</v>
      </c>
      <c r="AU129" s="241" t="s">
        <v>87</v>
      </c>
      <c r="AV129" s="10" t="s">
        <v>87</v>
      </c>
      <c r="AW129" s="10" t="s">
        <v>35</v>
      </c>
      <c r="AX129" s="10" t="s">
        <v>78</v>
      </c>
      <c r="AY129" s="241" t="s">
        <v>143</v>
      </c>
    </row>
    <row r="130" s="11" customFormat="1" ht="16.5" customHeight="1">
      <c r="B130" s="243"/>
      <c r="C130" s="244"/>
      <c r="D130" s="244"/>
      <c r="E130" s="245" t="s">
        <v>20</v>
      </c>
      <c r="F130" s="246" t="s">
        <v>155</v>
      </c>
      <c r="G130" s="244"/>
      <c r="H130" s="244"/>
      <c r="I130" s="244"/>
      <c r="J130" s="244"/>
      <c r="K130" s="247">
        <v>89.688000000000002</v>
      </c>
      <c r="L130" s="244"/>
      <c r="M130" s="244"/>
      <c r="N130" s="244"/>
      <c r="O130" s="244"/>
      <c r="P130" s="244"/>
      <c r="Q130" s="244"/>
      <c r="R130" s="248"/>
      <c r="T130" s="249"/>
      <c r="U130" s="244"/>
      <c r="V130" s="244"/>
      <c r="W130" s="244"/>
      <c r="X130" s="244"/>
      <c r="Y130" s="244"/>
      <c r="Z130" s="244"/>
      <c r="AA130" s="250"/>
      <c r="AT130" s="251" t="s">
        <v>151</v>
      </c>
      <c r="AU130" s="251" t="s">
        <v>87</v>
      </c>
      <c r="AV130" s="11" t="s">
        <v>148</v>
      </c>
      <c r="AW130" s="11" t="s">
        <v>35</v>
      </c>
      <c r="AX130" s="11" t="s">
        <v>84</v>
      </c>
      <c r="AY130" s="251" t="s">
        <v>143</v>
      </c>
    </row>
    <row r="131" s="1" customFormat="1" ht="25.5" customHeight="1">
      <c r="B131" s="47"/>
      <c r="C131" s="221" t="s">
        <v>165</v>
      </c>
      <c r="D131" s="221" t="s">
        <v>144</v>
      </c>
      <c r="E131" s="222" t="s">
        <v>156</v>
      </c>
      <c r="F131" s="223" t="s">
        <v>157</v>
      </c>
      <c r="G131" s="223"/>
      <c r="H131" s="223"/>
      <c r="I131" s="223"/>
      <c r="J131" s="224" t="s">
        <v>158</v>
      </c>
      <c r="K131" s="225">
        <v>5.3810000000000002</v>
      </c>
      <c r="L131" s="226">
        <v>0</v>
      </c>
      <c r="M131" s="227"/>
      <c r="N131" s="225">
        <f>ROUND(L131*K131,3)</f>
        <v>0</v>
      </c>
      <c r="O131" s="225"/>
      <c r="P131" s="225"/>
      <c r="Q131" s="225"/>
      <c r="R131" s="49"/>
      <c r="T131" s="228" t="s">
        <v>20</v>
      </c>
      <c r="U131" s="57" t="s">
        <v>45</v>
      </c>
      <c r="V131" s="48"/>
      <c r="W131" s="229">
        <f>V131*K131</f>
        <v>0</v>
      </c>
      <c r="X131" s="229">
        <v>0</v>
      </c>
      <c r="Y131" s="229">
        <f>X131*K131</f>
        <v>0</v>
      </c>
      <c r="Z131" s="229">
        <v>0</v>
      </c>
      <c r="AA131" s="230">
        <f>Z131*K131</f>
        <v>0</v>
      </c>
      <c r="AR131" s="23" t="s">
        <v>148</v>
      </c>
      <c r="AT131" s="23" t="s">
        <v>144</v>
      </c>
      <c r="AU131" s="23" t="s">
        <v>87</v>
      </c>
      <c r="AY131" s="23" t="s">
        <v>143</v>
      </c>
      <c r="BE131" s="143">
        <f>IF(U131="základná",N131,0)</f>
        <v>0</v>
      </c>
      <c r="BF131" s="143">
        <f>IF(U131="znížená",N131,0)</f>
        <v>0</v>
      </c>
      <c r="BG131" s="143">
        <f>IF(U131="zákl. prenesená",N131,0)</f>
        <v>0</v>
      </c>
      <c r="BH131" s="143">
        <f>IF(U131="zníž. prenesená",N131,0)</f>
        <v>0</v>
      </c>
      <c r="BI131" s="143">
        <f>IF(U131="nulová",N131,0)</f>
        <v>0</v>
      </c>
      <c r="BJ131" s="23" t="s">
        <v>87</v>
      </c>
      <c r="BK131" s="231">
        <f>ROUND(L131*K131,3)</f>
        <v>0</v>
      </c>
      <c r="BL131" s="23" t="s">
        <v>148</v>
      </c>
      <c r="BM131" s="23" t="s">
        <v>272</v>
      </c>
    </row>
    <row r="132" s="10" customFormat="1" ht="16.5" customHeight="1">
      <c r="B132" s="232"/>
      <c r="C132" s="233"/>
      <c r="D132" s="233"/>
      <c r="E132" s="234" t="s">
        <v>20</v>
      </c>
      <c r="F132" s="235" t="s">
        <v>273</v>
      </c>
      <c r="G132" s="236"/>
      <c r="H132" s="236"/>
      <c r="I132" s="236"/>
      <c r="J132" s="233"/>
      <c r="K132" s="237">
        <v>2.6419999999999999</v>
      </c>
      <c r="L132" s="233"/>
      <c r="M132" s="233"/>
      <c r="N132" s="233"/>
      <c r="O132" s="233"/>
      <c r="P132" s="233"/>
      <c r="Q132" s="233"/>
      <c r="R132" s="238"/>
      <c r="T132" s="239"/>
      <c r="U132" s="233"/>
      <c r="V132" s="233"/>
      <c r="W132" s="233"/>
      <c r="X132" s="233"/>
      <c r="Y132" s="233"/>
      <c r="Z132" s="233"/>
      <c r="AA132" s="240"/>
      <c r="AT132" s="241" t="s">
        <v>151</v>
      </c>
      <c r="AU132" s="241" t="s">
        <v>87</v>
      </c>
      <c r="AV132" s="10" t="s">
        <v>87</v>
      </c>
      <c r="AW132" s="10" t="s">
        <v>35</v>
      </c>
      <c r="AX132" s="10" t="s">
        <v>78</v>
      </c>
      <c r="AY132" s="241" t="s">
        <v>143</v>
      </c>
    </row>
    <row r="133" s="10" customFormat="1" ht="16.5" customHeight="1">
      <c r="B133" s="232"/>
      <c r="C133" s="233"/>
      <c r="D133" s="233"/>
      <c r="E133" s="234" t="s">
        <v>20</v>
      </c>
      <c r="F133" s="242" t="s">
        <v>274</v>
      </c>
      <c r="G133" s="233"/>
      <c r="H133" s="233"/>
      <c r="I133" s="233"/>
      <c r="J133" s="233"/>
      <c r="K133" s="237">
        <v>2.7389999999999999</v>
      </c>
      <c r="L133" s="233"/>
      <c r="M133" s="233"/>
      <c r="N133" s="233"/>
      <c r="O133" s="233"/>
      <c r="P133" s="233"/>
      <c r="Q133" s="233"/>
      <c r="R133" s="238"/>
      <c r="T133" s="239"/>
      <c r="U133" s="233"/>
      <c r="V133" s="233"/>
      <c r="W133" s="233"/>
      <c r="X133" s="233"/>
      <c r="Y133" s="233"/>
      <c r="Z133" s="233"/>
      <c r="AA133" s="240"/>
      <c r="AT133" s="241" t="s">
        <v>151</v>
      </c>
      <c r="AU133" s="241" t="s">
        <v>87</v>
      </c>
      <c r="AV133" s="10" t="s">
        <v>87</v>
      </c>
      <c r="AW133" s="10" t="s">
        <v>35</v>
      </c>
      <c r="AX133" s="10" t="s">
        <v>78</v>
      </c>
      <c r="AY133" s="241" t="s">
        <v>143</v>
      </c>
    </row>
    <row r="134" s="11" customFormat="1" ht="16.5" customHeight="1">
      <c r="B134" s="243"/>
      <c r="C134" s="244"/>
      <c r="D134" s="244"/>
      <c r="E134" s="245" t="s">
        <v>20</v>
      </c>
      <c r="F134" s="246" t="s">
        <v>155</v>
      </c>
      <c r="G134" s="244"/>
      <c r="H134" s="244"/>
      <c r="I134" s="244"/>
      <c r="J134" s="244"/>
      <c r="K134" s="247">
        <v>5.3810000000000002</v>
      </c>
      <c r="L134" s="244"/>
      <c r="M134" s="244"/>
      <c r="N134" s="244"/>
      <c r="O134" s="244"/>
      <c r="P134" s="244"/>
      <c r="Q134" s="244"/>
      <c r="R134" s="248"/>
      <c r="T134" s="249"/>
      <c r="U134" s="244"/>
      <c r="V134" s="244"/>
      <c r="W134" s="244"/>
      <c r="X134" s="244"/>
      <c r="Y134" s="244"/>
      <c r="Z134" s="244"/>
      <c r="AA134" s="250"/>
      <c r="AT134" s="251" t="s">
        <v>151</v>
      </c>
      <c r="AU134" s="251" t="s">
        <v>87</v>
      </c>
      <c r="AV134" s="11" t="s">
        <v>148</v>
      </c>
      <c r="AW134" s="11" t="s">
        <v>35</v>
      </c>
      <c r="AX134" s="11" t="s">
        <v>84</v>
      </c>
      <c r="AY134" s="251" t="s">
        <v>143</v>
      </c>
    </row>
    <row r="135" s="1" customFormat="1" ht="25.5" customHeight="1">
      <c r="B135" s="47"/>
      <c r="C135" s="221" t="s">
        <v>148</v>
      </c>
      <c r="D135" s="221" t="s">
        <v>144</v>
      </c>
      <c r="E135" s="222" t="s">
        <v>166</v>
      </c>
      <c r="F135" s="223" t="s">
        <v>167</v>
      </c>
      <c r="G135" s="223"/>
      <c r="H135" s="223"/>
      <c r="I135" s="223"/>
      <c r="J135" s="224" t="s">
        <v>158</v>
      </c>
      <c r="K135" s="225">
        <v>5.3810000000000002</v>
      </c>
      <c r="L135" s="226">
        <v>0</v>
      </c>
      <c r="M135" s="227"/>
      <c r="N135" s="225">
        <f>ROUND(L135*K135,3)</f>
        <v>0</v>
      </c>
      <c r="O135" s="225"/>
      <c r="P135" s="225"/>
      <c r="Q135" s="225"/>
      <c r="R135" s="49"/>
      <c r="T135" s="228" t="s">
        <v>20</v>
      </c>
      <c r="U135" s="57" t="s">
        <v>45</v>
      </c>
      <c r="V135" s="48"/>
      <c r="W135" s="229">
        <f>V135*K135</f>
        <v>0</v>
      </c>
      <c r="X135" s="229">
        <v>0</v>
      </c>
      <c r="Y135" s="229">
        <f>X135*K135</f>
        <v>0</v>
      </c>
      <c r="Z135" s="229">
        <v>0</v>
      </c>
      <c r="AA135" s="230">
        <f>Z135*K135</f>
        <v>0</v>
      </c>
      <c r="AR135" s="23" t="s">
        <v>148</v>
      </c>
      <c r="AT135" s="23" t="s">
        <v>144</v>
      </c>
      <c r="AU135" s="23" t="s">
        <v>87</v>
      </c>
      <c r="AY135" s="23" t="s">
        <v>143</v>
      </c>
      <c r="BE135" s="143">
        <f>IF(U135="základná",N135,0)</f>
        <v>0</v>
      </c>
      <c r="BF135" s="143">
        <f>IF(U135="znížená",N135,0)</f>
        <v>0</v>
      </c>
      <c r="BG135" s="143">
        <f>IF(U135="zákl. prenesená",N135,0)</f>
        <v>0</v>
      </c>
      <c r="BH135" s="143">
        <f>IF(U135="zníž. prenesená",N135,0)</f>
        <v>0</v>
      </c>
      <c r="BI135" s="143">
        <f>IF(U135="nulová",N135,0)</f>
        <v>0</v>
      </c>
      <c r="BJ135" s="23" t="s">
        <v>87</v>
      </c>
      <c r="BK135" s="231">
        <f>ROUND(L135*K135,3)</f>
        <v>0</v>
      </c>
      <c r="BL135" s="23" t="s">
        <v>148</v>
      </c>
      <c r="BM135" s="23" t="s">
        <v>275</v>
      </c>
    </row>
    <row r="136" s="1" customFormat="1" ht="25.5" customHeight="1">
      <c r="B136" s="47"/>
      <c r="C136" s="221" t="s">
        <v>172</v>
      </c>
      <c r="D136" s="221" t="s">
        <v>144</v>
      </c>
      <c r="E136" s="222" t="s">
        <v>185</v>
      </c>
      <c r="F136" s="223" t="s">
        <v>276</v>
      </c>
      <c r="G136" s="223"/>
      <c r="H136" s="223"/>
      <c r="I136" s="223"/>
      <c r="J136" s="224" t="s">
        <v>187</v>
      </c>
      <c r="K136" s="225">
        <v>3.2290000000000001</v>
      </c>
      <c r="L136" s="226">
        <v>0</v>
      </c>
      <c r="M136" s="227"/>
      <c r="N136" s="225">
        <f>ROUND(L136*K136,3)</f>
        <v>0</v>
      </c>
      <c r="O136" s="225"/>
      <c r="P136" s="225"/>
      <c r="Q136" s="225"/>
      <c r="R136" s="49"/>
      <c r="T136" s="228" t="s">
        <v>20</v>
      </c>
      <c r="U136" s="57" t="s">
        <v>45</v>
      </c>
      <c r="V136" s="48"/>
      <c r="W136" s="229">
        <f>V136*K136</f>
        <v>0</v>
      </c>
      <c r="X136" s="229">
        <v>0</v>
      </c>
      <c r="Y136" s="229">
        <f>X136*K136</f>
        <v>0</v>
      </c>
      <c r="Z136" s="229">
        <v>0</v>
      </c>
      <c r="AA136" s="230">
        <f>Z136*K136</f>
        <v>0</v>
      </c>
      <c r="AR136" s="23" t="s">
        <v>148</v>
      </c>
      <c r="AT136" s="23" t="s">
        <v>144</v>
      </c>
      <c r="AU136" s="23" t="s">
        <v>87</v>
      </c>
      <c r="AY136" s="23" t="s">
        <v>143</v>
      </c>
      <c r="BE136" s="143">
        <f>IF(U136="základná",N136,0)</f>
        <v>0</v>
      </c>
      <c r="BF136" s="143">
        <f>IF(U136="znížená",N136,0)</f>
        <v>0</v>
      </c>
      <c r="BG136" s="143">
        <f>IF(U136="zákl. prenesená",N136,0)</f>
        <v>0</v>
      </c>
      <c r="BH136" s="143">
        <f>IF(U136="zníž. prenesená",N136,0)</f>
        <v>0</v>
      </c>
      <c r="BI136" s="143">
        <f>IF(U136="nulová",N136,0)</f>
        <v>0</v>
      </c>
      <c r="BJ136" s="23" t="s">
        <v>87</v>
      </c>
      <c r="BK136" s="231">
        <f>ROUND(L136*K136,3)</f>
        <v>0</v>
      </c>
      <c r="BL136" s="23" t="s">
        <v>148</v>
      </c>
      <c r="BM136" s="23" t="s">
        <v>277</v>
      </c>
    </row>
    <row r="137" s="10" customFormat="1" ht="16.5" customHeight="1">
      <c r="B137" s="232"/>
      <c r="C137" s="233"/>
      <c r="D137" s="233"/>
      <c r="E137" s="234" t="s">
        <v>20</v>
      </c>
      <c r="F137" s="235" t="s">
        <v>278</v>
      </c>
      <c r="G137" s="236"/>
      <c r="H137" s="236"/>
      <c r="I137" s="236"/>
      <c r="J137" s="233"/>
      <c r="K137" s="237">
        <v>3.2290000000000001</v>
      </c>
      <c r="L137" s="233"/>
      <c r="M137" s="233"/>
      <c r="N137" s="233"/>
      <c r="O137" s="233"/>
      <c r="P137" s="233"/>
      <c r="Q137" s="233"/>
      <c r="R137" s="238"/>
      <c r="T137" s="239"/>
      <c r="U137" s="233"/>
      <c r="V137" s="233"/>
      <c r="W137" s="233"/>
      <c r="X137" s="233"/>
      <c r="Y137" s="233"/>
      <c r="Z137" s="233"/>
      <c r="AA137" s="240"/>
      <c r="AT137" s="241" t="s">
        <v>151</v>
      </c>
      <c r="AU137" s="241" t="s">
        <v>87</v>
      </c>
      <c r="AV137" s="10" t="s">
        <v>87</v>
      </c>
      <c r="AW137" s="10" t="s">
        <v>35</v>
      </c>
      <c r="AX137" s="10" t="s">
        <v>84</v>
      </c>
      <c r="AY137" s="241" t="s">
        <v>143</v>
      </c>
    </row>
    <row r="138" s="1" customFormat="1" ht="25.5" customHeight="1">
      <c r="B138" s="47"/>
      <c r="C138" s="221" t="s">
        <v>176</v>
      </c>
      <c r="D138" s="221" t="s">
        <v>144</v>
      </c>
      <c r="E138" s="222" t="s">
        <v>192</v>
      </c>
      <c r="F138" s="223" t="s">
        <v>193</v>
      </c>
      <c r="G138" s="223"/>
      <c r="H138" s="223"/>
      <c r="I138" s="223"/>
      <c r="J138" s="224" t="s">
        <v>147</v>
      </c>
      <c r="K138" s="225">
        <v>44.399999999999999</v>
      </c>
      <c r="L138" s="226">
        <v>0</v>
      </c>
      <c r="M138" s="227"/>
      <c r="N138" s="225">
        <f>ROUND(L138*K138,3)</f>
        <v>0</v>
      </c>
      <c r="O138" s="225"/>
      <c r="P138" s="225"/>
      <c r="Q138" s="225"/>
      <c r="R138" s="49"/>
      <c r="T138" s="228" t="s">
        <v>20</v>
      </c>
      <c r="U138" s="57" t="s">
        <v>45</v>
      </c>
      <c r="V138" s="48"/>
      <c r="W138" s="229">
        <f>V138*K138</f>
        <v>0</v>
      </c>
      <c r="X138" s="229">
        <v>0</v>
      </c>
      <c r="Y138" s="229">
        <f>X138*K138</f>
        <v>0</v>
      </c>
      <c r="Z138" s="229">
        <v>0</v>
      </c>
      <c r="AA138" s="230">
        <f>Z138*K138</f>
        <v>0</v>
      </c>
      <c r="AR138" s="23" t="s">
        <v>148</v>
      </c>
      <c r="AT138" s="23" t="s">
        <v>144</v>
      </c>
      <c r="AU138" s="23" t="s">
        <v>87</v>
      </c>
      <c r="AY138" s="23" t="s">
        <v>143</v>
      </c>
      <c r="BE138" s="143">
        <f>IF(U138="základná",N138,0)</f>
        <v>0</v>
      </c>
      <c r="BF138" s="143">
        <f>IF(U138="znížená",N138,0)</f>
        <v>0</v>
      </c>
      <c r="BG138" s="143">
        <f>IF(U138="zákl. prenesená",N138,0)</f>
        <v>0</v>
      </c>
      <c r="BH138" s="143">
        <f>IF(U138="zníž. prenesená",N138,0)</f>
        <v>0</v>
      </c>
      <c r="BI138" s="143">
        <f>IF(U138="nulová",N138,0)</f>
        <v>0</v>
      </c>
      <c r="BJ138" s="23" t="s">
        <v>87</v>
      </c>
      <c r="BK138" s="231">
        <f>ROUND(L138*K138,3)</f>
        <v>0</v>
      </c>
      <c r="BL138" s="23" t="s">
        <v>148</v>
      </c>
      <c r="BM138" s="23" t="s">
        <v>279</v>
      </c>
    </row>
    <row r="139" s="10" customFormat="1" ht="16.5" customHeight="1">
      <c r="B139" s="232"/>
      <c r="C139" s="233"/>
      <c r="D139" s="233"/>
      <c r="E139" s="234" t="s">
        <v>20</v>
      </c>
      <c r="F139" s="235" t="s">
        <v>280</v>
      </c>
      <c r="G139" s="236"/>
      <c r="H139" s="236"/>
      <c r="I139" s="236"/>
      <c r="J139" s="233"/>
      <c r="K139" s="237">
        <v>21.800000000000001</v>
      </c>
      <c r="L139" s="233"/>
      <c r="M139" s="233"/>
      <c r="N139" s="233"/>
      <c r="O139" s="233"/>
      <c r="P139" s="233"/>
      <c r="Q139" s="233"/>
      <c r="R139" s="238"/>
      <c r="T139" s="239"/>
      <c r="U139" s="233"/>
      <c r="V139" s="233"/>
      <c r="W139" s="233"/>
      <c r="X139" s="233"/>
      <c r="Y139" s="233"/>
      <c r="Z139" s="233"/>
      <c r="AA139" s="240"/>
      <c r="AT139" s="241" t="s">
        <v>151</v>
      </c>
      <c r="AU139" s="241" t="s">
        <v>87</v>
      </c>
      <c r="AV139" s="10" t="s">
        <v>87</v>
      </c>
      <c r="AW139" s="10" t="s">
        <v>35</v>
      </c>
      <c r="AX139" s="10" t="s">
        <v>78</v>
      </c>
      <c r="AY139" s="241" t="s">
        <v>143</v>
      </c>
    </row>
    <row r="140" s="10" customFormat="1" ht="16.5" customHeight="1">
      <c r="B140" s="232"/>
      <c r="C140" s="233"/>
      <c r="D140" s="233"/>
      <c r="E140" s="234" t="s">
        <v>20</v>
      </c>
      <c r="F140" s="242" t="s">
        <v>281</v>
      </c>
      <c r="G140" s="233"/>
      <c r="H140" s="233"/>
      <c r="I140" s="233"/>
      <c r="J140" s="233"/>
      <c r="K140" s="237">
        <v>22.600000000000001</v>
      </c>
      <c r="L140" s="233"/>
      <c r="M140" s="233"/>
      <c r="N140" s="233"/>
      <c r="O140" s="233"/>
      <c r="P140" s="233"/>
      <c r="Q140" s="233"/>
      <c r="R140" s="238"/>
      <c r="T140" s="239"/>
      <c r="U140" s="233"/>
      <c r="V140" s="233"/>
      <c r="W140" s="233"/>
      <c r="X140" s="233"/>
      <c r="Y140" s="233"/>
      <c r="Z140" s="233"/>
      <c r="AA140" s="240"/>
      <c r="AT140" s="241" t="s">
        <v>151</v>
      </c>
      <c r="AU140" s="241" t="s">
        <v>87</v>
      </c>
      <c r="AV140" s="10" t="s">
        <v>87</v>
      </c>
      <c r="AW140" s="10" t="s">
        <v>35</v>
      </c>
      <c r="AX140" s="10" t="s">
        <v>78</v>
      </c>
      <c r="AY140" s="241" t="s">
        <v>143</v>
      </c>
    </row>
    <row r="141" s="11" customFormat="1" ht="16.5" customHeight="1">
      <c r="B141" s="243"/>
      <c r="C141" s="244"/>
      <c r="D141" s="244"/>
      <c r="E141" s="245" t="s">
        <v>20</v>
      </c>
      <c r="F141" s="246" t="s">
        <v>155</v>
      </c>
      <c r="G141" s="244"/>
      <c r="H141" s="244"/>
      <c r="I141" s="244"/>
      <c r="J141" s="244"/>
      <c r="K141" s="247">
        <v>44.399999999999999</v>
      </c>
      <c r="L141" s="244"/>
      <c r="M141" s="244"/>
      <c r="N141" s="244"/>
      <c r="O141" s="244"/>
      <c r="P141" s="244"/>
      <c r="Q141" s="244"/>
      <c r="R141" s="248"/>
      <c r="T141" s="249"/>
      <c r="U141" s="244"/>
      <c r="V141" s="244"/>
      <c r="W141" s="244"/>
      <c r="X141" s="244"/>
      <c r="Y141" s="244"/>
      <c r="Z141" s="244"/>
      <c r="AA141" s="250"/>
      <c r="AT141" s="251" t="s">
        <v>151</v>
      </c>
      <c r="AU141" s="251" t="s">
        <v>87</v>
      </c>
      <c r="AV141" s="11" t="s">
        <v>148</v>
      </c>
      <c r="AW141" s="11" t="s">
        <v>35</v>
      </c>
      <c r="AX141" s="11" t="s">
        <v>84</v>
      </c>
      <c r="AY141" s="251" t="s">
        <v>143</v>
      </c>
    </row>
    <row r="142" s="9" customFormat="1" ht="29.88" customHeight="1">
      <c r="B142" s="206"/>
      <c r="C142" s="207"/>
      <c r="D142" s="218" t="s">
        <v>116</v>
      </c>
      <c r="E142" s="218"/>
      <c r="F142" s="218"/>
      <c r="G142" s="218"/>
      <c r="H142" s="218"/>
      <c r="I142" s="218"/>
      <c r="J142" s="218"/>
      <c r="K142" s="218"/>
      <c r="L142" s="218"/>
      <c r="M142" s="218"/>
      <c r="N142" s="219">
        <f>BK142</f>
        <v>0</v>
      </c>
      <c r="O142" s="220"/>
      <c r="P142" s="220"/>
      <c r="Q142" s="220"/>
      <c r="R142" s="211"/>
      <c r="T142" s="212"/>
      <c r="U142" s="207"/>
      <c r="V142" s="207"/>
      <c r="W142" s="213">
        <f>SUM(W143:W146)</f>
        <v>0</v>
      </c>
      <c r="X142" s="207"/>
      <c r="Y142" s="213">
        <f>SUM(Y143:Y146)</f>
        <v>9.9456000000000007</v>
      </c>
      <c r="Z142" s="207"/>
      <c r="AA142" s="214">
        <f>SUM(AA143:AA146)</f>
        <v>0</v>
      </c>
      <c r="AR142" s="215" t="s">
        <v>84</v>
      </c>
      <c r="AT142" s="216" t="s">
        <v>77</v>
      </c>
      <c r="AU142" s="216" t="s">
        <v>84</v>
      </c>
      <c r="AY142" s="215" t="s">
        <v>143</v>
      </c>
      <c r="BK142" s="217">
        <f>SUM(BK143:BK146)</f>
        <v>0</v>
      </c>
    </row>
    <row r="143" s="1" customFormat="1" ht="25.5" customHeight="1">
      <c r="B143" s="47"/>
      <c r="C143" s="221" t="s">
        <v>180</v>
      </c>
      <c r="D143" s="221" t="s">
        <v>144</v>
      </c>
      <c r="E143" s="222" t="s">
        <v>207</v>
      </c>
      <c r="F143" s="223" t="s">
        <v>282</v>
      </c>
      <c r="G143" s="223"/>
      <c r="H143" s="223"/>
      <c r="I143" s="223"/>
      <c r="J143" s="224" t="s">
        <v>147</v>
      </c>
      <c r="K143" s="225">
        <v>88.799999999999997</v>
      </c>
      <c r="L143" s="226">
        <v>0</v>
      </c>
      <c r="M143" s="227"/>
      <c r="N143" s="225">
        <f>ROUND(L143*K143,3)</f>
        <v>0</v>
      </c>
      <c r="O143" s="225"/>
      <c r="P143" s="225"/>
      <c r="Q143" s="225"/>
      <c r="R143" s="49"/>
      <c r="T143" s="228" t="s">
        <v>20</v>
      </c>
      <c r="U143" s="57" t="s">
        <v>45</v>
      </c>
      <c r="V143" s="48"/>
      <c r="W143" s="229">
        <f>V143*K143</f>
        <v>0</v>
      </c>
      <c r="X143" s="229">
        <v>0.112</v>
      </c>
      <c r="Y143" s="229">
        <f>X143*K143</f>
        <v>9.9456000000000007</v>
      </c>
      <c r="Z143" s="229">
        <v>0</v>
      </c>
      <c r="AA143" s="230">
        <f>Z143*K143</f>
        <v>0</v>
      </c>
      <c r="AR143" s="23" t="s">
        <v>148</v>
      </c>
      <c r="AT143" s="23" t="s">
        <v>144</v>
      </c>
      <c r="AU143" s="23" t="s">
        <v>87</v>
      </c>
      <c r="AY143" s="23" t="s">
        <v>143</v>
      </c>
      <c r="BE143" s="143">
        <f>IF(U143="základná",N143,0)</f>
        <v>0</v>
      </c>
      <c r="BF143" s="143">
        <f>IF(U143="znížená",N143,0)</f>
        <v>0</v>
      </c>
      <c r="BG143" s="143">
        <f>IF(U143="zákl. prenesená",N143,0)</f>
        <v>0</v>
      </c>
      <c r="BH143" s="143">
        <f>IF(U143="zníž. prenesená",N143,0)</f>
        <v>0</v>
      </c>
      <c r="BI143" s="143">
        <f>IF(U143="nulová",N143,0)</f>
        <v>0</v>
      </c>
      <c r="BJ143" s="23" t="s">
        <v>87</v>
      </c>
      <c r="BK143" s="231">
        <f>ROUND(L143*K143,3)</f>
        <v>0</v>
      </c>
      <c r="BL143" s="23" t="s">
        <v>148</v>
      </c>
      <c r="BM143" s="23" t="s">
        <v>283</v>
      </c>
    </row>
    <row r="144" s="10" customFormat="1" ht="16.5" customHeight="1">
      <c r="B144" s="232"/>
      <c r="C144" s="233"/>
      <c r="D144" s="233"/>
      <c r="E144" s="234" t="s">
        <v>20</v>
      </c>
      <c r="F144" s="235" t="s">
        <v>265</v>
      </c>
      <c r="G144" s="236"/>
      <c r="H144" s="236"/>
      <c r="I144" s="236"/>
      <c r="J144" s="233"/>
      <c r="K144" s="237">
        <v>43.600000000000001</v>
      </c>
      <c r="L144" s="233"/>
      <c r="M144" s="233"/>
      <c r="N144" s="233"/>
      <c r="O144" s="233"/>
      <c r="P144" s="233"/>
      <c r="Q144" s="233"/>
      <c r="R144" s="238"/>
      <c r="T144" s="239"/>
      <c r="U144" s="233"/>
      <c r="V144" s="233"/>
      <c r="W144" s="233"/>
      <c r="X144" s="233"/>
      <c r="Y144" s="233"/>
      <c r="Z144" s="233"/>
      <c r="AA144" s="240"/>
      <c r="AT144" s="241" t="s">
        <v>151</v>
      </c>
      <c r="AU144" s="241" t="s">
        <v>87</v>
      </c>
      <c r="AV144" s="10" t="s">
        <v>87</v>
      </c>
      <c r="AW144" s="10" t="s">
        <v>35</v>
      </c>
      <c r="AX144" s="10" t="s">
        <v>78</v>
      </c>
      <c r="AY144" s="241" t="s">
        <v>143</v>
      </c>
    </row>
    <row r="145" s="10" customFormat="1" ht="16.5" customHeight="1">
      <c r="B145" s="232"/>
      <c r="C145" s="233"/>
      <c r="D145" s="233"/>
      <c r="E145" s="234" t="s">
        <v>20</v>
      </c>
      <c r="F145" s="242" t="s">
        <v>266</v>
      </c>
      <c r="G145" s="233"/>
      <c r="H145" s="233"/>
      <c r="I145" s="233"/>
      <c r="J145" s="233"/>
      <c r="K145" s="237">
        <v>45.200000000000003</v>
      </c>
      <c r="L145" s="233"/>
      <c r="M145" s="233"/>
      <c r="N145" s="233"/>
      <c r="O145" s="233"/>
      <c r="P145" s="233"/>
      <c r="Q145" s="233"/>
      <c r="R145" s="238"/>
      <c r="T145" s="239"/>
      <c r="U145" s="233"/>
      <c r="V145" s="233"/>
      <c r="W145" s="233"/>
      <c r="X145" s="233"/>
      <c r="Y145" s="233"/>
      <c r="Z145" s="233"/>
      <c r="AA145" s="240"/>
      <c r="AT145" s="241" t="s">
        <v>151</v>
      </c>
      <c r="AU145" s="241" t="s">
        <v>87</v>
      </c>
      <c r="AV145" s="10" t="s">
        <v>87</v>
      </c>
      <c r="AW145" s="10" t="s">
        <v>35</v>
      </c>
      <c r="AX145" s="10" t="s">
        <v>78</v>
      </c>
      <c r="AY145" s="241" t="s">
        <v>143</v>
      </c>
    </row>
    <row r="146" s="11" customFormat="1" ht="16.5" customHeight="1">
      <c r="B146" s="243"/>
      <c r="C146" s="244"/>
      <c r="D146" s="244"/>
      <c r="E146" s="245" t="s">
        <v>20</v>
      </c>
      <c r="F146" s="246" t="s">
        <v>155</v>
      </c>
      <c r="G146" s="244"/>
      <c r="H146" s="244"/>
      <c r="I146" s="244"/>
      <c r="J146" s="244"/>
      <c r="K146" s="247">
        <v>88.799999999999997</v>
      </c>
      <c r="L146" s="244"/>
      <c r="M146" s="244"/>
      <c r="N146" s="244"/>
      <c r="O146" s="244"/>
      <c r="P146" s="244"/>
      <c r="Q146" s="244"/>
      <c r="R146" s="248"/>
      <c r="T146" s="249"/>
      <c r="U146" s="244"/>
      <c r="V146" s="244"/>
      <c r="W146" s="244"/>
      <c r="X146" s="244"/>
      <c r="Y146" s="244"/>
      <c r="Z146" s="244"/>
      <c r="AA146" s="250"/>
      <c r="AT146" s="251" t="s">
        <v>151</v>
      </c>
      <c r="AU146" s="251" t="s">
        <v>87</v>
      </c>
      <c r="AV146" s="11" t="s">
        <v>148</v>
      </c>
      <c r="AW146" s="11" t="s">
        <v>35</v>
      </c>
      <c r="AX146" s="11" t="s">
        <v>84</v>
      </c>
      <c r="AY146" s="251" t="s">
        <v>143</v>
      </c>
    </row>
    <row r="147" s="9" customFormat="1" ht="29.88" customHeight="1">
      <c r="B147" s="206"/>
      <c r="C147" s="207"/>
      <c r="D147" s="218" t="s">
        <v>118</v>
      </c>
      <c r="E147" s="218"/>
      <c r="F147" s="218"/>
      <c r="G147" s="218"/>
      <c r="H147" s="218"/>
      <c r="I147" s="218"/>
      <c r="J147" s="218"/>
      <c r="K147" s="218"/>
      <c r="L147" s="218"/>
      <c r="M147" s="218"/>
      <c r="N147" s="219">
        <f>BK147</f>
        <v>0</v>
      </c>
      <c r="O147" s="220"/>
      <c r="P147" s="220"/>
      <c r="Q147" s="220"/>
      <c r="R147" s="211"/>
      <c r="T147" s="212"/>
      <c r="U147" s="207"/>
      <c r="V147" s="207"/>
      <c r="W147" s="213">
        <f>SUM(W148:W157)</f>
        <v>0</v>
      </c>
      <c r="X147" s="207"/>
      <c r="Y147" s="213">
        <f>SUM(Y148:Y157)</f>
        <v>8.8548962400000004</v>
      </c>
      <c r="Z147" s="207"/>
      <c r="AA147" s="214">
        <f>SUM(AA148:AA157)</f>
        <v>0</v>
      </c>
      <c r="AR147" s="215" t="s">
        <v>84</v>
      </c>
      <c r="AT147" s="216" t="s">
        <v>77</v>
      </c>
      <c r="AU147" s="216" t="s">
        <v>84</v>
      </c>
      <c r="AY147" s="215" t="s">
        <v>143</v>
      </c>
      <c r="BK147" s="217">
        <f>SUM(BK148:BK157)</f>
        <v>0</v>
      </c>
    </row>
    <row r="148" s="1" customFormat="1" ht="38.25" customHeight="1">
      <c r="B148" s="47"/>
      <c r="C148" s="221" t="s">
        <v>184</v>
      </c>
      <c r="D148" s="221" t="s">
        <v>144</v>
      </c>
      <c r="E148" s="222" t="s">
        <v>231</v>
      </c>
      <c r="F148" s="223" t="s">
        <v>232</v>
      </c>
      <c r="G148" s="223"/>
      <c r="H148" s="223"/>
      <c r="I148" s="223"/>
      <c r="J148" s="224" t="s">
        <v>222</v>
      </c>
      <c r="K148" s="225">
        <v>89.688000000000002</v>
      </c>
      <c r="L148" s="226">
        <v>0</v>
      </c>
      <c r="M148" s="227"/>
      <c r="N148" s="225">
        <f>ROUND(L148*K148,3)</f>
        <v>0</v>
      </c>
      <c r="O148" s="225"/>
      <c r="P148" s="225"/>
      <c r="Q148" s="225"/>
      <c r="R148" s="49"/>
      <c r="T148" s="228" t="s">
        <v>20</v>
      </c>
      <c r="U148" s="57" t="s">
        <v>45</v>
      </c>
      <c r="V148" s="48"/>
      <c r="W148" s="229">
        <f>V148*K148</f>
        <v>0</v>
      </c>
      <c r="X148" s="229">
        <v>0.098729999999999998</v>
      </c>
      <c r="Y148" s="229">
        <f>X148*K148</f>
        <v>8.8548962400000004</v>
      </c>
      <c r="Z148" s="229">
        <v>0</v>
      </c>
      <c r="AA148" s="230">
        <f>Z148*K148</f>
        <v>0</v>
      </c>
      <c r="AR148" s="23" t="s">
        <v>148</v>
      </c>
      <c r="AT148" s="23" t="s">
        <v>144</v>
      </c>
      <c r="AU148" s="23" t="s">
        <v>87</v>
      </c>
      <c r="AY148" s="23" t="s">
        <v>143</v>
      </c>
      <c r="BE148" s="143">
        <f>IF(U148="základná",N148,0)</f>
        <v>0</v>
      </c>
      <c r="BF148" s="143">
        <f>IF(U148="znížená",N148,0)</f>
        <v>0</v>
      </c>
      <c r="BG148" s="143">
        <f>IF(U148="zákl. prenesená",N148,0)</f>
        <v>0</v>
      </c>
      <c r="BH148" s="143">
        <f>IF(U148="zníž. prenesená",N148,0)</f>
        <v>0</v>
      </c>
      <c r="BI148" s="143">
        <f>IF(U148="nulová",N148,0)</f>
        <v>0</v>
      </c>
      <c r="BJ148" s="23" t="s">
        <v>87</v>
      </c>
      <c r="BK148" s="231">
        <f>ROUND(L148*K148,3)</f>
        <v>0</v>
      </c>
      <c r="BL148" s="23" t="s">
        <v>148</v>
      </c>
      <c r="BM148" s="23" t="s">
        <v>284</v>
      </c>
    </row>
    <row r="149" s="10" customFormat="1" ht="16.5" customHeight="1">
      <c r="B149" s="232"/>
      <c r="C149" s="233"/>
      <c r="D149" s="233"/>
      <c r="E149" s="234" t="s">
        <v>20</v>
      </c>
      <c r="F149" s="235" t="s">
        <v>270</v>
      </c>
      <c r="G149" s="236"/>
      <c r="H149" s="236"/>
      <c r="I149" s="236"/>
      <c r="J149" s="233"/>
      <c r="K149" s="237">
        <v>44.036000000000001</v>
      </c>
      <c r="L149" s="233"/>
      <c r="M149" s="233"/>
      <c r="N149" s="233"/>
      <c r="O149" s="233"/>
      <c r="P149" s="233"/>
      <c r="Q149" s="233"/>
      <c r="R149" s="238"/>
      <c r="T149" s="239"/>
      <c r="U149" s="233"/>
      <c r="V149" s="233"/>
      <c r="W149" s="233"/>
      <c r="X149" s="233"/>
      <c r="Y149" s="233"/>
      <c r="Z149" s="233"/>
      <c r="AA149" s="240"/>
      <c r="AT149" s="241" t="s">
        <v>151</v>
      </c>
      <c r="AU149" s="241" t="s">
        <v>87</v>
      </c>
      <c r="AV149" s="10" t="s">
        <v>87</v>
      </c>
      <c r="AW149" s="10" t="s">
        <v>35</v>
      </c>
      <c r="AX149" s="10" t="s">
        <v>78</v>
      </c>
      <c r="AY149" s="241" t="s">
        <v>143</v>
      </c>
    </row>
    <row r="150" s="10" customFormat="1" ht="16.5" customHeight="1">
      <c r="B150" s="232"/>
      <c r="C150" s="233"/>
      <c r="D150" s="233"/>
      <c r="E150" s="234" t="s">
        <v>20</v>
      </c>
      <c r="F150" s="242" t="s">
        <v>271</v>
      </c>
      <c r="G150" s="233"/>
      <c r="H150" s="233"/>
      <c r="I150" s="233"/>
      <c r="J150" s="233"/>
      <c r="K150" s="237">
        <v>45.652000000000001</v>
      </c>
      <c r="L150" s="233"/>
      <c r="M150" s="233"/>
      <c r="N150" s="233"/>
      <c r="O150" s="233"/>
      <c r="P150" s="233"/>
      <c r="Q150" s="233"/>
      <c r="R150" s="238"/>
      <c r="T150" s="239"/>
      <c r="U150" s="233"/>
      <c r="V150" s="233"/>
      <c r="W150" s="233"/>
      <c r="X150" s="233"/>
      <c r="Y150" s="233"/>
      <c r="Z150" s="233"/>
      <c r="AA150" s="240"/>
      <c r="AT150" s="241" t="s">
        <v>151</v>
      </c>
      <c r="AU150" s="241" t="s">
        <v>87</v>
      </c>
      <c r="AV150" s="10" t="s">
        <v>87</v>
      </c>
      <c r="AW150" s="10" t="s">
        <v>35</v>
      </c>
      <c r="AX150" s="10" t="s">
        <v>78</v>
      </c>
      <c r="AY150" s="241" t="s">
        <v>143</v>
      </c>
    </row>
    <row r="151" s="11" customFormat="1" ht="16.5" customHeight="1">
      <c r="B151" s="243"/>
      <c r="C151" s="244"/>
      <c r="D151" s="244"/>
      <c r="E151" s="245" t="s">
        <v>20</v>
      </c>
      <c r="F151" s="246" t="s">
        <v>155</v>
      </c>
      <c r="G151" s="244"/>
      <c r="H151" s="244"/>
      <c r="I151" s="244"/>
      <c r="J151" s="244"/>
      <c r="K151" s="247">
        <v>89.688000000000002</v>
      </c>
      <c r="L151" s="244"/>
      <c r="M151" s="244"/>
      <c r="N151" s="244"/>
      <c r="O151" s="244"/>
      <c r="P151" s="244"/>
      <c r="Q151" s="244"/>
      <c r="R151" s="248"/>
      <c r="T151" s="249"/>
      <c r="U151" s="244"/>
      <c r="V151" s="244"/>
      <c r="W151" s="244"/>
      <c r="X151" s="244"/>
      <c r="Y151" s="244"/>
      <c r="Z151" s="244"/>
      <c r="AA151" s="250"/>
      <c r="AT151" s="251" t="s">
        <v>151</v>
      </c>
      <c r="AU151" s="251" t="s">
        <v>87</v>
      </c>
      <c r="AV151" s="11" t="s">
        <v>148</v>
      </c>
      <c r="AW151" s="11" t="s">
        <v>35</v>
      </c>
      <c r="AX151" s="11" t="s">
        <v>84</v>
      </c>
      <c r="AY151" s="251" t="s">
        <v>143</v>
      </c>
    </row>
    <row r="152" s="1" customFormat="1" ht="25.5" customHeight="1">
      <c r="B152" s="47"/>
      <c r="C152" s="261" t="s">
        <v>191</v>
      </c>
      <c r="D152" s="261" t="s">
        <v>214</v>
      </c>
      <c r="E152" s="262" t="s">
        <v>238</v>
      </c>
      <c r="F152" s="263" t="s">
        <v>239</v>
      </c>
      <c r="G152" s="263"/>
      <c r="H152" s="263"/>
      <c r="I152" s="263"/>
      <c r="J152" s="264" t="s">
        <v>228</v>
      </c>
      <c r="K152" s="265">
        <v>45.292000000000002</v>
      </c>
      <c r="L152" s="266">
        <v>0</v>
      </c>
      <c r="M152" s="267"/>
      <c r="N152" s="265">
        <f>ROUND(L152*K152,3)</f>
        <v>0</v>
      </c>
      <c r="O152" s="225"/>
      <c r="P152" s="225"/>
      <c r="Q152" s="225"/>
      <c r="R152" s="49"/>
      <c r="T152" s="228" t="s">
        <v>20</v>
      </c>
      <c r="U152" s="57" t="s">
        <v>45</v>
      </c>
      <c r="V152" s="48"/>
      <c r="W152" s="229">
        <f>V152*K152</f>
        <v>0</v>
      </c>
      <c r="X152" s="229">
        <v>0</v>
      </c>
      <c r="Y152" s="229">
        <f>X152*K152</f>
        <v>0</v>
      </c>
      <c r="Z152" s="229">
        <v>0</v>
      </c>
      <c r="AA152" s="230">
        <f>Z152*K152</f>
        <v>0</v>
      </c>
      <c r="AR152" s="23" t="s">
        <v>184</v>
      </c>
      <c r="AT152" s="23" t="s">
        <v>214</v>
      </c>
      <c r="AU152" s="23" t="s">
        <v>87</v>
      </c>
      <c r="AY152" s="23" t="s">
        <v>143</v>
      </c>
      <c r="BE152" s="143">
        <f>IF(U152="základná",N152,0)</f>
        <v>0</v>
      </c>
      <c r="BF152" s="143">
        <f>IF(U152="znížená",N152,0)</f>
        <v>0</v>
      </c>
      <c r="BG152" s="143">
        <f>IF(U152="zákl. prenesená",N152,0)</f>
        <v>0</v>
      </c>
      <c r="BH152" s="143">
        <f>IF(U152="zníž. prenesená",N152,0)</f>
        <v>0</v>
      </c>
      <c r="BI152" s="143">
        <f>IF(U152="nulová",N152,0)</f>
        <v>0</v>
      </c>
      <c r="BJ152" s="23" t="s">
        <v>87</v>
      </c>
      <c r="BK152" s="231">
        <f>ROUND(L152*K152,3)</f>
        <v>0</v>
      </c>
      <c r="BL152" s="23" t="s">
        <v>148</v>
      </c>
      <c r="BM152" s="23" t="s">
        <v>285</v>
      </c>
    </row>
    <row r="153" s="10" customFormat="1" ht="25.5" customHeight="1">
      <c r="B153" s="232"/>
      <c r="C153" s="233"/>
      <c r="D153" s="233"/>
      <c r="E153" s="234" t="s">
        <v>20</v>
      </c>
      <c r="F153" s="235" t="s">
        <v>286</v>
      </c>
      <c r="G153" s="236"/>
      <c r="H153" s="236"/>
      <c r="I153" s="236"/>
      <c r="J153" s="233"/>
      <c r="K153" s="237">
        <v>45.292000000000002</v>
      </c>
      <c r="L153" s="233"/>
      <c r="M153" s="233"/>
      <c r="N153" s="233"/>
      <c r="O153" s="233"/>
      <c r="P153" s="233"/>
      <c r="Q153" s="233"/>
      <c r="R153" s="238"/>
      <c r="T153" s="239"/>
      <c r="U153" s="233"/>
      <c r="V153" s="233"/>
      <c r="W153" s="233"/>
      <c r="X153" s="233"/>
      <c r="Y153" s="233"/>
      <c r="Z153" s="233"/>
      <c r="AA153" s="240"/>
      <c r="AT153" s="241" t="s">
        <v>151</v>
      </c>
      <c r="AU153" s="241" t="s">
        <v>87</v>
      </c>
      <c r="AV153" s="10" t="s">
        <v>87</v>
      </c>
      <c r="AW153" s="10" t="s">
        <v>35</v>
      </c>
      <c r="AX153" s="10" t="s">
        <v>84</v>
      </c>
      <c r="AY153" s="241" t="s">
        <v>143</v>
      </c>
    </row>
    <row r="154" s="1" customFormat="1" ht="38.25" customHeight="1">
      <c r="B154" s="47"/>
      <c r="C154" s="221" t="s">
        <v>199</v>
      </c>
      <c r="D154" s="221" t="s">
        <v>144</v>
      </c>
      <c r="E154" s="222" t="s">
        <v>243</v>
      </c>
      <c r="F154" s="223" t="s">
        <v>244</v>
      </c>
      <c r="G154" s="223"/>
      <c r="H154" s="223"/>
      <c r="I154" s="223"/>
      <c r="J154" s="224" t="s">
        <v>158</v>
      </c>
      <c r="K154" s="225">
        <v>1.776</v>
      </c>
      <c r="L154" s="226">
        <v>0</v>
      </c>
      <c r="M154" s="227"/>
      <c r="N154" s="225">
        <f>ROUND(L154*K154,3)</f>
        <v>0</v>
      </c>
      <c r="O154" s="225"/>
      <c r="P154" s="225"/>
      <c r="Q154" s="225"/>
      <c r="R154" s="49"/>
      <c r="T154" s="228" t="s">
        <v>20</v>
      </c>
      <c r="U154" s="57" t="s">
        <v>45</v>
      </c>
      <c r="V154" s="48"/>
      <c r="W154" s="229">
        <f>V154*K154</f>
        <v>0</v>
      </c>
      <c r="X154" s="229">
        <v>0</v>
      </c>
      <c r="Y154" s="229">
        <f>X154*K154</f>
        <v>0</v>
      </c>
      <c r="Z154" s="229">
        <v>0</v>
      </c>
      <c r="AA154" s="230">
        <f>Z154*K154</f>
        <v>0</v>
      </c>
      <c r="AR154" s="23" t="s">
        <v>148</v>
      </c>
      <c r="AT154" s="23" t="s">
        <v>144</v>
      </c>
      <c r="AU154" s="23" t="s">
        <v>87</v>
      </c>
      <c r="AY154" s="23" t="s">
        <v>143</v>
      </c>
      <c r="BE154" s="143">
        <f>IF(U154="základná",N154,0)</f>
        <v>0</v>
      </c>
      <c r="BF154" s="143">
        <f>IF(U154="znížená",N154,0)</f>
        <v>0</v>
      </c>
      <c r="BG154" s="143">
        <f>IF(U154="zákl. prenesená",N154,0)</f>
        <v>0</v>
      </c>
      <c r="BH154" s="143">
        <f>IF(U154="zníž. prenesená",N154,0)</f>
        <v>0</v>
      </c>
      <c r="BI154" s="143">
        <f>IF(U154="nulová",N154,0)</f>
        <v>0</v>
      </c>
      <c r="BJ154" s="23" t="s">
        <v>87</v>
      </c>
      <c r="BK154" s="231">
        <f>ROUND(L154*K154,3)</f>
        <v>0</v>
      </c>
      <c r="BL154" s="23" t="s">
        <v>148</v>
      </c>
      <c r="BM154" s="23" t="s">
        <v>287</v>
      </c>
    </row>
    <row r="155" s="10" customFormat="1" ht="16.5" customHeight="1">
      <c r="B155" s="232"/>
      <c r="C155" s="233"/>
      <c r="D155" s="233"/>
      <c r="E155" s="234" t="s">
        <v>20</v>
      </c>
      <c r="F155" s="235" t="s">
        <v>288</v>
      </c>
      <c r="G155" s="236"/>
      <c r="H155" s="236"/>
      <c r="I155" s="236"/>
      <c r="J155" s="233"/>
      <c r="K155" s="237">
        <v>0.872</v>
      </c>
      <c r="L155" s="233"/>
      <c r="M155" s="233"/>
      <c r="N155" s="233"/>
      <c r="O155" s="233"/>
      <c r="P155" s="233"/>
      <c r="Q155" s="233"/>
      <c r="R155" s="238"/>
      <c r="T155" s="239"/>
      <c r="U155" s="233"/>
      <c r="V155" s="233"/>
      <c r="W155" s="233"/>
      <c r="X155" s="233"/>
      <c r="Y155" s="233"/>
      <c r="Z155" s="233"/>
      <c r="AA155" s="240"/>
      <c r="AT155" s="241" t="s">
        <v>151</v>
      </c>
      <c r="AU155" s="241" t="s">
        <v>87</v>
      </c>
      <c r="AV155" s="10" t="s">
        <v>87</v>
      </c>
      <c r="AW155" s="10" t="s">
        <v>35</v>
      </c>
      <c r="AX155" s="10" t="s">
        <v>78</v>
      </c>
      <c r="AY155" s="241" t="s">
        <v>143</v>
      </c>
    </row>
    <row r="156" s="10" customFormat="1" ht="16.5" customHeight="1">
      <c r="B156" s="232"/>
      <c r="C156" s="233"/>
      <c r="D156" s="233"/>
      <c r="E156" s="234" t="s">
        <v>20</v>
      </c>
      <c r="F156" s="242" t="s">
        <v>289</v>
      </c>
      <c r="G156" s="233"/>
      <c r="H156" s="233"/>
      <c r="I156" s="233"/>
      <c r="J156" s="233"/>
      <c r="K156" s="237">
        <v>0.90400000000000003</v>
      </c>
      <c r="L156" s="233"/>
      <c r="M156" s="233"/>
      <c r="N156" s="233"/>
      <c r="O156" s="233"/>
      <c r="P156" s="233"/>
      <c r="Q156" s="233"/>
      <c r="R156" s="238"/>
      <c r="T156" s="239"/>
      <c r="U156" s="233"/>
      <c r="V156" s="233"/>
      <c r="W156" s="233"/>
      <c r="X156" s="233"/>
      <c r="Y156" s="233"/>
      <c r="Z156" s="233"/>
      <c r="AA156" s="240"/>
      <c r="AT156" s="241" t="s">
        <v>151</v>
      </c>
      <c r="AU156" s="241" t="s">
        <v>87</v>
      </c>
      <c r="AV156" s="10" t="s">
        <v>87</v>
      </c>
      <c r="AW156" s="10" t="s">
        <v>35</v>
      </c>
      <c r="AX156" s="10" t="s">
        <v>78</v>
      </c>
      <c r="AY156" s="241" t="s">
        <v>143</v>
      </c>
    </row>
    <row r="157" s="11" customFormat="1" ht="16.5" customHeight="1">
      <c r="B157" s="243"/>
      <c r="C157" s="244"/>
      <c r="D157" s="244"/>
      <c r="E157" s="245" t="s">
        <v>20</v>
      </c>
      <c r="F157" s="246" t="s">
        <v>155</v>
      </c>
      <c r="G157" s="244"/>
      <c r="H157" s="244"/>
      <c r="I157" s="244"/>
      <c r="J157" s="244"/>
      <c r="K157" s="247">
        <v>1.776</v>
      </c>
      <c r="L157" s="244"/>
      <c r="M157" s="244"/>
      <c r="N157" s="244"/>
      <c r="O157" s="244"/>
      <c r="P157" s="244"/>
      <c r="Q157" s="244"/>
      <c r="R157" s="248"/>
      <c r="T157" s="249"/>
      <c r="U157" s="244"/>
      <c r="V157" s="244"/>
      <c r="W157" s="244"/>
      <c r="X157" s="244"/>
      <c r="Y157" s="244"/>
      <c r="Z157" s="244"/>
      <c r="AA157" s="250"/>
      <c r="AT157" s="251" t="s">
        <v>151</v>
      </c>
      <c r="AU157" s="251" t="s">
        <v>87</v>
      </c>
      <c r="AV157" s="11" t="s">
        <v>148</v>
      </c>
      <c r="AW157" s="11" t="s">
        <v>35</v>
      </c>
      <c r="AX157" s="11" t="s">
        <v>84</v>
      </c>
      <c r="AY157" s="251" t="s">
        <v>143</v>
      </c>
    </row>
    <row r="158" s="9" customFormat="1" ht="29.88" customHeight="1">
      <c r="B158" s="206"/>
      <c r="C158" s="207"/>
      <c r="D158" s="218" t="s">
        <v>119</v>
      </c>
      <c r="E158" s="218"/>
      <c r="F158" s="218"/>
      <c r="G158" s="218"/>
      <c r="H158" s="218"/>
      <c r="I158" s="218"/>
      <c r="J158" s="218"/>
      <c r="K158" s="218"/>
      <c r="L158" s="218"/>
      <c r="M158" s="218"/>
      <c r="N158" s="219">
        <f>BK158</f>
        <v>0</v>
      </c>
      <c r="O158" s="220"/>
      <c r="P158" s="220"/>
      <c r="Q158" s="220"/>
      <c r="R158" s="211"/>
      <c r="T158" s="212"/>
      <c r="U158" s="207"/>
      <c r="V158" s="207"/>
      <c r="W158" s="213">
        <f>W159</f>
        <v>0</v>
      </c>
      <c r="X158" s="207"/>
      <c r="Y158" s="213">
        <f>Y159</f>
        <v>0</v>
      </c>
      <c r="Z158" s="207"/>
      <c r="AA158" s="214">
        <f>AA159</f>
        <v>0</v>
      </c>
      <c r="AR158" s="215" t="s">
        <v>84</v>
      </c>
      <c r="AT158" s="216" t="s">
        <v>77</v>
      </c>
      <c r="AU158" s="216" t="s">
        <v>84</v>
      </c>
      <c r="AY158" s="215" t="s">
        <v>143</v>
      </c>
      <c r="BK158" s="217">
        <f>BK159</f>
        <v>0</v>
      </c>
    </row>
    <row r="159" s="1" customFormat="1" ht="38.25" customHeight="1">
      <c r="B159" s="47"/>
      <c r="C159" s="221" t="s">
        <v>206</v>
      </c>
      <c r="D159" s="221" t="s">
        <v>144</v>
      </c>
      <c r="E159" s="222" t="s">
        <v>255</v>
      </c>
      <c r="F159" s="223" t="s">
        <v>256</v>
      </c>
      <c r="G159" s="223"/>
      <c r="H159" s="223"/>
      <c r="I159" s="223"/>
      <c r="J159" s="224" t="s">
        <v>187</v>
      </c>
      <c r="K159" s="225">
        <v>18.800000000000001</v>
      </c>
      <c r="L159" s="226">
        <v>0</v>
      </c>
      <c r="M159" s="227"/>
      <c r="N159" s="225">
        <f>ROUND(L159*K159,3)</f>
        <v>0</v>
      </c>
      <c r="O159" s="225"/>
      <c r="P159" s="225"/>
      <c r="Q159" s="225"/>
      <c r="R159" s="49"/>
      <c r="T159" s="228" t="s">
        <v>20</v>
      </c>
      <c r="U159" s="57" t="s">
        <v>45</v>
      </c>
      <c r="V159" s="48"/>
      <c r="W159" s="229">
        <f>V159*K159</f>
        <v>0</v>
      </c>
      <c r="X159" s="229">
        <v>0</v>
      </c>
      <c r="Y159" s="229">
        <f>X159*K159</f>
        <v>0</v>
      </c>
      <c r="Z159" s="229">
        <v>0</v>
      </c>
      <c r="AA159" s="230">
        <f>Z159*K159</f>
        <v>0</v>
      </c>
      <c r="AR159" s="23" t="s">
        <v>148</v>
      </c>
      <c r="AT159" s="23" t="s">
        <v>144</v>
      </c>
      <c r="AU159" s="23" t="s">
        <v>87</v>
      </c>
      <c r="AY159" s="23" t="s">
        <v>143</v>
      </c>
      <c r="BE159" s="143">
        <f>IF(U159="základná",N159,0)</f>
        <v>0</v>
      </c>
      <c r="BF159" s="143">
        <f>IF(U159="znížená",N159,0)</f>
        <v>0</v>
      </c>
      <c r="BG159" s="143">
        <f>IF(U159="zákl. prenesená",N159,0)</f>
        <v>0</v>
      </c>
      <c r="BH159" s="143">
        <f>IF(U159="zníž. prenesená",N159,0)</f>
        <v>0</v>
      </c>
      <c r="BI159" s="143">
        <f>IF(U159="nulová",N159,0)</f>
        <v>0</v>
      </c>
      <c r="BJ159" s="23" t="s">
        <v>87</v>
      </c>
      <c r="BK159" s="231">
        <f>ROUND(L159*K159,3)</f>
        <v>0</v>
      </c>
      <c r="BL159" s="23" t="s">
        <v>148</v>
      </c>
      <c r="BM159" s="23" t="s">
        <v>290</v>
      </c>
    </row>
    <row r="160" s="1" customFormat="1" ht="49.92" customHeight="1">
      <c r="B160" s="47"/>
      <c r="C160" s="48"/>
      <c r="D160" s="208" t="s">
        <v>258</v>
      </c>
      <c r="E160" s="48"/>
      <c r="F160" s="48"/>
      <c r="G160" s="48"/>
      <c r="H160" s="48"/>
      <c r="I160" s="48"/>
      <c r="J160" s="48"/>
      <c r="K160" s="48"/>
      <c r="L160" s="48"/>
      <c r="M160" s="48"/>
      <c r="N160" s="270">
        <f>BK160</f>
        <v>0</v>
      </c>
      <c r="O160" s="271"/>
      <c r="P160" s="271"/>
      <c r="Q160" s="271"/>
      <c r="R160" s="49"/>
      <c r="T160" s="194"/>
      <c r="U160" s="73"/>
      <c r="V160" s="73"/>
      <c r="W160" s="73"/>
      <c r="X160" s="73"/>
      <c r="Y160" s="73"/>
      <c r="Z160" s="73"/>
      <c r="AA160" s="75"/>
      <c r="AT160" s="23" t="s">
        <v>77</v>
      </c>
      <c r="AU160" s="23" t="s">
        <v>78</v>
      </c>
      <c r="AY160" s="23" t="s">
        <v>259</v>
      </c>
      <c r="BK160" s="231">
        <v>0</v>
      </c>
    </row>
    <row r="161" s="1" customFormat="1" ht="6.96" customHeight="1">
      <c r="B161" s="76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8"/>
    </row>
  </sheetData>
  <sheetProtection sheet="1" formatColumns="0" formatRows="0" objects="1" scenarios="1" spinCount="10" saltValue="5LAa7hoY+RkL4E3vleNjd5gR3DT9LqPAolQ4aWb2snWrV4O5vDOIFFWH4bsFr+dAdM2K47U/+iv4gzXAcRaiPA==" hashValue="/koyN7BiTwtRwRetgvxWV2uhlhcfB36TVBMVp1qJCxi8zZ5W0JiJLKZl/ghnejxRoewIXRrilRUw/hATK+YjPw==" algorithmName="SHA-512" password="CC35"/>
  <mergeCells count="130">
    <mergeCell ref="F154:I154"/>
    <mergeCell ref="F151:I151"/>
    <mergeCell ref="F152:I152"/>
    <mergeCell ref="L152:M152"/>
    <mergeCell ref="N152:Q152"/>
    <mergeCell ref="F153:I153"/>
    <mergeCell ref="L154:M154"/>
    <mergeCell ref="N154:Q154"/>
    <mergeCell ref="F155:I155"/>
    <mergeCell ref="F156:I156"/>
    <mergeCell ref="F157:I157"/>
    <mergeCell ref="F159:I159"/>
    <mergeCell ref="L159:M159"/>
    <mergeCell ref="N159:Q159"/>
    <mergeCell ref="N158:Q158"/>
    <mergeCell ref="N160:Q160"/>
    <mergeCell ref="E24:L24"/>
    <mergeCell ref="S2:AC2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9:P79"/>
    <mergeCell ref="F78:P78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M114:P114"/>
    <mergeCell ref="F111:P111"/>
    <mergeCell ref="F112:P112"/>
    <mergeCell ref="M116:Q116"/>
    <mergeCell ref="M117:Q117"/>
    <mergeCell ref="F119:I119"/>
    <mergeCell ref="L119:M119"/>
    <mergeCell ref="N119:Q119"/>
    <mergeCell ref="N120:Q120"/>
    <mergeCell ref="N121:Q121"/>
    <mergeCell ref="F123:I123"/>
    <mergeCell ref="F127:I127"/>
    <mergeCell ref="L123:M123"/>
    <mergeCell ref="N123:Q123"/>
    <mergeCell ref="F124:I124"/>
    <mergeCell ref="F125:I125"/>
    <mergeCell ref="F126:I126"/>
    <mergeCell ref="L127:M127"/>
    <mergeCell ref="N127:Q127"/>
    <mergeCell ref="F128:I128"/>
    <mergeCell ref="F129:I129"/>
    <mergeCell ref="N122:Q122"/>
    <mergeCell ref="F130:I130"/>
    <mergeCell ref="F133:I133"/>
    <mergeCell ref="F131:I131"/>
    <mergeCell ref="L131:M131"/>
    <mergeCell ref="N131:Q131"/>
    <mergeCell ref="F132:I132"/>
    <mergeCell ref="F134:I134"/>
    <mergeCell ref="L135:M135"/>
    <mergeCell ref="N135:Q135"/>
    <mergeCell ref="L136:M136"/>
    <mergeCell ref="N136:Q136"/>
    <mergeCell ref="F135:I135"/>
    <mergeCell ref="F138:I138"/>
    <mergeCell ref="F136:I136"/>
    <mergeCell ref="F137:I137"/>
    <mergeCell ref="L138:M138"/>
    <mergeCell ref="N138:Q138"/>
    <mergeCell ref="F139:I139"/>
    <mergeCell ref="F140:I140"/>
    <mergeCell ref="F141:I141"/>
    <mergeCell ref="N142:Q142"/>
    <mergeCell ref="F143:I143"/>
    <mergeCell ref="F148:I148"/>
    <mergeCell ref="L143:M143"/>
    <mergeCell ref="N143:Q143"/>
    <mergeCell ref="F144:I144"/>
    <mergeCell ref="F145:I145"/>
    <mergeCell ref="F146:I146"/>
    <mergeCell ref="L148:M148"/>
    <mergeCell ref="N148:Q148"/>
    <mergeCell ref="F149:I149"/>
    <mergeCell ref="F150:I150"/>
    <mergeCell ref="N147:Q147"/>
    <mergeCell ref="H1:K1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</mergeCells>
  <hyperlinks>
    <hyperlink ref="F1:G1" location="C2" display="1) Krycí list rozpočtu"/>
    <hyperlink ref="H1:K1" location="C86" display="2) Rekapitulácia rozpočtu"/>
    <hyperlink ref="L1" location="C119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ridzik</dc:creator>
  <cp:lastModifiedBy>ridzik</cp:lastModifiedBy>
  <dcterms:created xsi:type="dcterms:W3CDTF">2018-09-06T07:19:02Z</dcterms:created>
  <dcterms:modified xsi:type="dcterms:W3CDTF">2018-09-06T07:19:05Z</dcterms:modified>
</cp:coreProperties>
</file>