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55 - Oprava priecho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'2018-055 - Oprava priecho...'!$C$4:$Q$70,'2018-055 - Oprava priecho...'!$C$76:$Q$107,'2018-055 - Oprava priecho...'!$C$113:$Q$171</definedName>
    <definedName name="_xlnm.Print_Titles" localSheetId="1">'2018-055 - Oprava priecho...'!$122:$122</definedName>
  </definedNames>
  <calcPr/>
</workbook>
</file>

<file path=xl/calcChain.xml><?xml version="1.0" encoding="utf-8"?>
<calcChain xmlns="http://schemas.openxmlformats.org/spreadsheetml/2006/main">
  <c i="1" r="AY88"/>
  <c r="AX88"/>
  <c i="2" r="BI171"/>
  <c r="BH171"/>
  <c r="BG171"/>
  <c r="BE171"/>
  <c r="BK171"/>
  <c r="N171"/>
  <c r="BF171"/>
  <c r="BI170"/>
  <c r="BH170"/>
  <c r="BG170"/>
  <c r="BE170"/>
  <c r="BK170"/>
  <c r="N170"/>
  <c r="BF170"/>
  <c r="BI169"/>
  <c r="BH169"/>
  <c r="BG169"/>
  <c r="BE169"/>
  <c r="BK169"/>
  <c r="N169"/>
  <c r="BF169"/>
  <c r="BI168"/>
  <c r="BH168"/>
  <c r="BG168"/>
  <c r="BE168"/>
  <c r="BK168"/>
  <c r="N168"/>
  <c r="BF168"/>
  <c r="BI167"/>
  <c r="BH167"/>
  <c r="BG167"/>
  <c r="BE167"/>
  <c r="BK167"/>
  <c r="BK166"/>
  <c r="N166"/>
  <c r="N167"/>
  <c r="BF167"/>
  <c r="N97"/>
  <c r="BI165"/>
  <c r="BH165"/>
  <c r="BG165"/>
  <c r="BE165"/>
  <c r="AA165"/>
  <c r="AA164"/>
  <c r="Y165"/>
  <c r="Y164"/>
  <c r="W165"/>
  <c r="W164"/>
  <c r="BK165"/>
  <c r="BK164"/>
  <c r="N164"/>
  <c r="N165"/>
  <c r="BF165"/>
  <c r="N96"/>
  <c r="BI163"/>
  <c r="BH163"/>
  <c r="BG163"/>
  <c r="BE163"/>
  <c r="AA163"/>
  <c r="AA162"/>
  <c r="AA161"/>
  <c r="Y163"/>
  <c r="Y162"/>
  <c r="Y161"/>
  <c r="W163"/>
  <c r="W162"/>
  <c r="W161"/>
  <c r="BK163"/>
  <c r="BK162"/>
  <c r="N162"/>
  <c r="BK161"/>
  <c r="N161"/>
  <c r="N163"/>
  <c r="BF163"/>
  <c r="N95"/>
  <c r="N94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AA157"/>
  <c r="Y158"/>
  <c r="Y157"/>
  <c r="W158"/>
  <c r="W157"/>
  <c r="BK158"/>
  <c r="BK157"/>
  <c r="N157"/>
  <c r="N158"/>
  <c r="BF158"/>
  <c r="N93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AA143"/>
  <c r="Y144"/>
  <c r="Y143"/>
  <c r="W144"/>
  <c r="W143"/>
  <c r="BK144"/>
  <c r="BK143"/>
  <c r="N143"/>
  <c r="N144"/>
  <c r="BF144"/>
  <c r="N92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AA136"/>
  <c r="Y137"/>
  <c r="Y136"/>
  <c r="W137"/>
  <c r="W136"/>
  <c r="BK137"/>
  <c r="BK136"/>
  <c r="N136"/>
  <c r="N137"/>
  <c r="BF137"/>
  <c r="N91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AA132"/>
  <c r="Y133"/>
  <c r="Y132"/>
  <c r="W133"/>
  <c r="W132"/>
  <c r="BK133"/>
  <c r="BK132"/>
  <c r="N132"/>
  <c r="N133"/>
  <c r="BF133"/>
  <c r="N90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AA125"/>
  <c r="AA124"/>
  <c r="AA123"/>
  <c r="Y126"/>
  <c r="Y125"/>
  <c r="Y124"/>
  <c r="Y123"/>
  <c r="W126"/>
  <c r="W125"/>
  <c r="W124"/>
  <c r="W123"/>
  <c i="1" r="AU88"/>
  <c i="2" r="BK126"/>
  <c r="BK125"/>
  <c r="N125"/>
  <c r="BK124"/>
  <c r="N124"/>
  <c r="BK123"/>
  <c r="N123"/>
  <c r="N87"/>
  <c r="N126"/>
  <c r="BF126"/>
  <c r="N89"/>
  <c r="N88"/>
  <c r="F119"/>
  <c r="F117"/>
  <c r="F115"/>
  <c r="BI105"/>
  <c r="BH105"/>
  <c r="BG105"/>
  <c r="BE105"/>
  <c r="N105"/>
  <c r="BF105"/>
  <c r="BI104"/>
  <c r="BH104"/>
  <c r="BG104"/>
  <c r="BE104"/>
  <c r="N104"/>
  <c r="BF104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H35"/>
  <c i="1" r="BD88"/>
  <c i="2" r="BH100"/>
  <c r="H34"/>
  <c i="1" r="BC88"/>
  <c i="2" r="BG100"/>
  <c r="H33"/>
  <c i="1" r="BB88"/>
  <c i="2" r="BE100"/>
  <c r="M31"/>
  <c i="1" r="AV88"/>
  <c i="2" r="H31"/>
  <c i="1" r="AZ88"/>
  <c i="2" r="N100"/>
  <c r="N99"/>
  <c r="L107"/>
  <c r="BF100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20"/>
  <c r="M83"/>
  <c r="O19"/>
  <c r="O17"/>
  <c r="E17"/>
  <c r="M119"/>
  <c r="M82"/>
  <c r="O16"/>
  <c r="O14"/>
  <c r="E14"/>
  <c r="F120"/>
  <c r="F83"/>
  <c r="O13"/>
  <c r="O8"/>
  <c r="M117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<sst xmlns="http://schemas.openxmlformats.org/spreadsheetml/2006/main">
  <si>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</si>
  <si>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</si>
  <si>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</si>
  <si>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</si>
  <si>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</si>
  <si>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</si>
  <si>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</si>
  <si>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</si>
  <si>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</si>
  <si>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</si>
  <si>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</si>
  <si>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</si>
  <si>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</si>
  <si>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</si>
  <si>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</si>
  <si>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2018-055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</si>
  <si>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</si>
  <si>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</si>
  <si>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priechodu pre chodcov pri Dome kultúry na Námestí SNP v Partizánskom</t>
  </si>
  <si>
    <t>JKSO:</t>
  </si>
  <si>
    <t>KS:</t>
  </si>
  <si>
    <t>Miesto:</t>
  </si>
  <si>
    <t xml:space="preserve"> </t>
  </si>
  <si>
    <t>Dátum:</t>
  </si>
  <si>
    <t>14. 3. 2018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</si>
  <si>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</si>
  <si>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</si>
  <si>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</si>
  <si>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</si>
  <si>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</si>
  <si>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</si>
  <si>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</si>
  <si>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</si>
  <si>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</si>
  <si>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</si>
  <si>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</si>
  <si>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</si>
  <si>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</si>
  <si>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</si>
  <si>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</si>
  <si>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</si>
  <si>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</si>
  <si>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</si>
  <si>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</si>
  <si>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</si>
  <si>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</si>
  <si>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</si>
  <si>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</si>
  <si>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</si>
  <si>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</si>
  <si>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</si>
  <si>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</si>
  <si>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</si>
  <si>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</si>
  <si>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</si>
  <si>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</si>
  <si>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</si>
  <si>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</si>
  <si>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</si>
  <si>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</si>
  <si>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</si>
  <si>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</si>
  <si>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</si>
  <si>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</si>
  <si>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</si>
  <si>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</si>
  <si>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</si>
  <si>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</si>
  <si>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</si>
  <si>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</si>
  <si>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</si>
  <si>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</si>
  <si>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</si>
  <si>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</si>
  <si>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</si>
  <si>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</si>
  <si>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</si>
  <si>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{d39e2875-f9c3-4e63-a6bc-a5e9bc9a459c}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</si>
  <si>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</si>
  <si>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</si>
  <si>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</si>
  <si>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</si>
  <si>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</si>
  <si>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</si>
  <si>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</si>
  <si>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</si>
  <si>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</si>
  <si>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</si>
  <si>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</si>
  <si>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</si>
  <si>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</si>
  <si>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</si>
  <si>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</si>
  <si>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</si>
  <si>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</si>
  <si>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</si>
  <si>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</si>
  <si>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</si>
  <si>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</si>
  <si>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</si>
  <si>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</si>
  <si>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</si>
  <si>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</si>
  <si>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</si>
  <si>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</si>
  <si>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</si>
  <si>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</si>
  <si>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</si>
  <si>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</si>
  <si>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</si>
  <si>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    VRN03 - Geodetické práce</t>
  </si>
  <si>
    <t xml:space="preserve">    VRN06 - Zariadenie staveniska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</si>
  <si>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</si>
  <si>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</si>
  <si>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</si>
  <si>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</si>
  <si>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</si>
  <si>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</si>
  <si>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</si>
  <si>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</si>
  <si>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</si>
  <si>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</si>
  <si>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</si>
  <si>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</si>
  <si>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</si>
  <si>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</si>
  <si>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</si>
  <si>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</si>
  <si>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</si>
  <si>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</si>
  <si>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</si>
  <si>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</si>
  <si>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</si>
  <si>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</si>
  <si>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</si>
  <si>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</si>
  <si>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</si>
  <si>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</si>
  <si>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</si>
  <si>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113106611</t>
  </si>
  <si>
    <t xml:space="preserve">Rozoberanie zámkovej dlažby všetkých druhov v ploche do 20 m2,  -0,2600 t</t>
  </si>
  <si>
    <t>m2</t>
  </si>
  <si>
    <t>4</t>
  </si>
  <si>
    <t>-111791145</t>
  </si>
  <si>
    <t>113107141</t>
  </si>
  <si>
    <t xml:space="preserve">Odstránenie krytu v ploche do 200 m2 asfaltového, hr. vrstvy do 50 mm,  -0,09800t</t>
  </si>
  <si>
    <t>370599961</t>
  </si>
  <si>
    <t>3</t>
  </si>
  <si>
    <t>113206111</t>
  </si>
  <si>
    <t xml:space="preserve">Vytrhanie obrúb betónových, s vybúraním lôžka, z krajníkov alebo obrubníkov stojatých,  -0,14500t</t>
  </si>
  <si>
    <t>m</t>
  </si>
  <si>
    <t>860627345</t>
  </si>
  <si>
    <t>113307112</t>
  </si>
  <si>
    <t xml:space="preserve">Odstránenie podkladu v ploche do 200m2 z kameniva ťaženého, hr.100- 200mm,  -0,24000t</t>
  </si>
  <si>
    <t>-1789340480</t>
  </si>
  <si>
    <t>5</t>
  </si>
  <si>
    <t>113307131</t>
  </si>
  <si>
    <t xml:space="preserve">Odstránenie podkladu v ploche do 200 m2 z betónu prostého, hr. vrstvy do 150 mm,  -0,22500t</t>
  </si>
  <si>
    <t>1993411850</t>
  </si>
  <si>
    <t>6</t>
  </si>
  <si>
    <t>113307142</t>
  </si>
  <si>
    <t xml:space="preserve">Odstránenie podkladu asfaltového v ploche do 200 m2, hr.nad 50 do 100 mm,  -0,18100t</t>
  </si>
  <si>
    <t>2028554997</t>
  </si>
  <si>
    <t>7</t>
  </si>
  <si>
    <t>274351217</t>
  </si>
  <si>
    <t>Debnenie stien základových pásov, zhotovenie-tradičné</t>
  </si>
  <si>
    <t>1083664851</t>
  </si>
  <si>
    <t>8</t>
  </si>
  <si>
    <t>274351218</t>
  </si>
  <si>
    <t>Debnenie stien základových pásov, odstránenie-tradičné</t>
  </si>
  <si>
    <t>371695713</t>
  </si>
  <si>
    <t>9</t>
  </si>
  <si>
    <t>289971443</t>
  </si>
  <si>
    <t xml:space="preserve">Geomreža pre stabilizáciu podkladu, tuhá dvojosá z polypropylénu s pevnosťou v ťahu do 40 kN/m v sklone do 1 : 5   </t>
  </si>
  <si>
    <t>-1176336021</t>
  </si>
  <si>
    <t>10</t>
  </si>
  <si>
    <t>564661111</t>
  </si>
  <si>
    <t>Podklad z kameniva hrubého drveného veľ. 63-125 mm s rozprestretím a zhutnením, po zhutnení hr. 200 mm</t>
  </si>
  <si>
    <t>963656171</t>
  </si>
  <si>
    <t>11</t>
  </si>
  <si>
    <t>564752111</t>
  </si>
  <si>
    <t>Podklad alebo kryt z kameniva hrubého drveného veľ. 32-63mm(vibr.štrk) po zhut.hr. 150 mm</t>
  </si>
  <si>
    <t>1589219200</t>
  </si>
  <si>
    <t>12</t>
  </si>
  <si>
    <t>564831111</t>
  </si>
  <si>
    <t>Podklad zo štrkodrviny s rozprestretím a zhutnením, po zhutnení hr. 100 mm</t>
  </si>
  <si>
    <t>-947100665</t>
  </si>
  <si>
    <t>13</t>
  </si>
  <si>
    <t>582147112</t>
  </si>
  <si>
    <t>Kryt cementobetónový s kĺznymi tŕňami pre autobusové zastávky s povrchovou metličkovou úpravou hr. 240 mm</t>
  </si>
  <si>
    <t>609113523</t>
  </si>
  <si>
    <t>14</t>
  </si>
  <si>
    <t>596911111</t>
  </si>
  <si>
    <t>Kladenie zámkovej dlažby hr. 6 cm pre peších do 20 m2 so zriadením lôžka z kameniva hr. 4 cm</t>
  </si>
  <si>
    <t>37203572</t>
  </si>
  <si>
    <t>15</t>
  </si>
  <si>
    <t>631362422</t>
  </si>
  <si>
    <t>Výstuž mazanín z betónov (z kameniva) a z ľahkých betónov, zo zváraných sietí KARI, priemer drôtu 6/6 mm, veľkosť oka 150x150 mm</t>
  </si>
  <si>
    <t>-2087295220</t>
  </si>
  <si>
    <t>16</t>
  </si>
  <si>
    <t>915721111</t>
  </si>
  <si>
    <t>Vodorovné značenie krytu striekané farbou stopčiar, zebier, tieňov, šípok nápisov, prechodov a pod.</t>
  </si>
  <si>
    <t>1751682284</t>
  </si>
  <si>
    <t>17</t>
  </si>
  <si>
    <t>915729111</t>
  </si>
  <si>
    <t>Príplatok za reflexnú úpravu balotinovú stopčiar, zebier, tieňov, šípok nápisov, prechodov a pod.</t>
  </si>
  <si>
    <t>567832564</t>
  </si>
  <si>
    <t>18</t>
  </si>
  <si>
    <t>915791112</t>
  </si>
  <si>
    <t>Predznačenie pre vodorovné značenie striekané farbou alebo vykonávané z náterových hmôt</t>
  </si>
  <si>
    <t>1571923056</t>
  </si>
  <si>
    <t>19</t>
  </si>
  <si>
    <t>917862112</t>
  </si>
  <si>
    <t>Osadenie chodník. obrubníka betónového stojatého do lôžka z betónu prosteho tr. C 16/20 s bočnou oporou</t>
  </si>
  <si>
    <t>-270368529</t>
  </si>
  <si>
    <t>M</t>
  </si>
  <si>
    <t>5922903060</t>
  </si>
  <si>
    <t>Obrubník cestný 100/25/15 cm, sivá</t>
  </si>
  <si>
    <t>ks</t>
  </si>
  <si>
    <t>-1863625988</t>
  </si>
  <si>
    <t>21</t>
  </si>
  <si>
    <t>5922903070</t>
  </si>
  <si>
    <t>Obrubník cestný 25/25/15 cm, sivá</t>
  </si>
  <si>
    <t>-454342692</t>
  </si>
  <si>
    <t>22</t>
  </si>
  <si>
    <t>919726722</t>
  </si>
  <si>
    <t>Tesnenie dilatačných škár zálievkou za tepla pre komôrku s tesniacim profilom š. 15 mm hl. 30 mm</t>
  </si>
  <si>
    <t>1810679071</t>
  </si>
  <si>
    <t>23</t>
  </si>
  <si>
    <t>919731122</t>
  </si>
  <si>
    <t>Zarovnanie styčnej plochy pozdĺž vybúranej časti komunikácie asfaltovej hr. nad 50 do 100 mm</t>
  </si>
  <si>
    <t>-313445976</t>
  </si>
  <si>
    <t>24</t>
  </si>
  <si>
    <t>919735112</t>
  </si>
  <si>
    <t>Rezanie existujúceho asfaltového krytu alebo podkladu hĺbky nad 50 do 100 mm</t>
  </si>
  <si>
    <t>1625222861</t>
  </si>
  <si>
    <t>25</t>
  </si>
  <si>
    <t>979082212</t>
  </si>
  <si>
    <t>Vodorovná doprava sutiny po suchu s naložením a so zložením na vzdialenosť do 50 m</t>
  </si>
  <si>
    <t>t</t>
  </si>
  <si>
    <t>-1791231234</t>
  </si>
  <si>
    <t>26</t>
  </si>
  <si>
    <t>979082213</t>
  </si>
  <si>
    <t>Vodorovná doprava sutiny so zložením a hrubým urovnaním na vzdialenosť do 1 km</t>
  </si>
  <si>
    <t>-290299190</t>
  </si>
  <si>
    <t>27</t>
  </si>
  <si>
    <t>979082219</t>
  </si>
  <si>
    <t>Príplatok k cene za každý ďalší aj začatý 1 km nad 1 km</t>
  </si>
  <si>
    <t>-1530492371</t>
  </si>
  <si>
    <t>28</t>
  </si>
  <si>
    <t>979089012</t>
  </si>
  <si>
    <t>Poplatok za skladovanie - betón, tehly, dlaždice (17 01 ), ostatné</t>
  </si>
  <si>
    <t>435333620</t>
  </si>
  <si>
    <t>29</t>
  </si>
  <si>
    <t>998224111</t>
  </si>
  <si>
    <t>Presun hmôt pre pozemné komunikácie s krytom monolitickým betónovým akejkoľvek dĺžky objektu</t>
  </si>
  <si>
    <t>1931405755</t>
  </si>
  <si>
    <t>30</t>
  </si>
  <si>
    <t>998224194</t>
  </si>
  <si>
    <t>Príplatok za zväčšený presun pre pozemné komunikácie s krytom monolitickým betónovým nad vymedzenú najväčšiu dopravnú vzdialenosť do 5000 m</t>
  </si>
  <si>
    <t>1343755423</t>
  </si>
  <si>
    <t>31</t>
  </si>
  <si>
    <t>998224195</t>
  </si>
  <si>
    <t>Príplatok pre pozemné komunikácie s krytom monolitickým betónovým za každých ďalších 5000 m nad 5000 m</t>
  </si>
  <si>
    <t>-2022138811</t>
  </si>
  <si>
    <t>32</t>
  </si>
  <si>
    <t>000300013</t>
  </si>
  <si>
    <t>Vytýčenie sietí - určenie priebehu podzemného existujúceho vedenia</t>
  </si>
  <si>
    <t>eur</t>
  </si>
  <si>
    <t>1024</t>
  </si>
  <si>
    <t>-852341936</t>
  </si>
  <si>
    <t>33</t>
  </si>
  <si>
    <t>000600024</t>
  </si>
  <si>
    <t>Prenosné dopravné značenie</t>
  </si>
  <si>
    <t>-2060898067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</si>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</sst>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2018-055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priechodu pre chodcov pri Dome kultúry na Námestí SNP v Partizánskom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14. 3. 2018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47.2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'2018-055 - Oprava priecho...'!M29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'2018-055 - Oprava priecho...'!M27</f>
        <v>0</v>
      </c>
      <c r="AT88" s="119">
        <f>ROUND(SUM(AV88:AW88),2)</f>
        <v>0</v>
      </c>
      <c r="AU88" s="120">
        <f>'2018-055 - Oprava priecho...'!W123</f>
        <v>0</v>
      </c>
      <c r="AV88" s="119">
        <f>'2018-055 - Oprava priecho...'!M31</f>
        <v>0</v>
      </c>
      <c r="AW88" s="119">
        <f>'2018-055 - Oprava priecho...'!M32</f>
        <v>0</v>
      </c>
      <c r="AX88" s="119">
        <f>'2018-055 - Oprava priecho...'!M33</f>
        <v>0</v>
      </c>
      <c r="AY88" s="119">
        <f>'2018-055 - Oprava priecho...'!M34</f>
        <v>0</v>
      </c>
      <c r="AZ88" s="119">
        <f>'2018-055 - Oprava priecho...'!H31</f>
        <v>0</v>
      </c>
      <c r="BA88" s="119">
        <f>'2018-055 - Oprava priecho...'!H32</f>
        <v>0</v>
      </c>
      <c r="BB88" s="119">
        <f>'2018-055 - Oprava priecho...'!H33</f>
        <v>0</v>
      </c>
      <c r="BC88" s="119">
        <f>'2018-055 - Oprava priecho...'!H34</f>
        <v>0</v>
      </c>
      <c r="BD88" s="121">
        <f>'2018-055 - Oprava priecho...'!H35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55 - Oprava priecho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14. 3. 2018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N99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ROUND((((SUM(BE99:BE106)+SUM(BE123:BE165))+SUM(BE167:BE171))),2)</f>
        <v>0</v>
      </c>
      <c r="I31" s="45"/>
      <c r="J31" s="45"/>
      <c r="K31" s="45"/>
      <c r="L31" s="45"/>
      <c r="M31" s="148">
        <f>ROUND(((ROUND((SUM(BE99:BE106)+SUM(BE123:BE165)), 2)*F31)+SUM(BE167:BE171)*F31),2)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ROUND((((SUM(BF99:BF106)+SUM(BF123:BF165))+SUM(BF167:BF171))),2)</f>
        <v>0</v>
      </c>
      <c r="I32" s="45"/>
      <c r="J32" s="45"/>
      <c r="K32" s="45"/>
      <c r="L32" s="45"/>
      <c r="M32" s="148">
        <f>ROUND(((ROUND((SUM(BF99:BF106)+SUM(BF123:BF165)), 2)*F32)+SUM(BF167:BF171)*F32),2)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ROUND((((SUM(BG99:BG106)+SUM(BG123:BG165))+SUM(BG167:BG171))),2)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ROUND((((SUM(BH99:BH106)+SUM(BH123:BH165))+SUM(BH167:BH171))),2)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ROUND((((SUM(BI99:BI106)+SUM(BI123:BI165))+SUM(BI167:BI171))),2)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priechodu pre chodcov pri Dome kultúry na Námestí SNP v Partizánskom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14. 3. 2018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N123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N124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N125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N132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N136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N143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N157</f>
        <v>0</v>
      </c>
      <c r="O93" s="163"/>
      <c r="P93" s="163"/>
      <c r="Q93" s="163"/>
      <c r="R93" s="164"/>
    </row>
    <row r="94" s="6" customFormat="1" ht="24.96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0">
        <f>N161</f>
        <v>0</v>
      </c>
      <c r="O94" s="158"/>
      <c r="P94" s="158"/>
      <c r="Q94" s="158"/>
      <c r="R94" s="161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N162</f>
        <v>0</v>
      </c>
      <c r="O95" s="163"/>
      <c r="P95" s="163"/>
      <c r="Q95" s="163"/>
      <c r="R95" s="164"/>
    </row>
    <row r="96" s="7" customFormat="1" ht="19.92" customHeight="1">
      <c r="B96" s="162"/>
      <c r="C96" s="163"/>
      <c r="D96" s="123" t="s">
        <v>111</v>
      </c>
      <c r="E96" s="163"/>
      <c r="F96" s="163"/>
      <c r="G96" s="163"/>
      <c r="H96" s="163"/>
      <c r="I96" s="163"/>
      <c r="J96" s="163"/>
      <c r="K96" s="163"/>
      <c r="L96" s="163"/>
      <c r="M96" s="163"/>
      <c r="N96" s="125">
        <f>N164</f>
        <v>0</v>
      </c>
      <c r="O96" s="163"/>
      <c r="P96" s="163"/>
      <c r="Q96" s="163"/>
      <c r="R96" s="164"/>
    </row>
    <row r="97" s="6" customFormat="1" ht="21.84" customHeight="1">
      <c r="B97" s="157"/>
      <c r="C97" s="158"/>
      <c r="D97" s="159" t="s">
        <v>112</v>
      </c>
      <c r="E97" s="158"/>
      <c r="F97" s="158"/>
      <c r="G97" s="158"/>
      <c r="H97" s="158"/>
      <c r="I97" s="158"/>
      <c r="J97" s="158"/>
      <c r="K97" s="158"/>
      <c r="L97" s="158"/>
      <c r="M97" s="158"/>
      <c r="N97" s="165">
        <f>N166</f>
        <v>0</v>
      </c>
      <c r="O97" s="158"/>
      <c r="P97" s="158"/>
      <c r="Q97" s="158"/>
      <c r="R97" s="161"/>
    </row>
    <row r="98" s="1" customFormat="1" ht="21.84" customHeight="1"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6"/>
    </row>
    <row r="99" s="1" customFormat="1" ht="29.28" customHeight="1">
      <c r="B99" s="44"/>
      <c r="C99" s="155" t="s">
        <v>113</v>
      </c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156">
        <f>ROUND(N100+N101+N102+N103+N104+N105,2)</f>
        <v>0</v>
      </c>
      <c r="O99" s="166"/>
      <c r="P99" s="166"/>
      <c r="Q99" s="166"/>
      <c r="R99" s="46"/>
      <c r="T99" s="167"/>
      <c r="U99" s="168" t="s">
        <v>39</v>
      </c>
    </row>
    <row r="100" s="1" customFormat="1" ht="18" customHeight="1">
      <c r="B100" s="169"/>
      <c r="C100" s="170"/>
      <c r="D100" s="130" t="s">
        <v>114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115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116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115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116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115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116</v>
      </c>
      <c r="BK102" s="174"/>
      <c r="BL102" s="174"/>
      <c r="BM102" s="174"/>
    </row>
    <row r="103" s="1" customFormat="1" ht="18" customHeight="1">
      <c r="B103" s="169"/>
      <c r="C103" s="170"/>
      <c r="D103" s="130" t="s">
        <v>119</v>
      </c>
      <c r="E103" s="171"/>
      <c r="F103" s="171"/>
      <c r="G103" s="171"/>
      <c r="H103" s="171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5"/>
      <c r="U103" s="176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115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116</v>
      </c>
      <c r="BK103" s="174"/>
      <c r="BL103" s="174"/>
      <c r="BM103" s="174"/>
    </row>
    <row r="104" s="1" customFormat="1" ht="18" customHeight="1">
      <c r="B104" s="169"/>
      <c r="C104" s="170"/>
      <c r="D104" s="130" t="s">
        <v>120</v>
      </c>
      <c r="E104" s="171"/>
      <c r="F104" s="171"/>
      <c r="G104" s="171"/>
      <c r="H104" s="171"/>
      <c r="I104" s="170"/>
      <c r="J104" s="170"/>
      <c r="K104" s="170"/>
      <c r="L104" s="170"/>
      <c r="M104" s="170"/>
      <c r="N104" s="124">
        <f>ROUND(N87*T104,2)</f>
        <v>0</v>
      </c>
      <c r="O104" s="172"/>
      <c r="P104" s="172"/>
      <c r="Q104" s="172"/>
      <c r="R104" s="173"/>
      <c r="S104" s="174"/>
      <c r="T104" s="175"/>
      <c r="U104" s="176" t="s">
        <v>42</v>
      </c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7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7" t="s">
        <v>115</v>
      </c>
      <c r="AZ104" s="174"/>
      <c r="BA104" s="174"/>
      <c r="BB104" s="174"/>
      <c r="BC104" s="174"/>
      <c r="BD104" s="174"/>
      <c r="BE104" s="178">
        <f>IF(U104="základná",N104,0)</f>
        <v>0</v>
      </c>
      <c r="BF104" s="178">
        <f>IF(U104="znížená",N104,0)</f>
        <v>0</v>
      </c>
      <c r="BG104" s="178">
        <f>IF(U104="zákl. prenesená",N104,0)</f>
        <v>0</v>
      </c>
      <c r="BH104" s="178">
        <f>IF(U104="zníž. prenesená",N104,0)</f>
        <v>0</v>
      </c>
      <c r="BI104" s="178">
        <f>IF(U104="nulová",N104,0)</f>
        <v>0</v>
      </c>
      <c r="BJ104" s="177" t="s">
        <v>116</v>
      </c>
      <c r="BK104" s="174"/>
      <c r="BL104" s="174"/>
      <c r="BM104" s="174"/>
    </row>
    <row r="105" s="1" customFormat="1" ht="18" customHeight="1">
      <c r="B105" s="169"/>
      <c r="C105" s="170"/>
      <c r="D105" s="171" t="s">
        <v>121</v>
      </c>
      <c r="E105" s="170"/>
      <c r="F105" s="170"/>
      <c r="G105" s="170"/>
      <c r="H105" s="170"/>
      <c r="I105" s="170"/>
      <c r="J105" s="170"/>
      <c r="K105" s="170"/>
      <c r="L105" s="170"/>
      <c r="M105" s="170"/>
      <c r="N105" s="124">
        <f>ROUND(N87*T105,2)</f>
        <v>0</v>
      </c>
      <c r="O105" s="172"/>
      <c r="P105" s="172"/>
      <c r="Q105" s="172"/>
      <c r="R105" s="173"/>
      <c r="S105" s="174"/>
      <c r="T105" s="179"/>
      <c r="U105" s="180" t="s">
        <v>42</v>
      </c>
      <c r="V105" s="174"/>
      <c r="W105" s="174"/>
      <c r="X105" s="174"/>
      <c r="Y105" s="174"/>
      <c r="Z105" s="174"/>
      <c r="AA105" s="174"/>
      <c r="AB105" s="174"/>
      <c r="AC105" s="174"/>
      <c r="AD105" s="174"/>
      <c r="AE105" s="174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7" t="s">
        <v>122</v>
      </c>
      <c r="AZ105" s="174"/>
      <c r="BA105" s="174"/>
      <c r="BB105" s="174"/>
      <c r="BC105" s="174"/>
      <c r="BD105" s="174"/>
      <c r="BE105" s="178">
        <f>IF(U105="základná",N105,0)</f>
        <v>0</v>
      </c>
      <c r="BF105" s="178">
        <f>IF(U105="znížená",N105,0)</f>
        <v>0</v>
      </c>
      <c r="BG105" s="178">
        <f>IF(U105="zákl. prenesená",N105,0)</f>
        <v>0</v>
      </c>
      <c r="BH105" s="178">
        <f>IF(U105="zníž. prenesená",N105,0)</f>
        <v>0</v>
      </c>
      <c r="BI105" s="178">
        <f>IF(U105="nulová",N105,0)</f>
        <v>0</v>
      </c>
      <c r="BJ105" s="177" t="s">
        <v>116</v>
      </c>
      <c r="BK105" s="174"/>
      <c r="BL105" s="174"/>
      <c r="BM105" s="174"/>
    </row>
    <row r="106" s="1" customFormat="1"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6"/>
    </row>
    <row r="107" s="1" customFormat="1" ht="29.28" customHeight="1">
      <c r="B107" s="44"/>
      <c r="C107" s="137" t="s">
        <v>90</v>
      </c>
      <c r="D107" s="138"/>
      <c r="E107" s="138"/>
      <c r="F107" s="138"/>
      <c r="G107" s="138"/>
      <c r="H107" s="138"/>
      <c r="I107" s="138"/>
      <c r="J107" s="138"/>
      <c r="K107" s="138"/>
      <c r="L107" s="139">
        <f>ROUND(SUM(N87+N99),2)</f>
        <v>0</v>
      </c>
      <c r="M107" s="139"/>
      <c r="N107" s="139"/>
      <c r="O107" s="139"/>
      <c r="P107" s="139"/>
      <c r="Q107" s="139"/>
      <c r="R107" s="46"/>
    </row>
    <row r="108" s="1" customFormat="1" ht="6.96" customHeight="1">
      <c r="B108" s="73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5"/>
    </row>
    <row r="112" s="1" customFormat="1" ht="6.96" customHeight="1">
      <c r="B112" s="76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</row>
    <row r="113" s="1" customFormat="1" ht="36.96" customHeight="1">
      <c r="B113" s="44"/>
      <c r="C113" s="25" t="s">
        <v>123</v>
      </c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36.96" customHeight="1">
      <c r="B115" s="44"/>
      <c r="C115" s="83" t="s">
        <v>17</v>
      </c>
      <c r="D115" s="45"/>
      <c r="E115" s="45"/>
      <c r="F115" s="85" t="str">
        <f>F6</f>
        <v>Oprava priechodu pre chodcov pri Dome kultúry na Námestí SNP v Partizánskom</v>
      </c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 ht="18" customHeight="1">
      <c r="B117" s="44"/>
      <c r="C117" s="36" t="s">
        <v>21</v>
      </c>
      <c r="D117" s="45"/>
      <c r="E117" s="45"/>
      <c r="F117" s="31" t="str">
        <f>F8</f>
        <v xml:space="preserve"> </v>
      </c>
      <c r="G117" s="45"/>
      <c r="H117" s="45"/>
      <c r="I117" s="45"/>
      <c r="J117" s="45"/>
      <c r="K117" s="36" t="s">
        <v>23</v>
      </c>
      <c r="L117" s="45"/>
      <c r="M117" s="88" t="str">
        <f>IF(O8="","",O8)</f>
        <v>14. 3. 2018</v>
      </c>
      <c r="N117" s="88"/>
      <c r="O117" s="88"/>
      <c r="P117" s="88"/>
      <c r="Q117" s="45"/>
      <c r="R117" s="46"/>
    </row>
    <row r="118" s="1" customFormat="1" ht="6.96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>
      <c r="B119" s="44"/>
      <c r="C119" s="36" t="s">
        <v>25</v>
      </c>
      <c r="D119" s="45"/>
      <c r="E119" s="45"/>
      <c r="F119" s="31" t="str">
        <f>E11</f>
        <v>Mesto Partizánske</v>
      </c>
      <c r="G119" s="45"/>
      <c r="H119" s="45"/>
      <c r="I119" s="45"/>
      <c r="J119" s="45"/>
      <c r="K119" s="36" t="s">
        <v>31</v>
      </c>
      <c r="L119" s="45"/>
      <c r="M119" s="31" t="str">
        <f>E17</f>
        <v xml:space="preserve"> </v>
      </c>
      <c r="N119" s="31"/>
      <c r="O119" s="31"/>
      <c r="P119" s="31"/>
      <c r="Q119" s="31"/>
      <c r="R119" s="46"/>
    </row>
    <row r="120" s="1" customFormat="1" ht="14.4" customHeight="1">
      <c r="B120" s="44"/>
      <c r="C120" s="36" t="s">
        <v>29</v>
      </c>
      <c r="D120" s="45"/>
      <c r="E120" s="45"/>
      <c r="F120" s="31" t="str">
        <f>IF(E14="","",E14)</f>
        <v>Vyplň údaj</v>
      </c>
      <c r="G120" s="45"/>
      <c r="H120" s="45"/>
      <c r="I120" s="45"/>
      <c r="J120" s="45"/>
      <c r="K120" s="36" t="s">
        <v>34</v>
      </c>
      <c r="L120" s="45"/>
      <c r="M120" s="31" t="str">
        <f>E20</f>
        <v xml:space="preserve"> </v>
      </c>
      <c r="N120" s="31"/>
      <c r="O120" s="31"/>
      <c r="P120" s="31"/>
      <c r="Q120" s="31"/>
      <c r="R120" s="46"/>
    </row>
    <row r="121" s="1" customFormat="1" ht="10.32" customHeight="1">
      <c r="B121" s="44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6"/>
    </row>
    <row r="122" s="8" customFormat="1" ht="29.28" customHeight="1">
      <c r="B122" s="181"/>
      <c r="C122" s="182" t="s">
        <v>124</v>
      </c>
      <c r="D122" s="183" t="s">
        <v>125</v>
      </c>
      <c r="E122" s="183" t="s">
        <v>57</v>
      </c>
      <c r="F122" s="183" t="s">
        <v>126</v>
      </c>
      <c r="G122" s="183"/>
      <c r="H122" s="183"/>
      <c r="I122" s="183"/>
      <c r="J122" s="183" t="s">
        <v>127</v>
      </c>
      <c r="K122" s="183" t="s">
        <v>128</v>
      </c>
      <c r="L122" s="183" t="s">
        <v>129</v>
      </c>
      <c r="M122" s="183"/>
      <c r="N122" s="183" t="s">
        <v>100</v>
      </c>
      <c r="O122" s="183"/>
      <c r="P122" s="183"/>
      <c r="Q122" s="184"/>
      <c r="R122" s="185"/>
      <c r="T122" s="98" t="s">
        <v>130</v>
      </c>
      <c r="U122" s="99" t="s">
        <v>39</v>
      </c>
      <c r="V122" s="99" t="s">
        <v>131</v>
      </c>
      <c r="W122" s="99" t="s">
        <v>132</v>
      </c>
      <c r="X122" s="99" t="s">
        <v>133</v>
      </c>
      <c r="Y122" s="99" t="s">
        <v>134</v>
      </c>
      <c r="Z122" s="99" t="s">
        <v>135</v>
      </c>
      <c r="AA122" s="100" t="s">
        <v>136</v>
      </c>
    </row>
    <row r="123" s="1" customFormat="1" ht="29.28" customHeight="1">
      <c r="B123" s="44"/>
      <c r="C123" s="102" t="s">
        <v>97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186">
        <f>BK123</f>
        <v>0</v>
      </c>
      <c r="O123" s="187"/>
      <c r="P123" s="187"/>
      <c r="Q123" s="187"/>
      <c r="R123" s="46"/>
      <c r="T123" s="101"/>
      <c r="U123" s="65"/>
      <c r="V123" s="65"/>
      <c r="W123" s="188">
        <f>W124+W161+W166</f>
        <v>0</v>
      </c>
      <c r="X123" s="65"/>
      <c r="Y123" s="188">
        <f>Y124+Y161+Y166</f>
        <v>49.004764999999999</v>
      </c>
      <c r="Z123" s="65"/>
      <c r="AA123" s="189">
        <f>AA124+AA161+AA166</f>
        <v>28.148000000000003</v>
      </c>
      <c r="AT123" s="20" t="s">
        <v>74</v>
      </c>
      <c r="AU123" s="20" t="s">
        <v>102</v>
      </c>
      <c r="BK123" s="190">
        <f>BK124+BK161+BK166</f>
        <v>0</v>
      </c>
    </row>
    <row r="124" s="9" customFormat="1" ht="37.44" customHeight="1">
      <c r="B124" s="191"/>
      <c r="C124" s="192"/>
      <c r="D124" s="193" t="s">
        <v>103</v>
      </c>
      <c r="E124" s="193"/>
      <c r="F124" s="193"/>
      <c r="G124" s="193"/>
      <c r="H124" s="193"/>
      <c r="I124" s="193"/>
      <c r="J124" s="193"/>
      <c r="K124" s="193"/>
      <c r="L124" s="193"/>
      <c r="M124" s="193"/>
      <c r="N124" s="165">
        <f>BK124</f>
        <v>0</v>
      </c>
      <c r="O124" s="194"/>
      <c r="P124" s="194"/>
      <c r="Q124" s="194"/>
      <c r="R124" s="195"/>
      <c r="T124" s="196"/>
      <c r="U124" s="192"/>
      <c r="V124" s="192"/>
      <c r="W124" s="197">
        <f>W125+W132+W136+W143+W157</f>
        <v>0</v>
      </c>
      <c r="X124" s="192"/>
      <c r="Y124" s="197">
        <f>Y125+Y132+Y136+Y143+Y157</f>
        <v>49.004764999999999</v>
      </c>
      <c r="Z124" s="192"/>
      <c r="AA124" s="198">
        <f>AA125+AA132+AA136+AA143+AA157</f>
        <v>28.148000000000003</v>
      </c>
      <c r="AR124" s="199" t="s">
        <v>80</v>
      </c>
      <c r="AT124" s="200" t="s">
        <v>74</v>
      </c>
      <c r="AU124" s="200" t="s">
        <v>75</v>
      </c>
      <c r="AY124" s="199" t="s">
        <v>137</v>
      </c>
      <c r="BK124" s="201">
        <f>BK125+BK132+BK136+BK143+BK157</f>
        <v>0</v>
      </c>
    </row>
    <row r="125" s="9" customFormat="1" ht="19.92" customHeight="1">
      <c r="B125" s="191"/>
      <c r="C125" s="192"/>
      <c r="D125" s="202" t="s">
        <v>104</v>
      </c>
      <c r="E125" s="202"/>
      <c r="F125" s="202"/>
      <c r="G125" s="202"/>
      <c r="H125" s="202"/>
      <c r="I125" s="202"/>
      <c r="J125" s="202"/>
      <c r="K125" s="202"/>
      <c r="L125" s="202"/>
      <c r="M125" s="202"/>
      <c r="N125" s="203">
        <f>BK125</f>
        <v>0</v>
      </c>
      <c r="O125" s="204"/>
      <c r="P125" s="204"/>
      <c r="Q125" s="204"/>
      <c r="R125" s="195"/>
      <c r="T125" s="196"/>
      <c r="U125" s="192"/>
      <c r="V125" s="192"/>
      <c r="W125" s="197">
        <f>SUM(W126:W131)</f>
        <v>0</v>
      </c>
      <c r="X125" s="192"/>
      <c r="Y125" s="197">
        <f>SUM(Y126:Y131)</f>
        <v>0</v>
      </c>
      <c r="Z125" s="192"/>
      <c r="AA125" s="198">
        <f>SUM(AA126:AA131)</f>
        <v>28.148000000000003</v>
      </c>
      <c r="AR125" s="199" t="s">
        <v>80</v>
      </c>
      <c r="AT125" s="200" t="s">
        <v>74</v>
      </c>
      <c r="AU125" s="200" t="s">
        <v>80</v>
      </c>
      <c r="AY125" s="199" t="s">
        <v>137</v>
      </c>
      <c r="BK125" s="201">
        <f>SUM(BK126:BK131)</f>
        <v>0</v>
      </c>
    </row>
    <row r="126" s="1" customFormat="1" ht="25.5" customHeight="1">
      <c r="B126" s="169"/>
      <c r="C126" s="205" t="s">
        <v>80</v>
      </c>
      <c r="D126" s="205" t="s">
        <v>138</v>
      </c>
      <c r="E126" s="206" t="s">
        <v>139</v>
      </c>
      <c r="F126" s="207" t="s">
        <v>140</v>
      </c>
      <c r="G126" s="207"/>
      <c r="H126" s="207"/>
      <c r="I126" s="207"/>
      <c r="J126" s="208" t="s">
        <v>141</v>
      </c>
      <c r="K126" s="209">
        <v>10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0.26000000000000001</v>
      </c>
      <c r="AA126" s="213">
        <f>Z126*K126</f>
        <v>2.6000000000000001</v>
      </c>
      <c r="AR126" s="20" t="s">
        <v>142</v>
      </c>
      <c r="AT126" s="20" t="s">
        <v>138</v>
      </c>
      <c r="AU126" s="20" t="s">
        <v>116</v>
      </c>
      <c r="AY126" s="20" t="s">
        <v>137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116</v>
      </c>
      <c r="BK126" s="214">
        <f>ROUND(L126*K126,3)</f>
        <v>0</v>
      </c>
      <c r="BL126" s="20" t="s">
        <v>142</v>
      </c>
      <c r="BM126" s="20" t="s">
        <v>143</v>
      </c>
    </row>
    <row r="127" s="1" customFormat="1" ht="38.25" customHeight="1">
      <c r="B127" s="169"/>
      <c r="C127" s="205" t="s">
        <v>116</v>
      </c>
      <c r="D127" s="205" t="s">
        <v>138</v>
      </c>
      <c r="E127" s="206" t="s">
        <v>144</v>
      </c>
      <c r="F127" s="207" t="s">
        <v>145</v>
      </c>
      <c r="G127" s="207"/>
      <c r="H127" s="207"/>
      <c r="I127" s="207"/>
      <c r="J127" s="208" t="s">
        <v>141</v>
      </c>
      <c r="K127" s="209">
        <v>32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0.098000000000000004</v>
      </c>
      <c r="AA127" s="213">
        <f>Z127*K127</f>
        <v>3.1360000000000001</v>
      </c>
      <c r="AR127" s="20" t="s">
        <v>142</v>
      </c>
      <c r="AT127" s="20" t="s">
        <v>138</v>
      </c>
      <c r="AU127" s="20" t="s">
        <v>116</v>
      </c>
      <c r="AY127" s="20" t="s">
        <v>137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116</v>
      </c>
      <c r="BK127" s="214">
        <f>ROUND(L127*K127,3)</f>
        <v>0</v>
      </c>
      <c r="BL127" s="20" t="s">
        <v>142</v>
      </c>
      <c r="BM127" s="20" t="s">
        <v>146</v>
      </c>
    </row>
    <row r="128" s="1" customFormat="1" ht="38.25" customHeight="1">
      <c r="B128" s="169"/>
      <c r="C128" s="205" t="s">
        <v>147</v>
      </c>
      <c r="D128" s="205" t="s">
        <v>138</v>
      </c>
      <c r="E128" s="206" t="s">
        <v>148</v>
      </c>
      <c r="F128" s="207" t="s">
        <v>149</v>
      </c>
      <c r="G128" s="207"/>
      <c r="H128" s="207"/>
      <c r="I128" s="207"/>
      <c r="J128" s="208" t="s">
        <v>150</v>
      </c>
      <c r="K128" s="209">
        <v>12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0.14499999999999999</v>
      </c>
      <c r="AA128" s="213">
        <f>Z128*K128</f>
        <v>1.7399999999999998</v>
      </c>
      <c r="AR128" s="20" t="s">
        <v>142</v>
      </c>
      <c r="AT128" s="20" t="s">
        <v>138</v>
      </c>
      <c r="AU128" s="20" t="s">
        <v>116</v>
      </c>
      <c r="AY128" s="20" t="s">
        <v>137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116</v>
      </c>
      <c r="BK128" s="214">
        <f>ROUND(L128*K128,3)</f>
        <v>0</v>
      </c>
      <c r="BL128" s="20" t="s">
        <v>142</v>
      </c>
      <c r="BM128" s="20" t="s">
        <v>151</v>
      </c>
    </row>
    <row r="129" s="1" customFormat="1" ht="38.25" customHeight="1">
      <c r="B129" s="169"/>
      <c r="C129" s="205" t="s">
        <v>142</v>
      </c>
      <c r="D129" s="205" t="s">
        <v>138</v>
      </c>
      <c r="E129" s="206" t="s">
        <v>152</v>
      </c>
      <c r="F129" s="207" t="s">
        <v>153</v>
      </c>
      <c r="G129" s="207"/>
      <c r="H129" s="207"/>
      <c r="I129" s="207"/>
      <c r="J129" s="208" t="s">
        <v>141</v>
      </c>
      <c r="K129" s="209">
        <v>32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0.23999999999999999</v>
      </c>
      <c r="AA129" s="213">
        <f>Z129*K129</f>
        <v>7.6799999999999997</v>
      </c>
      <c r="AR129" s="20" t="s">
        <v>142</v>
      </c>
      <c r="AT129" s="20" t="s">
        <v>138</v>
      </c>
      <c r="AU129" s="20" t="s">
        <v>116</v>
      </c>
      <c r="AY129" s="20" t="s">
        <v>137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116</v>
      </c>
      <c r="BK129" s="214">
        <f>ROUND(L129*K129,3)</f>
        <v>0</v>
      </c>
      <c r="BL129" s="20" t="s">
        <v>142</v>
      </c>
      <c r="BM129" s="20" t="s">
        <v>154</v>
      </c>
    </row>
    <row r="130" s="1" customFormat="1" ht="38.25" customHeight="1">
      <c r="B130" s="169"/>
      <c r="C130" s="205" t="s">
        <v>155</v>
      </c>
      <c r="D130" s="205" t="s">
        <v>138</v>
      </c>
      <c r="E130" s="206" t="s">
        <v>156</v>
      </c>
      <c r="F130" s="207" t="s">
        <v>157</v>
      </c>
      <c r="G130" s="207"/>
      <c r="H130" s="207"/>
      <c r="I130" s="207"/>
      <c r="J130" s="208" t="s">
        <v>141</v>
      </c>
      <c r="K130" s="209">
        <v>32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0.22500000000000001</v>
      </c>
      <c r="AA130" s="213">
        <f>Z130*K130</f>
        <v>7.2000000000000002</v>
      </c>
      <c r="AR130" s="20" t="s">
        <v>142</v>
      </c>
      <c r="AT130" s="20" t="s">
        <v>138</v>
      </c>
      <c r="AU130" s="20" t="s">
        <v>116</v>
      </c>
      <c r="AY130" s="20" t="s">
        <v>137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116</v>
      </c>
      <c r="BK130" s="214">
        <f>ROUND(L130*K130,3)</f>
        <v>0</v>
      </c>
      <c r="BL130" s="20" t="s">
        <v>142</v>
      </c>
      <c r="BM130" s="20" t="s">
        <v>158</v>
      </c>
    </row>
    <row r="131" s="1" customFormat="1" ht="38.25" customHeight="1">
      <c r="B131" s="169"/>
      <c r="C131" s="205" t="s">
        <v>159</v>
      </c>
      <c r="D131" s="205" t="s">
        <v>138</v>
      </c>
      <c r="E131" s="206" t="s">
        <v>160</v>
      </c>
      <c r="F131" s="207" t="s">
        <v>161</v>
      </c>
      <c r="G131" s="207"/>
      <c r="H131" s="207"/>
      <c r="I131" s="207"/>
      <c r="J131" s="208" t="s">
        <v>141</v>
      </c>
      <c r="K131" s="209">
        <v>32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0.18099999999999999</v>
      </c>
      <c r="AA131" s="213">
        <f>Z131*K131</f>
        <v>5.7919999999999998</v>
      </c>
      <c r="AR131" s="20" t="s">
        <v>142</v>
      </c>
      <c r="AT131" s="20" t="s">
        <v>138</v>
      </c>
      <c r="AU131" s="20" t="s">
        <v>116</v>
      </c>
      <c r="AY131" s="20" t="s">
        <v>137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116</v>
      </c>
      <c r="BK131" s="214">
        <f>ROUND(L131*K131,3)</f>
        <v>0</v>
      </c>
      <c r="BL131" s="20" t="s">
        <v>142</v>
      </c>
      <c r="BM131" s="20" t="s">
        <v>162</v>
      </c>
    </row>
    <row r="132" s="9" customFormat="1" ht="29.88" customHeight="1">
      <c r="B132" s="191"/>
      <c r="C132" s="192"/>
      <c r="D132" s="202" t="s">
        <v>105</v>
      </c>
      <c r="E132" s="202"/>
      <c r="F132" s="202"/>
      <c r="G132" s="202"/>
      <c r="H132" s="202"/>
      <c r="I132" s="202"/>
      <c r="J132" s="202"/>
      <c r="K132" s="202"/>
      <c r="L132" s="202"/>
      <c r="M132" s="202"/>
      <c r="N132" s="215">
        <f>BK132</f>
        <v>0</v>
      </c>
      <c r="O132" s="216"/>
      <c r="P132" s="216"/>
      <c r="Q132" s="216"/>
      <c r="R132" s="195"/>
      <c r="T132" s="196"/>
      <c r="U132" s="192"/>
      <c r="V132" s="192"/>
      <c r="W132" s="197">
        <f>SUM(W133:W135)</f>
        <v>0</v>
      </c>
      <c r="X132" s="192"/>
      <c r="Y132" s="197">
        <f>SUM(Y133:Y135)</f>
        <v>0.096804999999999988</v>
      </c>
      <c r="Z132" s="192"/>
      <c r="AA132" s="198">
        <f>SUM(AA133:AA135)</f>
        <v>0</v>
      </c>
      <c r="AR132" s="199" t="s">
        <v>80</v>
      </c>
      <c r="AT132" s="200" t="s">
        <v>74</v>
      </c>
      <c r="AU132" s="200" t="s">
        <v>80</v>
      </c>
      <c r="AY132" s="199" t="s">
        <v>137</v>
      </c>
      <c r="BK132" s="201">
        <f>SUM(BK133:BK135)</f>
        <v>0</v>
      </c>
    </row>
    <row r="133" s="1" customFormat="1" ht="25.5" customHeight="1">
      <c r="B133" s="169"/>
      <c r="C133" s="205" t="s">
        <v>163</v>
      </c>
      <c r="D133" s="205" t="s">
        <v>138</v>
      </c>
      <c r="E133" s="206" t="s">
        <v>164</v>
      </c>
      <c r="F133" s="207" t="s">
        <v>165</v>
      </c>
      <c r="G133" s="207"/>
      <c r="H133" s="207"/>
      <c r="I133" s="207"/>
      <c r="J133" s="208" t="s">
        <v>141</v>
      </c>
      <c r="K133" s="209">
        <v>3.5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0.0040699999999999998</v>
      </c>
      <c r="Y133" s="212">
        <f>X133*K133</f>
        <v>0.014244999999999999</v>
      </c>
      <c r="Z133" s="212">
        <v>0</v>
      </c>
      <c r="AA133" s="213">
        <f>Z133*K133</f>
        <v>0</v>
      </c>
      <c r="AR133" s="20" t="s">
        <v>142</v>
      </c>
      <c r="AT133" s="20" t="s">
        <v>138</v>
      </c>
      <c r="AU133" s="20" t="s">
        <v>116</v>
      </c>
      <c r="AY133" s="20" t="s">
        <v>137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116</v>
      </c>
      <c r="BK133" s="214">
        <f>ROUND(L133*K133,3)</f>
        <v>0</v>
      </c>
      <c r="BL133" s="20" t="s">
        <v>142</v>
      </c>
      <c r="BM133" s="20" t="s">
        <v>166</v>
      </c>
    </row>
    <row r="134" s="1" customFormat="1" ht="25.5" customHeight="1">
      <c r="B134" s="169"/>
      <c r="C134" s="205" t="s">
        <v>167</v>
      </c>
      <c r="D134" s="205" t="s">
        <v>138</v>
      </c>
      <c r="E134" s="206" t="s">
        <v>168</v>
      </c>
      <c r="F134" s="207" t="s">
        <v>169</v>
      </c>
      <c r="G134" s="207"/>
      <c r="H134" s="207"/>
      <c r="I134" s="207"/>
      <c r="J134" s="208" t="s">
        <v>141</v>
      </c>
      <c r="K134" s="209">
        <v>3.5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</v>
      </c>
      <c r="Y134" s="212">
        <f>X134*K134</f>
        <v>0</v>
      </c>
      <c r="Z134" s="212">
        <v>0</v>
      </c>
      <c r="AA134" s="213">
        <f>Z134*K134</f>
        <v>0</v>
      </c>
      <c r="AR134" s="20" t="s">
        <v>142</v>
      </c>
      <c r="AT134" s="20" t="s">
        <v>138</v>
      </c>
      <c r="AU134" s="20" t="s">
        <v>116</v>
      </c>
      <c r="AY134" s="20" t="s">
        <v>137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116</v>
      </c>
      <c r="BK134" s="214">
        <f>ROUND(L134*K134,3)</f>
        <v>0</v>
      </c>
      <c r="BL134" s="20" t="s">
        <v>142</v>
      </c>
      <c r="BM134" s="20" t="s">
        <v>170</v>
      </c>
    </row>
    <row r="135" s="1" customFormat="1" ht="38.25" customHeight="1">
      <c r="B135" s="169"/>
      <c r="C135" s="205" t="s">
        <v>171</v>
      </c>
      <c r="D135" s="205" t="s">
        <v>138</v>
      </c>
      <c r="E135" s="206" t="s">
        <v>172</v>
      </c>
      <c r="F135" s="207" t="s">
        <v>173</v>
      </c>
      <c r="G135" s="207"/>
      <c r="H135" s="207"/>
      <c r="I135" s="207"/>
      <c r="J135" s="208" t="s">
        <v>141</v>
      </c>
      <c r="K135" s="209">
        <v>32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0.0025799999999999998</v>
      </c>
      <c r="Y135" s="212">
        <f>X135*K135</f>
        <v>0.082559999999999994</v>
      </c>
      <c r="Z135" s="212">
        <v>0</v>
      </c>
      <c r="AA135" s="213">
        <f>Z135*K135</f>
        <v>0</v>
      </c>
      <c r="AR135" s="20" t="s">
        <v>142</v>
      </c>
      <c r="AT135" s="20" t="s">
        <v>138</v>
      </c>
      <c r="AU135" s="20" t="s">
        <v>116</v>
      </c>
      <c r="AY135" s="20" t="s">
        <v>137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116</v>
      </c>
      <c r="BK135" s="214">
        <f>ROUND(L135*K135,3)</f>
        <v>0</v>
      </c>
      <c r="BL135" s="20" t="s">
        <v>142</v>
      </c>
      <c r="BM135" s="20" t="s">
        <v>174</v>
      </c>
    </row>
    <row r="136" s="9" customFormat="1" ht="29.88" customHeight="1">
      <c r="B136" s="191"/>
      <c r="C136" s="192"/>
      <c r="D136" s="202" t="s">
        <v>106</v>
      </c>
      <c r="E136" s="202"/>
      <c r="F136" s="202"/>
      <c r="G136" s="202"/>
      <c r="H136" s="202"/>
      <c r="I136" s="202"/>
      <c r="J136" s="202"/>
      <c r="K136" s="202"/>
      <c r="L136" s="202"/>
      <c r="M136" s="202"/>
      <c r="N136" s="215">
        <f>BK136</f>
        <v>0</v>
      </c>
      <c r="O136" s="216"/>
      <c r="P136" s="216"/>
      <c r="Q136" s="216"/>
      <c r="R136" s="195"/>
      <c r="T136" s="196"/>
      <c r="U136" s="192"/>
      <c r="V136" s="192"/>
      <c r="W136" s="197">
        <f>SUM(W137:W142)</f>
        <v>0</v>
      </c>
      <c r="X136" s="192"/>
      <c r="Y136" s="197">
        <f>SUM(Y137:Y142)</f>
        <v>46.401099999999992</v>
      </c>
      <c r="Z136" s="192"/>
      <c r="AA136" s="198">
        <f>SUM(AA137:AA142)</f>
        <v>0</v>
      </c>
      <c r="AR136" s="199" t="s">
        <v>80</v>
      </c>
      <c r="AT136" s="200" t="s">
        <v>74</v>
      </c>
      <c r="AU136" s="200" t="s">
        <v>80</v>
      </c>
      <c r="AY136" s="199" t="s">
        <v>137</v>
      </c>
      <c r="BK136" s="201">
        <f>SUM(BK137:BK142)</f>
        <v>0</v>
      </c>
    </row>
    <row r="137" s="1" customFormat="1" ht="38.25" customHeight="1">
      <c r="B137" s="169"/>
      <c r="C137" s="205" t="s">
        <v>175</v>
      </c>
      <c r="D137" s="205" t="s">
        <v>138</v>
      </c>
      <c r="E137" s="206" t="s">
        <v>176</v>
      </c>
      <c r="F137" s="207" t="s">
        <v>177</v>
      </c>
      <c r="G137" s="207"/>
      <c r="H137" s="207"/>
      <c r="I137" s="207"/>
      <c r="J137" s="208" t="s">
        <v>141</v>
      </c>
      <c r="K137" s="209">
        <v>32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0.38625999999999999</v>
      </c>
      <c r="Y137" s="212">
        <f>X137*K137</f>
        <v>12.36032</v>
      </c>
      <c r="Z137" s="212">
        <v>0</v>
      </c>
      <c r="AA137" s="213">
        <f>Z137*K137</f>
        <v>0</v>
      </c>
      <c r="AR137" s="20" t="s">
        <v>142</v>
      </c>
      <c r="AT137" s="20" t="s">
        <v>138</v>
      </c>
      <c r="AU137" s="20" t="s">
        <v>116</v>
      </c>
      <c r="AY137" s="20" t="s">
        <v>137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116</v>
      </c>
      <c r="BK137" s="214">
        <f>ROUND(L137*K137,3)</f>
        <v>0</v>
      </c>
      <c r="BL137" s="20" t="s">
        <v>142</v>
      </c>
      <c r="BM137" s="20" t="s">
        <v>178</v>
      </c>
    </row>
    <row r="138" s="1" customFormat="1" ht="38.25" customHeight="1">
      <c r="B138" s="169"/>
      <c r="C138" s="205" t="s">
        <v>179</v>
      </c>
      <c r="D138" s="205" t="s">
        <v>138</v>
      </c>
      <c r="E138" s="206" t="s">
        <v>180</v>
      </c>
      <c r="F138" s="207" t="s">
        <v>181</v>
      </c>
      <c r="G138" s="207"/>
      <c r="H138" s="207"/>
      <c r="I138" s="207"/>
      <c r="J138" s="208" t="s">
        <v>141</v>
      </c>
      <c r="K138" s="209">
        <v>32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0.36834</v>
      </c>
      <c r="Y138" s="212">
        <f>X138*K138</f>
        <v>11.78688</v>
      </c>
      <c r="Z138" s="212">
        <v>0</v>
      </c>
      <c r="AA138" s="213">
        <f>Z138*K138</f>
        <v>0</v>
      </c>
      <c r="AR138" s="20" t="s">
        <v>142</v>
      </c>
      <c r="AT138" s="20" t="s">
        <v>138</v>
      </c>
      <c r="AU138" s="20" t="s">
        <v>116</v>
      </c>
      <c r="AY138" s="20" t="s">
        <v>137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116</v>
      </c>
      <c r="BK138" s="214">
        <f>ROUND(L138*K138,3)</f>
        <v>0</v>
      </c>
      <c r="BL138" s="20" t="s">
        <v>142</v>
      </c>
      <c r="BM138" s="20" t="s">
        <v>182</v>
      </c>
    </row>
    <row r="139" s="1" customFormat="1" ht="25.5" customHeight="1">
      <c r="B139" s="169"/>
      <c r="C139" s="205" t="s">
        <v>183</v>
      </c>
      <c r="D139" s="205" t="s">
        <v>138</v>
      </c>
      <c r="E139" s="206" t="s">
        <v>184</v>
      </c>
      <c r="F139" s="207" t="s">
        <v>185</v>
      </c>
      <c r="G139" s="207"/>
      <c r="H139" s="207"/>
      <c r="I139" s="207"/>
      <c r="J139" s="208" t="s">
        <v>141</v>
      </c>
      <c r="K139" s="209">
        <v>10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0.18906999999999999</v>
      </c>
      <c r="Y139" s="212">
        <f>X139*K139</f>
        <v>1.8906999999999998</v>
      </c>
      <c r="Z139" s="212">
        <v>0</v>
      </c>
      <c r="AA139" s="213">
        <f>Z139*K139</f>
        <v>0</v>
      </c>
      <c r="AR139" s="20" t="s">
        <v>142</v>
      </c>
      <c r="AT139" s="20" t="s">
        <v>138</v>
      </c>
      <c r="AU139" s="20" t="s">
        <v>116</v>
      </c>
      <c r="AY139" s="20" t="s">
        <v>137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116</v>
      </c>
      <c r="BK139" s="214">
        <f>ROUND(L139*K139,3)</f>
        <v>0</v>
      </c>
      <c r="BL139" s="20" t="s">
        <v>142</v>
      </c>
      <c r="BM139" s="20" t="s">
        <v>186</v>
      </c>
    </row>
    <row r="140" s="1" customFormat="1" ht="38.25" customHeight="1">
      <c r="B140" s="169"/>
      <c r="C140" s="205" t="s">
        <v>187</v>
      </c>
      <c r="D140" s="205" t="s">
        <v>138</v>
      </c>
      <c r="E140" s="206" t="s">
        <v>188</v>
      </c>
      <c r="F140" s="207" t="s">
        <v>189</v>
      </c>
      <c r="G140" s="207"/>
      <c r="H140" s="207"/>
      <c r="I140" s="207"/>
      <c r="J140" s="208" t="s">
        <v>141</v>
      </c>
      <c r="K140" s="209">
        <v>32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0.59431</v>
      </c>
      <c r="Y140" s="212">
        <f>X140*K140</f>
        <v>19.01792</v>
      </c>
      <c r="Z140" s="212">
        <v>0</v>
      </c>
      <c r="AA140" s="213">
        <f>Z140*K140</f>
        <v>0</v>
      </c>
      <c r="AR140" s="20" t="s">
        <v>142</v>
      </c>
      <c r="AT140" s="20" t="s">
        <v>138</v>
      </c>
      <c r="AU140" s="20" t="s">
        <v>116</v>
      </c>
      <c r="AY140" s="20" t="s">
        <v>137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116</v>
      </c>
      <c r="BK140" s="214">
        <f>ROUND(L140*K140,3)</f>
        <v>0</v>
      </c>
      <c r="BL140" s="20" t="s">
        <v>142</v>
      </c>
      <c r="BM140" s="20" t="s">
        <v>190</v>
      </c>
    </row>
    <row r="141" s="1" customFormat="1" ht="38.25" customHeight="1">
      <c r="B141" s="169"/>
      <c r="C141" s="205" t="s">
        <v>191</v>
      </c>
      <c r="D141" s="205" t="s">
        <v>138</v>
      </c>
      <c r="E141" s="206" t="s">
        <v>192</v>
      </c>
      <c r="F141" s="207" t="s">
        <v>193</v>
      </c>
      <c r="G141" s="207"/>
      <c r="H141" s="207"/>
      <c r="I141" s="207"/>
      <c r="J141" s="208" t="s">
        <v>141</v>
      </c>
      <c r="K141" s="209">
        <v>10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0.112</v>
      </c>
      <c r="Y141" s="212">
        <f>X141*K141</f>
        <v>1.1200000000000001</v>
      </c>
      <c r="Z141" s="212">
        <v>0</v>
      </c>
      <c r="AA141" s="213">
        <f>Z141*K141</f>
        <v>0</v>
      </c>
      <c r="AR141" s="20" t="s">
        <v>142</v>
      </c>
      <c r="AT141" s="20" t="s">
        <v>138</v>
      </c>
      <c r="AU141" s="20" t="s">
        <v>116</v>
      </c>
      <c r="AY141" s="20" t="s">
        <v>137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116</v>
      </c>
      <c r="BK141" s="214">
        <f>ROUND(L141*K141,3)</f>
        <v>0</v>
      </c>
      <c r="BL141" s="20" t="s">
        <v>142</v>
      </c>
      <c r="BM141" s="20" t="s">
        <v>194</v>
      </c>
    </row>
    <row r="142" s="1" customFormat="1" ht="51" customHeight="1">
      <c r="B142" s="169"/>
      <c r="C142" s="205" t="s">
        <v>195</v>
      </c>
      <c r="D142" s="205" t="s">
        <v>138</v>
      </c>
      <c r="E142" s="206" t="s">
        <v>196</v>
      </c>
      <c r="F142" s="207" t="s">
        <v>197</v>
      </c>
      <c r="G142" s="207"/>
      <c r="H142" s="207"/>
      <c r="I142" s="207"/>
      <c r="J142" s="208" t="s">
        <v>141</v>
      </c>
      <c r="K142" s="209">
        <v>64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0.0035200000000000001</v>
      </c>
      <c r="Y142" s="212">
        <f>X142*K142</f>
        <v>0.22528000000000001</v>
      </c>
      <c r="Z142" s="212">
        <v>0</v>
      </c>
      <c r="AA142" s="213">
        <f>Z142*K142</f>
        <v>0</v>
      </c>
      <c r="AR142" s="20" t="s">
        <v>142</v>
      </c>
      <c r="AT142" s="20" t="s">
        <v>138</v>
      </c>
      <c r="AU142" s="20" t="s">
        <v>116</v>
      </c>
      <c r="AY142" s="20" t="s">
        <v>137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116</v>
      </c>
      <c r="BK142" s="214">
        <f>ROUND(L142*K142,3)</f>
        <v>0</v>
      </c>
      <c r="BL142" s="20" t="s">
        <v>142</v>
      </c>
      <c r="BM142" s="20" t="s">
        <v>198</v>
      </c>
    </row>
    <row r="143" s="9" customFormat="1" ht="29.88" customHeight="1">
      <c r="B143" s="191"/>
      <c r="C143" s="192"/>
      <c r="D143" s="202" t="s">
        <v>107</v>
      </c>
      <c r="E143" s="202"/>
      <c r="F143" s="202"/>
      <c r="G143" s="202"/>
      <c r="H143" s="202"/>
      <c r="I143" s="202"/>
      <c r="J143" s="202"/>
      <c r="K143" s="202"/>
      <c r="L143" s="202"/>
      <c r="M143" s="202"/>
      <c r="N143" s="215">
        <f>BK143</f>
        <v>0</v>
      </c>
      <c r="O143" s="216"/>
      <c r="P143" s="216"/>
      <c r="Q143" s="216"/>
      <c r="R143" s="195"/>
      <c r="T143" s="196"/>
      <c r="U143" s="192"/>
      <c r="V143" s="192"/>
      <c r="W143" s="197">
        <f>SUM(W144:W156)</f>
        <v>0</v>
      </c>
      <c r="X143" s="192"/>
      <c r="Y143" s="197">
        <f>SUM(Y144:Y156)</f>
        <v>2.5068600000000001</v>
      </c>
      <c r="Z143" s="192"/>
      <c r="AA143" s="198">
        <f>SUM(AA144:AA156)</f>
        <v>0</v>
      </c>
      <c r="AR143" s="199" t="s">
        <v>80</v>
      </c>
      <c r="AT143" s="200" t="s">
        <v>74</v>
      </c>
      <c r="AU143" s="200" t="s">
        <v>80</v>
      </c>
      <c r="AY143" s="199" t="s">
        <v>137</v>
      </c>
      <c r="BK143" s="201">
        <f>SUM(BK144:BK156)</f>
        <v>0</v>
      </c>
    </row>
    <row r="144" s="1" customFormat="1" ht="38.25" customHeight="1">
      <c r="B144" s="169"/>
      <c r="C144" s="205" t="s">
        <v>199</v>
      </c>
      <c r="D144" s="205" t="s">
        <v>138</v>
      </c>
      <c r="E144" s="206" t="s">
        <v>200</v>
      </c>
      <c r="F144" s="207" t="s">
        <v>201</v>
      </c>
      <c r="G144" s="207"/>
      <c r="H144" s="207"/>
      <c r="I144" s="207"/>
      <c r="J144" s="208" t="s">
        <v>141</v>
      </c>
      <c r="K144" s="209">
        <v>18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0.00066</v>
      </c>
      <c r="Y144" s="212">
        <f>X144*K144</f>
        <v>0.01188</v>
      </c>
      <c r="Z144" s="212">
        <v>0</v>
      </c>
      <c r="AA144" s="213">
        <f>Z144*K144</f>
        <v>0</v>
      </c>
      <c r="AR144" s="20" t="s">
        <v>142</v>
      </c>
      <c r="AT144" s="20" t="s">
        <v>138</v>
      </c>
      <c r="AU144" s="20" t="s">
        <v>116</v>
      </c>
      <c r="AY144" s="20" t="s">
        <v>137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116</v>
      </c>
      <c r="BK144" s="214">
        <f>ROUND(L144*K144,3)</f>
        <v>0</v>
      </c>
      <c r="BL144" s="20" t="s">
        <v>142</v>
      </c>
      <c r="BM144" s="20" t="s">
        <v>202</v>
      </c>
    </row>
    <row r="145" s="1" customFormat="1" ht="38.25" customHeight="1">
      <c r="B145" s="169"/>
      <c r="C145" s="205" t="s">
        <v>203</v>
      </c>
      <c r="D145" s="205" t="s">
        <v>138</v>
      </c>
      <c r="E145" s="206" t="s">
        <v>204</v>
      </c>
      <c r="F145" s="207" t="s">
        <v>205</v>
      </c>
      <c r="G145" s="207"/>
      <c r="H145" s="207"/>
      <c r="I145" s="207"/>
      <c r="J145" s="208" t="s">
        <v>141</v>
      </c>
      <c r="K145" s="209">
        <v>18</v>
      </c>
      <c r="L145" s="210">
        <v>0</v>
      </c>
      <c r="M145" s="210"/>
      <c r="N145" s="209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0.00032000000000000003</v>
      </c>
      <c r="Y145" s="212">
        <f>X145*K145</f>
        <v>0.0057600000000000004</v>
      </c>
      <c r="Z145" s="212">
        <v>0</v>
      </c>
      <c r="AA145" s="213">
        <f>Z145*K145</f>
        <v>0</v>
      </c>
      <c r="AR145" s="20" t="s">
        <v>142</v>
      </c>
      <c r="AT145" s="20" t="s">
        <v>138</v>
      </c>
      <c r="AU145" s="20" t="s">
        <v>116</v>
      </c>
      <c r="AY145" s="20" t="s">
        <v>137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116</v>
      </c>
      <c r="BK145" s="214">
        <f>ROUND(L145*K145,3)</f>
        <v>0</v>
      </c>
      <c r="BL145" s="20" t="s">
        <v>142</v>
      </c>
      <c r="BM145" s="20" t="s">
        <v>206</v>
      </c>
    </row>
    <row r="146" s="1" customFormat="1" ht="38.25" customHeight="1">
      <c r="B146" s="169"/>
      <c r="C146" s="205" t="s">
        <v>207</v>
      </c>
      <c r="D146" s="205" t="s">
        <v>138</v>
      </c>
      <c r="E146" s="206" t="s">
        <v>208</v>
      </c>
      <c r="F146" s="207" t="s">
        <v>209</v>
      </c>
      <c r="G146" s="207"/>
      <c r="H146" s="207"/>
      <c r="I146" s="207"/>
      <c r="J146" s="208" t="s">
        <v>141</v>
      </c>
      <c r="K146" s="209">
        <v>18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142</v>
      </c>
      <c r="AT146" s="20" t="s">
        <v>138</v>
      </c>
      <c r="AU146" s="20" t="s">
        <v>116</v>
      </c>
      <c r="AY146" s="20" t="s">
        <v>137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116</v>
      </c>
      <c r="BK146" s="214">
        <f>ROUND(L146*K146,3)</f>
        <v>0</v>
      </c>
      <c r="BL146" s="20" t="s">
        <v>142</v>
      </c>
      <c r="BM146" s="20" t="s">
        <v>210</v>
      </c>
    </row>
    <row r="147" s="1" customFormat="1" ht="38.25" customHeight="1">
      <c r="B147" s="169"/>
      <c r="C147" s="205" t="s">
        <v>211</v>
      </c>
      <c r="D147" s="205" t="s">
        <v>138</v>
      </c>
      <c r="E147" s="206" t="s">
        <v>212</v>
      </c>
      <c r="F147" s="207" t="s">
        <v>213</v>
      </c>
      <c r="G147" s="207"/>
      <c r="H147" s="207"/>
      <c r="I147" s="207"/>
      <c r="J147" s="208" t="s">
        <v>150</v>
      </c>
      <c r="K147" s="209">
        <v>12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0.12662000000000001</v>
      </c>
      <c r="Y147" s="212">
        <f>X147*K147</f>
        <v>1.5194400000000001</v>
      </c>
      <c r="Z147" s="212">
        <v>0</v>
      </c>
      <c r="AA147" s="213">
        <f>Z147*K147</f>
        <v>0</v>
      </c>
      <c r="AR147" s="20" t="s">
        <v>142</v>
      </c>
      <c r="AT147" s="20" t="s">
        <v>138</v>
      </c>
      <c r="AU147" s="20" t="s">
        <v>116</v>
      </c>
      <c r="AY147" s="20" t="s">
        <v>137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116</v>
      </c>
      <c r="BK147" s="214">
        <f>ROUND(L147*K147,3)</f>
        <v>0</v>
      </c>
      <c r="BL147" s="20" t="s">
        <v>142</v>
      </c>
      <c r="BM147" s="20" t="s">
        <v>214</v>
      </c>
    </row>
    <row r="148" s="1" customFormat="1" ht="16.5" customHeight="1">
      <c r="B148" s="169"/>
      <c r="C148" s="217" t="s">
        <v>10</v>
      </c>
      <c r="D148" s="217" t="s">
        <v>215</v>
      </c>
      <c r="E148" s="218" t="s">
        <v>216</v>
      </c>
      <c r="F148" s="219" t="s">
        <v>217</v>
      </c>
      <c r="G148" s="219"/>
      <c r="H148" s="219"/>
      <c r="I148" s="219"/>
      <c r="J148" s="220" t="s">
        <v>218</v>
      </c>
      <c r="K148" s="221">
        <v>6</v>
      </c>
      <c r="L148" s="222">
        <v>0</v>
      </c>
      <c r="M148" s="222"/>
      <c r="N148" s="221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0.081000000000000003</v>
      </c>
      <c r="Y148" s="212">
        <f>X148*K148</f>
        <v>0.48599999999999999</v>
      </c>
      <c r="Z148" s="212">
        <v>0</v>
      </c>
      <c r="AA148" s="213">
        <f>Z148*K148</f>
        <v>0</v>
      </c>
      <c r="AR148" s="20" t="s">
        <v>167</v>
      </c>
      <c r="AT148" s="20" t="s">
        <v>215</v>
      </c>
      <c r="AU148" s="20" t="s">
        <v>116</v>
      </c>
      <c r="AY148" s="20" t="s">
        <v>137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116</v>
      </c>
      <c r="BK148" s="214">
        <f>ROUND(L148*K148,3)</f>
        <v>0</v>
      </c>
      <c r="BL148" s="20" t="s">
        <v>142</v>
      </c>
      <c r="BM148" s="20" t="s">
        <v>219</v>
      </c>
    </row>
    <row r="149" s="1" customFormat="1" ht="16.5" customHeight="1">
      <c r="B149" s="169"/>
      <c r="C149" s="217" t="s">
        <v>220</v>
      </c>
      <c r="D149" s="217" t="s">
        <v>215</v>
      </c>
      <c r="E149" s="218" t="s">
        <v>221</v>
      </c>
      <c r="F149" s="219" t="s">
        <v>222</v>
      </c>
      <c r="G149" s="219"/>
      <c r="H149" s="219"/>
      <c r="I149" s="219"/>
      <c r="J149" s="220" t="s">
        <v>218</v>
      </c>
      <c r="K149" s="221">
        <v>24</v>
      </c>
      <c r="L149" s="222">
        <v>0</v>
      </c>
      <c r="M149" s="222"/>
      <c r="N149" s="221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0.02</v>
      </c>
      <c r="Y149" s="212">
        <f>X149*K149</f>
        <v>0.47999999999999998</v>
      </c>
      <c r="Z149" s="212">
        <v>0</v>
      </c>
      <c r="AA149" s="213">
        <f>Z149*K149</f>
        <v>0</v>
      </c>
      <c r="AR149" s="20" t="s">
        <v>167</v>
      </c>
      <c r="AT149" s="20" t="s">
        <v>215</v>
      </c>
      <c r="AU149" s="20" t="s">
        <v>116</v>
      </c>
      <c r="AY149" s="20" t="s">
        <v>137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116</v>
      </c>
      <c r="BK149" s="214">
        <f>ROUND(L149*K149,3)</f>
        <v>0</v>
      </c>
      <c r="BL149" s="20" t="s">
        <v>142</v>
      </c>
      <c r="BM149" s="20" t="s">
        <v>223</v>
      </c>
    </row>
    <row r="150" s="1" customFormat="1" ht="38.25" customHeight="1">
      <c r="B150" s="169"/>
      <c r="C150" s="205" t="s">
        <v>224</v>
      </c>
      <c r="D150" s="205" t="s">
        <v>138</v>
      </c>
      <c r="E150" s="206" t="s">
        <v>225</v>
      </c>
      <c r="F150" s="207" t="s">
        <v>226</v>
      </c>
      <c r="G150" s="207"/>
      <c r="H150" s="207"/>
      <c r="I150" s="207"/>
      <c r="J150" s="208" t="s">
        <v>150</v>
      </c>
      <c r="K150" s="209">
        <v>18</v>
      </c>
      <c r="L150" s="210">
        <v>0</v>
      </c>
      <c r="M150" s="210"/>
      <c r="N150" s="209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0.00021000000000000001</v>
      </c>
      <c r="Y150" s="212">
        <f>X150*K150</f>
        <v>0.0037800000000000004</v>
      </c>
      <c r="Z150" s="212">
        <v>0</v>
      </c>
      <c r="AA150" s="213">
        <f>Z150*K150</f>
        <v>0</v>
      </c>
      <c r="AR150" s="20" t="s">
        <v>142</v>
      </c>
      <c r="AT150" s="20" t="s">
        <v>138</v>
      </c>
      <c r="AU150" s="20" t="s">
        <v>116</v>
      </c>
      <c r="AY150" s="20" t="s">
        <v>137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116</v>
      </c>
      <c r="BK150" s="214">
        <f>ROUND(L150*K150,3)</f>
        <v>0</v>
      </c>
      <c r="BL150" s="20" t="s">
        <v>142</v>
      </c>
      <c r="BM150" s="20" t="s">
        <v>227</v>
      </c>
    </row>
    <row r="151" s="1" customFormat="1" ht="38.25" customHeight="1">
      <c r="B151" s="169"/>
      <c r="C151" s="205" t="s">
        <v>228</v>
      </c>
      <c r="D151" s="205" t="s">
        <v>138</v>
      </c>
      <c r="E151" s="206" t="s">
        <v>229</v>
      </c>
      <c r="F151" s="207" t="s">
        <v>230</v>
      </c>
      <c r="G151" s="207"/>
      <c r="H151" s="207"/>
      <c r="I151" s="207"/>
      <c r="J151" s="208" t="s">
        <v>150</v>
      </c>
      <c r="K151" s="209">
        <v>15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</v>
      </c>
      <c r="Y151" s="212">
        <f>X151*K151</f>
        <v>0</v>
      </c>
      <c r="Z151" s="212">
        <v>0</v>
      </c>
      <c r="AA151" s="213">
        <f>Z151*K151</f>
        <v>0</v>
      </c>
      <c r="AR151" s="20" t="s">
        <v>142</v>
      </c>
      <c r="AT151" s="20" t="s">
        <v>138</v>
      </c>
      <c r="AU151" s="20" t="s">
        <v>116</v>
      </c>
      <c r="AY151" s="20" t="s">
        <v>137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116</v>
      </c>
      <c r="BK151" s="214">
        <f>ROUND(L151*K151,3)</f>
        <v>0</v>
      </c>
      <c r="BL151" s="20" t="s">
        <v>142</v>
      </c>
      <c r="BM151" s="20" t="s">
        <v>231</v>
      </c>
    </row>
    <row r="152" s="1" customFormat="1" ht="25.5" customHeight="1">
      <c r="B152" s="169"/>
      <c r="C152" s="205" t="s">
        <v>232</v>
      </c>
      <c r="D152" s="205" t="s">
        <v>138</v>
      </c>
      <c r="E152" s="206" t="s">
        <v>233</v>
      </c>
      <c r="F152" s="207" t="s">
        <v>234</v>
      </c>
      <c r="G152" s="207"/>
      <c r="H152" s="207"/>
      <c r="I152" s="207"/>
      <c r="J152" s="208" t="s">
        <v>150</v>
      </c>
      <c r="K152" s="209">
        <v>18</v>
      </c>
      <c r="L152" s="210">
        <v>0</v>
      </c>
      <c r="M152" s="210"/>
      <c r="N152" s="20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</v>
      </c>
      <c r="Y152" s="212">
        <f>X152*K152</f>
        <v>0</v>
      </c>
      <c r="Z152" s="212">
        <v>0</v>
      </c>
      <c r="AA152" s="213">
        <f>Z152*K152</f>
        <v>0</v>
      </c>
      <c r="AR152" s="20" t="s">
        <v>142</v>
      </c>
      <c r="AT152" s="20" t="s">
        <v>138</v>
      </c>
      <c r="AU152" s="20" t="s">
        <v>116</v>
      </c>
      <c r="AY152" s="20" t="s">
        <v>137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116</v>
      </c>
      <c r="BK152" s="214">
        <f>ROUND(L152*K152,3)</f>
        <v>0</v>
      </c>
      <c r="BL152" s="20" t="s">
        <v>142</v>
      </c>
      <c r="BM152" s="20" t="s">
        <v>235</v>
      </c>
    </row>
    <row r="153" s="1" customFormat="1" ht="38.25" customHeight="1">
      <c r="B153" s="169"/>
      <c r="C153" s="205" t="s">
        <v>236</v>
      </c>
      <c r="D153" s="205" t="s">
        <v>138</v>
      </c>
      <c r="E153" s="206" t="s">
        <v>237</v>
      </c>
      <c r="F153" s="207" t="s">
        <v>238</v>
      </c>
      <c r="G153" s="207"/>
      <c r="H153" s="207"/>
      <c r="I153" s="207"/>
      <c r="J153" s="208" t="s">
        <v>239</v>
      </c>
      <c r="K153" s="209">
        <v>28.148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</v>
      </c>
      <c r="Y153" s="212">
        <f>X153*K153</f>
        <v>0</v>
      </c>
      <c r="Z153" s="212">
        <v>0</v>
      </c>
      <c r="AA153" s="213">
        <f>Z153*K153</f>
        <v>0</v>
      </c>
      <c r="AR153" s="20" t="s">
        <v>142</v>
      </c>
      <c r="AT153" s="20" t="s">
        <v>138</v>
      </c>
      <c r="AU153" s="20" t="s">
        <v>116</v>
      </c>
      <c r="AY153" s="20" t="s">
        <v>137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116</v>
      </c>
      <c r="BK153" s="214">
        <f>ROUND(L153*K153,3)</f>
        <v>0</v>
      </c>
      <c r="BL153" s="20" t="s">
        <v>142</v>
      </c>
      <c r="BM153" s="20" t="s">
        <v>240</v>
      </c>
    </row>
    <row r="154" s="1" customFormat="1" ht="25.5" customHeight="1">
      <c r="B154" s="169"/>
      <c r="C154" s="205" t="s">
        <v>241</v>
      </c>
      <c r="D154" s="205" t="s">
        <v>138</v>
      </c>
      <c r="E154" s="206" t="s">
        <v>242</v>
      </c>
      <c r="F154" s="207" t="s">
        <v>243</v>
      </c>
      <c r="G154" s="207"/>
      <c r="H154" s="207"/>
      <c r="I154" s="207"/>
      <c r="J154" s="208" t="s">
        <v>239</v>
      </c>
      <c r="K154" s="209">
        <v>28.148</v>
      </c>
      <c r="L154" s="210">
        <v>0</v>
      </c>
      <c r="M154" s="210"/>
      <c r="N154" s="20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</v>
      </c>
      <c r="Y154" s="212">
        <f>X154*K154</f>
        <v>0</v>
      </c>
      <c r="Z154" s="212">
        <v>0</v>
      </c>
      <c r="AA154" s="213">
        <f>Z154*K154</f>
        <v>0</v>
      </c>
      <c r="AR154" s="20" t="s">
        <v>142</v>
      </c>
      <c r="AT154" s="20" t="s">
        <v>138</v>
      </c>
      <c r="AU154" s="20" t="s">
        <v>116</v>
      </c>
      <c r="AY154" s="20" t="s">
        <v>137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116</v>
      </c>
      <c r="BK154" s="214">
        <f>ROUND(L154*K154,3)</f>
        <v>0</v>
      </c>
      <c r="BL154" s="20" t="s">
        <v>142</v>
      </c>
      <c r="BM154" s="20" t="s">
        <v>244</v>
      </c>
    </row>
    <row r="155" s="1" customFormat="1" ht="25.5" customHeight="1">
      <c r="B155" s="169"/>
      <c r="C155" s="205" t="s">
        <v>245</v>
      </c>
      <c r="D155" s="205" t="s">
        <v>138</v>
      </c>
      <c r="E155" s="206" t="s">
        <v>246</v>
      </c>
      <c r="F155" s="207" t="s">
        <v>247</v>
      </c>
      <c r="G155" s="207"/>
      <c r="H155" s="207"/>
      <c r="I155" s="207"/>
      <c r="J155" s="208" t="s">
        <v>239</v>
      </c>
      <c r="K155" s="209">
        <v>140.74000000000001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</v>
      </c>
      <c r="Y155" s="212">
        <f>X155*K155</f>
        <v>0</v>
      </c>
      <c r="Z155" s="212">
        <v>0</v>
      </c>
      <c r="AA155" s="213">
        <f>Z155*K155</f>
        <v>0</v>
      </c>
      <c r="AR155" s="20" t="s">
        <v>142</v>
      </c>
      <c r="AT155" s="20" t="s">
        <v>138</v>
      </c>
      <c r="AU155" s="20" t="s">
        <v>116</v>
      </c>
      <c r="AY155" s="20" t="s">
        <v>137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116</v>
      </c>
      <c r="BK155" s="214">
        <f>ROUND(L155*K155,3)</f>
        <v>0</v>
      </c>
      <c r="BL155" s="20" t="s">
        <v>142</v>
      </c>
      <c r="BM155" s="20" t="s">
        <v>248</v>
      </c>
    </row>
    <row r="156" s="1" customFormat="1" ht="25.5" customHeight="1">
      <c r="B156" s="169"/>
      <c r="C156" s="205" t="s">
        <v>249</v>
      </c>
      <c r="D156" s="205" t="s">
        <v>138</v>
      </c>
      <c r="E156" s="206" t="s">
        <v>250</v>
      </c>
      <c r="F156" s="207" t="s">
        <v>251</v>
      </c>
      <c r="G156" s="207"/>
      <c r="H156" s="207"/>
      <c r="I156" s="207"/>
      <c r="J156" s="208" t="s">
        <v>239</v>
      </c>
      <c r="K156" s="209">
        <v>28.148</v>
      </c>
      <c r="L156" s="210">
        <v>0</v>
      </c>
      <c r="M156" s="210"/>
      <c r="N156" s="20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</v>
      </c>
      <c r="Y156" s="212">
        <f>X156*K156</f>
        <v>0</v>
      </c>
      <c r="Z156" s="212">
        <v>0</v>
      </c>
      <c r="AA156" s="213">
        <f>Z156*K156</f>
        <v>0</v>
      </c>
      <c r="AR156" s="20" t="s">
        <v>142</v>
      </c>
      <c r="AT156" s="20" t="s">
        <v>138</v>
      </c>
      <c r="AU156" s="20" t="s">
        <v>116</v>
      </c>
      <c r="AY156" s="20" t="s">
        <v>137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116</v>
      </c>
      <c r="BK156" s="214">
        <f>ROUND(L156*K156,3)</f>
        <v>0</v>
      </c>
      <c r="BL156" s="20" t="s">
        <v>142</v>
      </c>
      <c r="BM156" s="20" t="s">
        <v>252</v>
      </c>
    </row>
    <row r="157" s="9" customFormat="1" ht="29.88" customHeight="1">
      <c r="B157" s="191"/>
      <c r="C157" s="192"/>
      <c r="D157" s="202" t="s">
        <v>108</v>
      </c>
      <c r="E157" s="202"/>
      <c r="F157" s="202"/>
      <c r="G157" s="202"/>
      <c r="H157" s="202"/>
      <c r="I157" s="202"/>
      <c r="J157" s="202"/>
      <c r="K157" s="202"/>
      <c r="L157" s="202"/>
      <c r="M157" s="202"/>
      <c r="N157" s="215">
        <f>BK157</f>
        <v>0</v>
      </c>
      <c r="O157" s="216"/>
      <c r="P157" s="216"/>
      <c r="Q157" s="216"/>
      <c r="R157" s="195"/>
      <c r="T157" s="196"/>
      <c r="U157" s="192"/>
      <c r="V157" s="192"/>
      <c r="W157" s="197">
        <f>SUM(W158:W160)</f>
        <v>0</v>
      </c>
      <c r="X157" s="192"/>
      <c r="Y157" s="197">
        <f>SUM(Y158:Y160)</f>
        <v>0</v>
      </c>
      <c r="Z157" s="192"/>
      <c r="AA157" s="198">
        <f>SUM(AA158:AA160)</f>
        <v>0</v>
      </c>
      <c r="AR157" s="199" t="s">
        <v>80</v>
      </c>
      <c r="AT157" s="200" t="s">
        <v>74</v>
      </c>
      <c r="AU157" s="200" t="s">
        <v>80</v>
      </c>
      <c r="AY157" s="199" t="s">
        <v>137</v>
      </c>
      <c r="BK157" s="201">
        <f>SUM(BK158:BK160)</f>
        <v>0</v>
      </c>
    </row>
    <row r="158" s="1" customFormat="1" ht="38.25" customHeight="1">
      <c r="B158" s="169"/>
      <c r="C158" s="205" t="s">
        <v>253</v>
      </c>
      <c r="D158" s="205" t="s">
        <v>138</v>
      </c>
      <c r="E158" s="206" t="s">
        <v>254</v>
      </c>
      <c r="F158" s="207" t="s">
        <v>255</v>
      </c>
      <c r="G158" s="207"/>
      <c r="H158" s="207"/>
      <c r="I158" s="207"/>
      <c r="J158" s="208" t="s">
        <v>239</v>
      </c>
      <c r="K158" s="209">
        <v>49.005000000000003</v>
      </c>
      <c r="L158" s="210">
        <v>0</v>
      </c>
      <c r="M158" s="210"/>
      <c r="N158" s="209">
        <f>ROUND(L158*K158,3)</f>
        <v>0</v>
      </c>
      <c r="O158" s="209"/>
      <c r="P158" s="209"/>
      <c r="Q158" s="209"/>
      <c r="R158" s="173"/>
      <c r="T158" s="211" t="s">
        <v>5</v>
      </c>
      <c r="U158" s="54" t="s">
        <v>42</v>
      </c>
      <c r="V158" s="45"/>
      <c r="W158" s="212">
        <f>V158*K158</f>
        <v>0</v>
      </c>
      <c r="X158" s="212">
        <v>0</v>
      </c>
      <c r="Y158" s="212">
        <f>X158*K158</f>
        <v>0</v>
      </c>
      <c r="Z158" s="212">
        <v>0</v>
      </c>
      <c r="AA158" s="213">
        <f>Z158*K158</f>
        <v>0</v>
      </c>
      <c r="AR158" s="20" t="s">
        <v>142</v>
      </c>
      <c r="AT158" s="20" t="s">
        <v>138</v>
      </c>
      <c r="AU158" s="20" t="s">
        <v>116</v>
      </c>
      <c r="AY158" s="20" t="s">
        <v>137</v>
      </c>
      <c r="BE158" s="129">
        <f>IF(U158="základná",N158,0)</f>
        <v>0</v>
      </c>
      <c r="BF158" s="129">
        <f>IF(U158="znížená",N158,0)</f>
        <v>0</v>
      </c>
      <c r="BG158" s="129">
        <f>IF(U158="zákl. prenesená",N158,0)</f>
        <v>0</v>
      </c>
      <c r="BH158" s="129">
        <f>IF(U158="zníž. prenesená",N158,0)</f>
        <v>0</v>
      </c>
      <c r="BI158" s="129">
        <f>IF(U158="nulová",N158,0)</f>
        <v>0</v>
      </c>
      <c r="BJ158" s="20" t="s">
        <v>116</v>
      </c>
      <c r="BK158" s="214">
        <f>ROUND(L158*K158,3)</f>
        <v>0</v>
      </c>
      <c r="BL158" s="20" t="s">
        <v>142</v>
      </c>
      <c r="BM158" s="20" t="s">
        <v>256</v>
      </c>
    </row>
    <row r="159" s="1" customFormat="1" ht="51" customHeight="1">
      <c r="B159" s="169"/>
      <c r="C159" s="205" t="s">
        <v>257</v>
      </c>
      <c r="D159" s="205" t="s">
        <v>138</v>
      </c>
      <c r="E159" s="206" t="s">
        <v>258</v>
      </c>
      <c r="F159" s="207" t="s">
        <v>259</v>
      </c>
      <c r="G159" s="207"/>
      <c r="H159" s="207"/>
      <c r="I159" s="207"/>
      <c r="J159" s="208" t="s">
        <v>239</v>
      </c>
      <c r="K159" s="209">
        <v>49.005000000000003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</v>
      </c>
      <c r="Y159" s="212">
        <f>X159*K159</f>
        <v>0</v>
      </c>
      <c r="Z159" s="212">
        <v>0</v>
      </c>
      <c r="AA159" s="213">
        <f>Z159*K159</f>
        <v>0</v>
      </c>
      <c r="AR159" s="20" t="s">
        <v>142</v>
      </c>
      <c r="AT159" s="20" t="s">
        <v>138</v>
      </c>
      <c r="AU159" s="20" t="s">
        <v>116</v>
      </c>
      <c r="AY159" s="20" t="s">
        <v>137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116</v>
      </c>
      <c r="BK159" s="214">
        <f>ROUND(L159*K159,3)</f>
        <v>0</v>
      </c>
      <c r="BL159" s="20" t="s">
        <v>142</v>
      </c>
      <c r="BM159" s="20" t="s">
        <v>260</v>
      </c>
    </row>
    <row r="160" s="1" customFormat="1" ht="38.25" customHeight="1">
      <c r="B160" s="169"/>
      <c r="C160" s="205" t="s">
        <v>261</v>
      </c>
      <c r="D160" s="205" t="s">
        <v>138</v>
      </c>
      <c r="E160" s="206" t="s">
        <v>262</v>
      </c>
      <c r="F160" s="207" t="s">
        <v>263</v>
      </c>
      <c r="G160" s="207"/>
      <c r="H160" s="207"/>
      <c r="I160" s="207"/>
      <c r="J160" s="208" t="s">
        <v>239</v>
      </c>
      <c r="K160" s="209">
        <v>49.005000000000003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0</v>
      </c>
      <c r="Y160" s="212">
        <f>X160*K160</f>
        <v>0</v>
      </c>
      <c r="Z160" s="212">
        <v>0</v>
      </c>
      <c r="AA160" s="213">
        <f>Z160*K160</f>
        <v>0</v>
      </c>
      <c r="AR160" s="20" t="s">
        <v>142</v>
      </c>
      <c r="AT160" s="20" t="s">
        <v>138</v>
      </c>
      <c r="AU160" s="20" t="s">
        <v>116</v>
      </c>
      <c r="AY160" s="20" t="s">
        <v>137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116</v>
      </c>
      <c r="BK160" s="214">
        <f>ROUND(L160*K160,3)</f>
        <v>0</v>
      </c>
      <c r="BL160" s="20" t="s">
        <v>142</v>
      </c>
      <c r="BM160" s="20" t="s">
        <v>264</v>
      </c>
    </row>
    <row r="161" s="9" customFormat="1" ht="37.44" customHeight="1">
      <c r="B161" s="191"/>
      <c r="C161" s="192"/>
      <c r="D161" s="193" t="s">
        <v>109</v>
      </c>
      <c r="E161" s="193"/>
      <c r="F161" s="193"/>
      <c r="G161" s="193"/>
      <c r="H161" s="193"/>
      <c r="I161" s="193"/>
      <c r="J161" s="193"/>
      <c r="K161" s="193"/>
      <c r="L161" s="193"/>
      <c r="M161" s="193"/>
      <c r="N161" s="223">
        <f>BK161</f>
        <v>0</v>
      </c>
      <c r="O161" s="224"/>
      <c r="P161" s="224"/>
      <c r="Q161" s="224"/>
      <c r="R161" s="195"/>
      <c r="T161" s="196"/>
      <c r="U161" s="192"/>
      <c r="V161" s="192"/>
      <c r="W161" s="197">
        <f>W162+W164</f>
        <v>0</v>
      </c>
      <c r="X161" s="192"/>
      <c r="Y161" s="197">
        <f>Y162+Y164</f>
        <v>0</v>
      </c>
      <c r="Z161" s="192"/>
      <c r="AA161" s="198">
        <f>AA162+AA164</f>
        <v>0</v>
      </c>
      <c r="AR161" s="199" t="s">
        <v>155</v>
      </c>
      <c r="AT161" s="200" t="s">
        <v>74</v>
      </c>
      <c r="AU161" s="200" t="s">
        <v>75</v>
      </c>
      <c r="AY161" s="199" t="s">
        <v>137</v>
      </c>
      <c r="BK161" s="201">
        <f>BK162+BK164</f>
        <v>0</v>
      </c>
    </row>
    <row r="162" s="9" customFormat="1" ht="19.92" customHeight="1">
      <c r="B162" s="191"/>
      <c r="C162" s="192"/>
      <c r="D162" s="202" t="s">
        <v>110</v>
      </c>
      <c r="E162" s="202"/>
      <c r="F162" s="202"/>
      <c r="G162" s="202"/>
      <c r="H162" s="202"/>
      <c r="I162" s="202"/>
      <c r="J162" s="202"/>
      <c r="K162" s="202"/>
      <c r="L162" s="202"/>
      <c r="M162" s="202"/>
      <c r="N162" s="203">
        <f>BK162</f>
        <v>0</v>
      </c>
      <c r="O162" s="204"/>
      <c r="P162" s="204"/>
      <c r="Q162" s="204"/>
      <c r="R162" s="195"/>
      <c r="T162" s="196"/>
      <c r="U162" s="192"/>
      <c r="V162" s="192"/>
      <c r="W162" s="197">
        <f>W163</f>
        <v>0</v>
      </c>
      <c r="X162" s="192"/>
      <c r="Y162" s="197">
        <f>Y163</f>
        <v>0</v>
      </c>
      <c r="Z162" s="192"/>
      <c r="AA162" s="198">
        <f>AA163</f>
        <v>0</v>
      </c>
      <c r="AR162" s="199" t="s">
        <v>155</v>
      </c>
      <c r="AT162" s="200" t="s">
        <v>74</v>
      </c>
      <c r="AU162" s="200" t="s">
        <v>80</v>
      </c>
      <c r="AY162" s="199" t="s">
        <v>137</v>
      </c>
      <c r="BK162" s="201">
        <f>BK163</f>
        <v>0</v>
      </c>
    </row>
    <row r="163" s="1" customFormat="1" ht="25.5" customHeight="1">
      <c r="B163" s="169"/>
      <c r="C163" s="205" t="s">
        <v>265</v>
      </c>
      <c r="D163" s="205" t="s">
        <v>138</v>
      </c>
      <c r="E163" s="206" t="s">
        <v>266</v>
      </c>
      <c r="F163" s="207" t="s">
        <v>267</v>
      </c>
      <c r="G163" s="207"/>
      <c r="H163" s="207"/>
      <c r="I163" s="207"/>
      <c r="J163" s="208" t="s">
        <v>268</v>
      </c>
      <c r="K163" s="209">
        <v>1</v>
      </c>
      <c r="L163" s="210">
        <v>0</v>
      </c>
      <c r="M163" s="210"/>
      <c r="N163" s="209">
        <f>ROUND(L163*K163,3)</f>
        <v>0</v>
      </c>
      <c r="O163" s="209"/>
      <c r="P163" s="209"/>
      <c r="Q163" s="209"/>
      <c r="R163" s="173"/>
      <c r="T163" s="211" t="s">
        <v>5</v>
      </c>
      <c r="U163" s="54" t="s">
        <v>42</v>
      </c>
      <c r="V163" s="45"/>
      <c r="W163" s="212">
        <f>V163*K163</f>
        <v>0</v>
      </c>
      <c r="X163" s="212">
        <v>0</v>
      </c>
      <c r="Y163" s="212">
        <f>X163*K163</f>
        <v>0</v>
      </c>
      <c r="Z163" s="212">
        <v>0</v>
      </c>
      <c r="AA163" s="213">
        <f>Z163*K163</f>
        <v>0</v>
      </c>
      <c r="AR163" s="20" t="s">
        <v>269</v>
      </c>
      <c r="AT163" s="20" t="s">
        <v>138</v>
      </c>
      <c r="AU163" s="20" t="s">
        <v>116</v>
      </c>
      <c r="AY163" s="20" t="s">
        <v>137</v>
      </c>
      <c r="BE163" s="129">
        <f>IF(U163="základná",N163,0)</f>
        <v>0</v>
      </c>
      <c r="BF163" s="129">
        <f>IF(U163="znížená",N163,0)</f>
        <v>0</v>
      </c>
      <c r="BG163" s="129">
        <f>IF(U163="zákl. prenesená",N163,0)</f>
        <v>0</v>
      </c>
      <c r="BH163" s="129">
        <f>IF(U163="zníž. prenesená",N163,0)</f>
        <v>0</v>
      </c>
      <c r="BI163" s="129">
        <f>IF(U163="nulová",N163,0)</f>
        <v>0</v>
      </c>
      <c r="BJ163" s="20" t="s">
        <v>116</v>
      </c>
      <c r="BK163" s="214">
        <f>ROUND(L163*K163,3)</f>
        <v>0</v>
      </c>
      <c r="BL163" s="20" t="s">
        <v>269</v>
      </c>
      <c r="BM163" s="20" t="s">
        <v>270</v>
      </c>
    </row>
    <row r="164" s="9" customFormat="1" ht="29.88" customHeight="1">
      <c r="B164" s="191"/>
      <c r="C164" s="192"/>
      <c r="D164" s="202" t="s">
        <v>111</v>
      </c>
      <c r="E164" s="202"/>
      <c r="F164" s="202"/>
      <c r="G164" s="202"/>
      <c r="H164" s="202"/>
      <c r="I164" s="202"/>
      <c r="J164" s="202"/>
      <c r="K164" s="202"/>
      <c r="L164" s="202"/>
      <c r="M164" s="202"/>
      <c r="N164" s="215">
        <f>BK164</f>
        <v>0</v>
      </c>
      <c r="O164" s="216"/>
      <c r="P164" s="216"/>
      <c r="Q164" s="216"/>
      <c r="R164" s="195"/>
      <c r="T164" s="196"/>
      <c r="U164" s="192"/>
      <c r="V164" s="192"/>
      <c r="W164" s="197">
        <f>W165</f>
        <v>0</v>
      </c>
      <c r="X164" s="192"/>
      <c r="Y164" s="197">
        <f>Y165</f>
        <v>0</v>
      </c>
      <c r="Z164" s="192"/>
      <c r="AA164" s="198">
        <f>AA165</f>
        <v>0</v>
      </c>
      <c r="AR164" s="199" t="s">
        <v>155</v>
      </c>
      <c r="AT164" s="200" t="s">
        <v>74</v>
      </c>
      <c r="AU164" s="200" t="s">
        <v>80</v>
      </c>
      <c r="AY164" s="199" t="s">
        <v>137</v>
      </c>
      <c r="BK164" s="201">
        <f>BK165</f>
        <v>0</v>
      </c>
    </row>
    <row r="165" s="1" customFormat="1" ht="16.5" customHeight="1">
      <c r="B165" s="169"/>
      <c r="C165" s="205" t="s">
        <v>271</v>
      </c>
      <c r="D165" s="205" t="s">
        <v>138</v>
      </c>
      <c r="E165" s="206" t="s">
        <v>272</v>
      </c>
      <c r="F165" s="207" t="s">
        <v>273</v>
      </c>
      <c r="G165" s="207"/>
      <c r="H165" s="207"/>
      <c r="I165" s="207"/>
      <c r="J165" s="208" t="s">
        <v>268</v>
      </c>
      <c r="K165" s="209">
        <v>1</v>
      </c>
      <c r="L165" s="210">
        <v>0</v>
      </c>
      <c r="M165" s="210"/>
      <c r="N165" s="209">
        <f>ROUND(L165*K165,3)</f>
        <v>0</v>
      </c>
      <c r="O165" s="209"/>
      <c r="P165" s="209"/>
      <c r="Q165" s="209"/>
      <c r="R165" s="173"/>
      <c r="T165" s="211" t="s">
        <v>5</v>
      </c>
      <c r="U165" s="54" t="s">
        <v>42</v>
      </c>
      <c r="V165" s="45"/>
      <c r="W165" s="212">
        <f>V165*K165</f>
        <v>0</v>
      </c>
      <c r="X165" s="212">
        <v>0</v>
      </c>
      <c r="Y165" s="212">
        <f>X165*K165</f>
        <v>0</v>
      </c>
      <c r="Z165" s="212">
        <v>0</v>
      </c>
      <c r="AA165" s="213">
        <f>Z165*K165</f>
        <v>0</v>
      </c>
      <c r="AR165" s="20" t="s">
        <v>269</v>
      </c>
      <c r="AT165" s="20" t="s">
        <v>138</v>
      </c>
      <c r="AU165" s="20" t="s">
        <v>116</v>
      </c>
      <c r="AY165" s="20" t="s">
        <v>137</v>
      </c>
      <c r="BE165" s="129">
        <f>IF(U165="základná",N165,0)</f>
        <v>0</v>
      </c>
      <c r="BF165" s="129">
        <f>IF(U165="znížená",N165,0)</f>
        <v>0</v>
      </c>
      <c r="BG165" s="129">
        <f>IF(U165="zákl. prenesená",N165,0)</f>
        <v>0</v>
      </c>
      <c r="BH165" s="129">
        <f>IF(U165="zníž. prenesená",N165,0)</f>
        <v>0</v>
      </c>
      <c r="BI165" s="129">
        <f>IF(U165="nulová",N165,0)</f>
        <v>0</v>
      </c>
      <c r="BJ165" s="20" t="s">
        <v>116</v>
      </c>
      <c r="BK165" s="214">
        <f>ROUND(L165*K165,3)</f>
        <v>0</v>
      </c>
      <c r="BL165" s="20" t="s">
        <v>269</v>
      </c>
      <c r="BM165" s="20" t="s">
        <v>274</v>
      </c>
    </row>
    <row r="166" s="1" customFormat="1" ht="49.92" customHeight="1">
      <c r="B166" s="44"/>
      <c r="C166" s="45"/>
      <c r="D166" s="193" t="s">
        <v>275</v>
      </c>
      <c r="E166" s="45"/>
      <c r="F166" s="45"/>
      <c r="G166" s="45"/>
      <c r="H166" s="45"/>
      <c r="I166" s="45"/>
      <c r="J166" s="45"/>
      <c r="K166" s="45"/>
      <c r="L166" s="45"/>
      <c r="M166" s="45"/>
      <c r="N166" s="225">
        <f>BK166</f>
        <v>0</v>
      </c>
      <c r="O166" s="226"/>
      <c r="P166" s="226"/>
      <c r="Q166" s="226"/>
      <c r="R166" s="46"/>
      <c r="T166" s="227"/>
      <c r="U166" s="45"/>
      <c r="V166" s="45"/>
      <c r="W166" s="45"/>
      <c r="X166" s="45"/>
      <c r="Y166" s="45"/>
      <c r="Z166" s="45"/>
      <c r="AA166" s="92"/>
      <c r="AT166" s="20" t="s">
        <v>74</v>
      </c>
      <c r="AU166" s="20" t="s">
        <v>75</v>
      </c>
      <c r="AY166" s="20" t="s">
        <v>276</v>
      </c>
      <c r="BK166" s="214">
        <f>SUM(BK167:BK171)</f>
        <v>0</v>
      </c>
    </row>
    <row r="167" s="1" customFormat="1" ht="22.32" customHeight="1">
      <c r="B167" s="44"/>
      <c r="C167" s="228" t="s">
        <v>5</v>
      </c>
      <c r="D167" s="228" t="s">
        <v>138</v>
      </c>
      <c r="E167" s="229" t="s">
        <v>5</v>
      </c>
      <c r="F167" s="230" t="s">
        <v>5</v>
      </c>
      <c r="G167" s="230"/>
      <c r="H167" s="230"/>
      <c r="I167" s="230"/>
      <c r="J167" s="231" t="s">
        <v>5</v>
      </c>
      <c r="K167" s="210"/>
      <c r="L167" s="210"/>
      <c r="M167" s="232"/>
      <c r="N167" s="232">
        <f>BK167</f>
        <v>0</v>
      </c>
      <c r="O167" s="232"/>
      <c r="P167" s="232"/>
      <c r="Q167" s="232"/>
      <c r="R167" s="46"/>
      <c r="T167" s="211" t="s">
        <v>5</v>
      </c>
      <c r="U167" s="233" t="s">
        <v>42</v>
      </c>
      <c r="V167" s="45"/>
      <c r="W167" s="45"/>
      <c r="X167" s="45"/>
      <c r="Y167" s="45"/>
      <c r="Z167" s="45"/>
      <c r="AA167" s="92"/>
      <c r="AT167" s="20" t="s">
        <v>276</v>
      </c>
      <c r="AU167" s="20" t="s">
        <v>80</v>
      </c>
      <c r="AY167" s="20" t="s">
        <v>276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116</v>
      </c>
      <c r="BK167" s="214">
        <f>L167*K167</f>
        <v>0</v>
      </c>
    </row>
    <row r="168" s="1" customFormat="1" ht="22.32" customHeight="1">
      <c r="B168" s="44"/>
      <c r="C168" s="228" t="s">
        <v>5</v>
      </c>
      <c r="D168" s="228" t="s">
        <v>138</v>
      </c>
      <c r="E168" s="229" t="s">
        <v>5</v>
      </c>
      <c r="F168" s="230" t="s">
        <v>5</v>
      </c>
      <c r="G168" s="230"/>
      <c r="H168" s="230"/>
      <c r="I168" s="230"/>
      <c r="J168" s="231" t="s">
        <v>5</v>
      </c>
      <c r="K168" s="210"/>
      <c r="L168" s="210"/>
      <c r="M168" s="232"/>
      <c r="N168" s="232">
        <f>BK168</f>
        <v>0</v>
      </c>
      <c r="O168" s="232"/>
      <c r="P168" s="232"/>
      <c r="Q168" s="232"/>
      <c r="R168" s="46"/>
      <c r="T168" s="211" t="s">
        <v>5</v>
      </c>
      <c r="U168" s="233" t="s">
        <v>42</v>
      </c>
      <c r="V168" s="45"/>
      <c r="W168" s="45"/>
      <c r="X168" s="45"/>
      <c r="Y168" s="45"/>
      <c r="Z168" s="45"/>
      <c r="AA168" s="92"/>
      <c r="AT168" s="20" t="s">
        <v>276</v>
      </c>
      <c r="AU168" s="20" t="s">
        <v>80</v>
      </c>
      <c r="AY168" s="20" t="s">
        <v>276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116</v>
      </c>
      <c r="BK168" s="214">
        <f>L168*K168</f>
        <v>0</v>
      </c>
    </row>
    <row r="169" s="1" customFormat="1" ht="22.32" customHeight="1">
      <c r="B169" s="44"/>
      <c r="C169" s="228" t="s">
        <v>5</v>
      </c>
      <c r="D169" s="228" t="s">
        <v>138</v>
      </c>
      <c r="E169" s="229" t="s">
        <v>5</v>
      </c>
      <c r="F169" s="230" t="s">
        <v>5</v>
      </c>
      <c r="G169" s="230"/>
      <c r="H169" s="230"/>
      <c r="I169" s="230"/>
      <c r="J169" s="231" t="s">
        <v>5</v>
      </c>
      <c r="K169" s="210"/>
      <c r="L169" s="210"/>
      <c r="M169" s="232"/>
      <c r="N169" s="232">
        <f>BK169</f>
        <v>0</v>
      </c>
      <c r="O169" s="232"/>
      <c r="P169" s="232"/>
      <c r="Q169" s="232"/>
      <c r="R169" s="46"/>
      <c r="T169" s="211" t="s">
        <v>5</v>
      </c>
      <c r="U169" s="233" t="s">
        <v>42</v>
      </c>
      <c r="V169" s="45"/>
      <c r="W169" s="45"/>
      <c r="X169" s="45"/>
      <c r="Y169" s="45"/>
      <c r="Z169" s="45"/>
      <c r="AA169" s="92"/>
      <c r="AT169" s="20" t="s">
        <v>276</v>
      </c>
      <c r="AU169" s="20" t="s">
        <v>80</v>
      </c>
      <c r="AY169" s="20" t="s">
        <v>276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116</v>
      </c>
      <c r="BK169" s="214">
        <f>L169*K169</f>
        <v>0</v>
      </c>
    </row>
    <row r="170" s="1" customFormat="1" ht="22.32" customHeight="1">
      <c r="B170" s="44"/>
      <c r="C170" s="228" t="s">
        <v>5</v>
      </c>
      <c r="D170" s="228" t="s">
        <v>138</v>
      </c>
      <c r="E170" s="229" t="s">
        <v>5</v>
      </c>
      <c r="F170" s="230" t="s">
        <v>5</v>
      </c>
      <c r="G170" s="230"/>
      <c r="H170" s="230"/>
      <c r="I170" s="230"/>
      <c r="J170" s="231" t="s">
        <v>5</v>
      </c>
      <c r="K170" s="210"/>
      <c r="L170" s="210"/>
      <c r="M170" s="232"/>
      <c r="N170" s="232">
        <f>BK170</f>
        <v>0</v>
      </c>
      <c r="O170" s="232"/>
      <c r="P170" s="232"/>
      <c r="Q170" s="232"/>
      <c r="R170" s="46"/>
      <c r="T170" s="211" t="s">
        <v>5</v>
      </c>
      <c r="U170" s="233" t="s">
        <v>42</v>
      </c>
      <c r="V170" s="45"/>
      <c r="W170" s="45"/>
      <c r="X170" s="45"/>
      <c r="Y170" s="45"/>
      <c r="Z170" s="45"/>
      <c r="AA170" s="92"/>
      <c r="AT170" s="20" t="s">
        <v>276</v>
      </c>
      <c r="AU170" s="20" t="s">
        <v>80</v>
      </c>
      <c r="AY170" s="20" t="s">
        <v>276</v>
      </c>
      <c r="BE170" s="129">
        <f>IF(U170="základná",N170,0)</f>
        <v>0</v>
      </c>
      <c r="BF170" s="129">
        <f>IF(U170="znížená",N170,0)</f>
        <v>0</v>
      </c>
      <c r="BG170" s="129">
        <f>IF(U170="zákl. prenesená",N170,0)</f>
        <v>0</v>
      </c>
      <c r="BH170" s="129">
        <f>IF(U170="zníž. prenesená",N170,0)</f>
        <v>0</v>
      </c>
      <c r="BI170" s="129">
        <f>IF(U170="nulová",N170,0)</f>
        <v>0</v>
      </c>
      <c r="BJ170" s="20" t="s">
        <v>116</v>
      </c>
      <c r="BK170" s="214">
        <f>L170*K170</f>
        <v>0</v>
      </c>
    </row>
    <row r="171" s="1" customFormat="1" ht="22.32" customHeight="1">
      <c r="B171" s="44"/>
      <c r="C171" s="228" t="s">
        <v>5</v>
      </c>
      <c r="D171" s="228" t="s">
        <v>138</v>
      </c>
      <c r="E171" s="229" t="s">
        <v>5</v>
      </c>
      <c r="F171" s="230" t="s">
        <v>5</v>
      </c>
      <c r="G171" s="230"/>
      <c r="H171" s="230"/>
      <c r="I171" s="230"/>
      <c r="J171" s="231" t="s">
        <v>5</v>
      </c>
      <c r="K171" s="210"/>
      <c r="L171" s="210"/>
      <c r="M171" s="232"/>
      <c r="N171" s="232">
        <f>BK171</f>
        <v>0</v>
      </c>
      <c r="O171" s="232"/>
      <c r="P171" s="232"/>
      <c r="Q171" s="232"/>
      <c r="R171" s="46"/>
      <c r="T171" s="211" t="s">
        <v>5</v>
      </c>
      <c r="U171" s="233" t="s">
        <v>42</v>
      </c>
      <c r="V171" s="70"/>
      <c r="W171" s="70"/>
      <c r="X171" s="70"/>
      <c r="Y171" s="70"/>
      <c r="Z171" s="70"/>
      <c r="AA171" s="72"/>
      <c r="AT171" s="20" t="s">
        <v>276</v>
      </c>
      <c r="AU171" s="20" t="s">
        <v>80</v>
      </c>
      <c r="AY171" s="20" t="s">
        <v>276</v>
      </c>
      <c r="BE171" s="129">
        <f>IF(U171="základná",N171,0)</f>
        <v>0</v>
      </c>
      <c r="BF171" s="129">
        <f>IF(U171="znížená",N171,0)</f>
        <v>0</v>
      </c>
      <c r="BG171" s="129">
        <f>IF(U171="zákl. prenesená",N171,0)</f>
        <v>0</v>
      </c>
      <c r="BH171" s="129">
        <f>IF(U171="zníž. prenesená",N171,0)</f>
        <v>0</v>
      </c>
      <c r="BI171" s="129">
        <f>IF(U171="nulová",N171,0)</f>
        <v>0</v>
      </c>
      <c r="BJ171" s="20" t="s">
        <v>116</v>
      </c>
      <c r="BK171" s="214">
        <f>L171*K171</f>
        <v>0</v>
      </c>
    </row>
    <row r="172" s="1" customFormat="1" ht="6.96" customHeight="1">
      <c r="B172" s="73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5"/>
    </row>
  </sheetData>
  <mergeCells count="194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D104:H104"/>
    <mergeCell ref="N104:Q104"/>
    <mergeCell ref="N105:Q105"/>
    <mergeCell ref="L107:Q107"/>
    <mergeCell ref="C113:Q113"/>
    <mergeCell ref="F115:P115"/>
    <mergeCell ref="M117:P117"/>
    <mergeCell ref="M119:Q119"/>
    <mergeCell ref="M120:Q120"/>
    <mergeCell ref="F122:I122"/>
    <mergeCell ref="L122:M122"/>
    <mergeCell ref="N122:Q122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3:I163"/>
    <mergeCell ref="L163:M163"/>
    <mergeCell ref="N163:Q163"/>
    <mergeCell ref="F165:I165"/>
    <mergeCell ref="L165:M165"/>
    <mergeCell ref="N165:Q165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N123:Q123"/>
    <mergeCell ref="N124:Q124"/>
    <mergeCell ref="N125:Q125"/>
    <mergeCell ref="N132:Q132"/>
    <mergeCell ref="N136:Q136"/>
    <mergeCell ref="N143:Q143"/>
    <mergeCell ref="N157:Q157"/>
    <mergeCell ref="N161:Q161"/>
    <mergeCell ref="N162:Q162"/>
    <mergeCell ref="N164:Q164"/>
    <mergeCell ref="N166:Q166"/>
    <mergeCell ref="H1:K1"/>
    <mergeCell ref="S2:AC2"/>
  </mergeCells>
  <dataValidations count="2">
    <dataValidation type="list" allowBlank="1" showInputMessage="1" showErrorMessage="1" error="Povolené sú hodnoty K, M." sqref="D167:D172">
      <formula1>"K, M"</formula1>
    </dataValidation>
    <dataValidation type="list" allowBlank="1" showInputMessage="1" showErrorMessage="1" error="Povolené sú hodnoty základná, znížená, nulová." sqref="U167:U172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2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2018-04-03T08:37:59Z</dcterms:created>
  <dcterms:modified xsi:type="dcterms:W3CDTF">2018-04-03T08:38:01Z</dcterms:modified>
</cp:coreProperties>
</file>