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1 - 1. etapa - chodníky p..." sheetId="2" r:id="rId2"/>
    <sheet name="2 - 2. etapa - chodníky p..." sheetId="3" r:id="rId3"/>
    <sheet name="3 - 3. etapa - chodníky p..." sheetId="4" r:id="rId4"/>
    <sheet name="4 - 4. etapa - chodník od..." sheetId="5" r:id="rId5"/>
  </sheets>
  <definedNames>
    <definedName name="_xlnm.Print_Area" localSheetId="0">'Rekapitulácia stavby'!$C$4:$AP$70,'Rekapitulácia stavby'!$C$76:$AP$99</definedName>
    <definedName name="_xlnm.Print_Titles" localSheetId="0">'Rekapitulácia stavby'!$85:$85</definedName>
    <definedName name="_xlnm.Print_Area" localSheetId="1">'1 - 1. etapa - chodníky p...'!$C$4:$Q$70,'1 - 1. etapa - chodníky p...'!$C$76:$Q$119,'1 - 1. etapa - chodníky p...'!$C$125:$Q$234</definedName>
    <definedName name="_xlnm.Print_Titles" localSheetId="1">'1 - 1. etapa - chodníky p...'!$135:$135</definedName>
    <definedName name="_xlnm.Print_Area" localSheetId="2">'2 - 2. etapa - chodníky p...'!$C$4:$Q$70,'2 - 2. etapa - chodníky p...'!$C$76:$Q$114,'2 - 2. etapa - chodníky p...'!$C$120:$Q$207</definedName>
    <definedName name="_xlnm.Print_Titles" localSheetId="2">'2 - 2. etapa - chodníky p...'!$130:$130</definedName>
    <definedName name="_xlnm.Print_Area" localSheetId="3">'3 - 3. etapa - chodníky p...'!$C$4:$Q$70,'3 - 3. etapa - chodníky p...'!$C$76:$Q$113,'3 - 3. etapa - chodníky p...'!$C$119:$Q$205</definedName>
    <definedName name="_xlnm.Print_Titles" localSheetId="3">'3 - 3. etapa - chodníky p...'!$129:$129</definedName>
    <definedName name="_xlnm.Print_Area" localSheetId="4">'4 - 4. etapa - chodník od...'!$C$4:$Q$70,'4 - 4. etapa - chodník od...'!$C$76:$Q$105,'4 - 4. etapa - chodník od...'!$C$111:$Q$157</definedName>
    <definedName name="_xlnm.Print_Titles" localSheetId="4">'4 - 4. etapa - chodník od...'!$121:$121</definedName>
  </definedNames>
  <calcPr/>
</workbook>
</file>

<file path=xl/calcChain.xml><?xml version="1.0" encoding="utf-8"?>
<calcChain xmlns="http://schemas.openxmlformats.org/spreadsheetml/2006/main">
  <c i="1" r="AY91"/>
  <c r="AX91"/>
  <c i="5" r="BI157"/>
  <c r="BH157"/>
  <c r="BG157"/>
  <c r="BE157"/>
  <c r="BK157"/>
  <c r="N157"/>
  <c r="BF157"/>
  <c r="BI156"/>
  <c r="BH156"/>
  <c r="BG156"/>
  <c r="BE156"/>
  <c r="BK156"/>
  <c r="N156"/>
  <c r="BF156"/>
  <c r="BI155"/>
  <c r="BH155"/>
  <c r="BG155"/>
  <c r="BE155"/>
  <c r="BK155"/>
  <c r="N155"/>
  <c r="BF155"/>
  <c r="BI154"/>
  <c r="BH154"/>
  <c r="BG154"/>
  <c r="BE154"/>
  <c r="BK154"/>
  <c r="N154"/>
  <c r="BF154"/>
  <c r="BI153"/>
  <c r="BH153"/>
  <c r="BG153"/>
  <c r="BE153"/>
  <c r="BK153"/>
  <c r="BK152"/>
  <c r="N152"/>
  <c r="N153"/>
  <c r="BF153"/>
  <c r="N95"/>
  <c r="BI151"/>
  <c r="BH151"/>
  <c r="BG151"/>
  <c r="BE151"/>
  <c r="AA151"/>
  <c r="AA150"/>
  <c r="Y151"/>
  <c r="Y150"/>
  <c r="W151"/>
  <c r="W150"/>
  <c r="BK151"/>
  <c r="BK150"/>
  <c r="N150"/>
  <c r="N151"/>
  <c r="BF151"/>
  <c r="N94"/>
  <c r="BI149"/>
  <c r="BH149"/>
  <c r="BG149"/>
  <c r="BE149"/>
  <c r="AA149"/>
  <c r="Y149"/>
  <c r="W149"/>
  <c r="BK149"/>
  <c r="N149"/>
  <c r="BF149"/>
  <c r="BI148"/>
  <c r="BH148"/>
  <c r="BG148"/>
  <c r="BE148"/>
  <c r="AA148"/>
  <c r="Y148"/>
  <c r="W148"/>
  <c r="BK148"/>
  <c r="N148"/>
  <c r="BF148"/>
  <c r="BI147"/>
  <c r="BH147"/>
  <c r="BG147"/>
  <c r="BE147"/>
  <c r="AA147"/>
  <c r="Y147"/>
  <c r="W147"/>
  <c r="BK147"/>
  <c r="N147"/>
  <c r="BF147"/>
  <c r="BI146"/>
  <c r="BH146"/>
  <c r="BG146"/>
  <c r="BE146"/>
  <c r="AA146"/>
  <c r="Y146"/>
  <c r="W146"/>
  <c r="BK146"/>
  <c r="N146"/>
  <c r="BF146"/>
  <c r="BI145"/>
  <c r="BH145"/>
  <c r="BG145"/>
  <c r="BE145"/>
  <c r="AA145"/>
  <c r="Y145"/>
  <c r="W145"/>
  <c r="BK145"/>
  <c r="N145"/>
  <c r="BF145"/>
  <c r="BI144"/>
  <c r="BH144"/>
  <c r="BG144"/>
  <c r="BE144"/>
  <c r="AA144"/>
  <c r="Y144"/>
  <c r="W144"/>
  <c r="BK144"/>
  <c r="N144"/>
  <c r="BF144"/>
  <c r="BI143"/>
  <c r="BH143"/>
  <c r="BG143"/>
  <c r="BE143"/>
  <c r="AA143"/>
  <c r="Y143"/>
  <c r="W143"/>
  <c r="BK143"/>
  <c r="N143"/>
  <c r="BF143"/>
  <c r="BI142"/>
  <c r="BH142"/>
  <c r="BG142"/>
  <c r="BE142"/>
  <c r="AA142"/>
  <c r="AA141"/>
  <c r="Y142"/>
  <c r="Y141"/>
  <c r="W142"/>
  <c r="W141"/>
  <c r="BK142"/>
  <c r="BK141"/>
  <c r="N141"/>
  <c r="N142"/>
  <c r="BF142"/>
  <c r="N93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AA135"/>
  <c r="Y136"/>
  <c r="Y135"/>
  <c r="W136"/>
  <c r="W135"/>
  <c r="BK136"/>
  <c r="BK135"/>
  <c r="N135"/>
  <c r="N136"/>
  <c r="BF136"/>
  <c r="N92"/>
  <c r="BI134"/>
  <c r="BH134"/>
  <c r="BG134"/>
  <c r="BE134"/>
  <c r="AA134"/>
  <c r="AA133"/>
  <c r="Y134"/>
  <c r="Y133"/>
  <c r="W134"/>
  <c r="W133"/>
  <c r="BK134"/>
  <c r="BK133"/>
  <c r="N133"/>
  <c r="N134"/>
  <c r="BF134"/>
  <c r="N91"/>
  <c r="BI132"/>
  <c r="BH132"/>
  <c r="BG132"/>
  <c r="BE132"/>
  <c r="AA132"/>
  <c r="Y132"/>
  <c r="W132"/>
  <c r="BK132"/>
  <c r="N132"/>
  <c r="BF132"/>
  <c r="BI131"/>
  <c r="BH131"/>
  <c r="BG131"/>
  <c r="BE131"/>
  <c r="AA131"/>
  <c r="Y131"/>
  <c r="W131"/>
  <c r="BK131"/>
  <c r="N131"/>
  <c r="BF131"/>
  <c r="BI130"/>
  <c r="BH130"/>
  <c r="BG130"/>
  <c r="BE130"/>
  <c r="AA130"/>
  <c r="Y130"/>
  <c r="W130"/>
  <c r="BK130"/>
  <c r="N130"/>
  <c r="BF130"/>
  <c r="BI129"/>
  <c r="BH129"/>
  <c r="BG129"/>
  <c r="BE129"/>
  <c r="AA129"/>
  <c r="Y129"/>
  <c r="W129"/>
  <c r="BK129"/>
  <c r="N129"/>
  <c r="BF129"/>
  <c r="BI128"/>
  <c r="BH128"/>
  <c r="BG128"/>
  <c r="BE128"/>
  <c r="AA128"/>
  <c r="Y128"/>
  <c r="W128"/>
  <c r="BK128"/>
  <c r="N128"/>
  <c r="BF128"/>
  <c r="BI127"/>
  <c r="BH127"/>
  <c r="BG127"/>
  <c r="BE127"/>
  <c r="AA127"/>
  <c r="Y127"/>
  <c r="W127"/>
  <c r="BK127"/>
  <c r="N127"/>
  <c r="BF127"/>
  <c r="BI126"/>
  <c r="BH126"/>
  <c r="BG126"/>
  <c r="BE126"/>
  <c r="AA126"/>
  <c r="Y126"/>
  <c r="W126"/>
  <c r="BK126"/>
  <c r="N126"/>
  <c r="BF126"/>
  <c r="BI125"/>
  <c r="BH125"/>
  <c r="BG125"/>
  <c r="BE125"/>
  <c r="AA125"/>
  <c r="AA124"/>
  <c r="AA123"/>
  <c r="AA122"/>
  <c r="Y125"/>
  <c r="Y124"/>
  <c r="Y123"/>
  <c r="Y122"/>
  <c r="W125"/>
  <c r="W124"/>
  <c r="W123"/>
  <c r="W122"/>
  <c i="1" r="AU91"/>
  <c i="5" r="BK125"/>
  <c r="BK124"/>
  <c r="N124"/>
  <c r="BK123"/>
  <c r="N123"/>
  <c r="BK122"/>
  <c r="N122"/>
  <c r="N88"/>
  <c r="N125"/>
  <c r="BF125"/>
  <c r="N90"/>
  <c r="N89"/>
  <c r="F118"/>
  <c r="F116"/>
  <c r="F114"/>
  <c r="BI103"/>
  <c r="BH103"/>
  <c r="BG103"/>
  <c r="BE103"/>
  <c r="N103"/>
  <c r="BF103"/>
  <c r="BI102"/>
  <c r="BH102"/>
  <c r="BG102"/>
  <c r="BE102"/>
  <c r="N102"/>
  <c r="BF10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H36"/>
  <c i="1" r="BD91"/>
  <c i="5" r="BH98"/>
  <c r="H35"/>
  <c i="1" r="BC91"/>
  <c i="5" r="BG98"/>
  <c r="H34"/>
  <c i="1" r="BB91"/>
  <c i="5" r="BE98"/>
  <c r="M32"/>
  <c i="1" r="AV91"/>
  <c i="5" r="H32"/>
  <c i="1" r="AZ91"/>
  <c i="5" r="N98"/>
  <c r="N97"/>
  <c r="L105"/>
  <c r="BF98"/>
  <c r="M33"/>
  <c i="1" r="AW91"/>
  <c i="5" r="H33"/>
  <c i="1" r="BA91"/>
  <c i="5" r="M28"/>
  <c i="1" r="AS91"/>
  <c i="5" r="M27"/>
  <c r="F83"/>
  <c r="F81"/>
  <c r="F79"/>
  <c r="M30"/>
  <c i="1" r="AG91"/>
  <c i="5" r="L38"/>
  <c r="O21"/>
  <c r="E21"/>
  <c r="M119"/>
  <c r="M84"/>
  <c r="O20"/>
  <c r="O18"/>
  <c r="E18"/>
  <c r="M118"/>
  <c r="M83"/>
  <c r="O17"/>
  <c r="O15"/>
  <c r="E15"/>
  <c r="F119"/>
  <c r="F84"/>
  <c r="O14"/>
  <c r="O9"/>
  <c r="M116"/>
  <c r="M81"/>
  <c r="F6"/>
  <c r="F113"/>
  <c r="F78"/>
  <c i="1" r="AY90"/>
  <c r="AX90"/>
  <c i="4" r="BI205"/>
  <c r="BH205"/>
  <c r="BG205"/>
  <c r="BE205"/>
  <c r="BK205"/>
  <c r="N205"/>
  <c r="BF205"/>
  <c r="BI204"/>
  <c r="BH204"/>
  <c r="BG204"/>
  <c r="BE204"/>
  <c r="BK204"/>
  <c r="N204"/>
  <c r="BF204"/>
  <c r="BI203"/>
  <c r="BH203"/>
  <c r="BG203"/>
  <c r="BE203"/>
  <c r="BK203"/>
  <c r="N203"/>
  <c r="BF203"/>
  <c r="BI202"/>
  <c r="BH202"/>
  <c r="BG202"/>
  <c r="BE202"/>
  <c r="BK202"/>
  <c r="N202"/>
  <c r="BF202"/>
  <c r="BI201"/>
  <c r="BH201"/>
  <c r="BG201"/>
  <c r="BE201"/>
  <c r="BK201"/>
  <c r="BK200"/>
  <c r="N200"/>
  <c r="N201"/>
  <c r="BF201"/>
  <c r="N103"/>
  <c r="BI199"/>
  <c r="BH199"/>
  <c r="BG199"/>
  <c r="BE199"/>
  <c r="AA199"/>
  <c r="Y199"/>
  <c r="W199"/>
  <c r="BK199"/>
  <c r="N199"/>
  <c r="BF199"/>
  <c r="BI198"/>
  <c r="BH198"/>
  <c r="BG198"/>
  <c r="BE198"/>
  <c r="AA198"/>
  <c r="Y198"/>
  <c r="W198"/>
  <c r="BK198"/>
  <c r="N198"/>
  <c r="BF198"/>
  <c r="BI197"/>
  <c r="BH197"/>
  <c r="BG197"/>
  <c r="BE197"/>
  <c r="AA197"/>
  <c r="Y197"/>
  <c r="W197"/>
  <c r="BK197"/>
  <c r="N197"/>
  <c r="BF197"/>
  <c r="BI196"/>
  <c r="BH196"/>
  <c r="BG196"/>
  <c r="BE196"/>
  <c r="AA196"/>
  <c r="AA195"/>
  <c r="AA194"/>
  <c r="Y196"/>
  <c r="Y195"/>
  <c r="Y194"/>
  <c r="W196"/>
  <c r="W195"/>
  <c r="W194"/>
  <c r="BK196"/>
  <c r="BK195"/>
  <c r="N195"/>
  <c r="BK194"/>
  <c r="N194"/>
  <c r="N196"/>
  <c r="BF196"/>
  <c r="N102"/>
  <c r="N101"/>
  <c r="BI193"/>
  <c r="BH193"/>
  <c r="BG193"/>
  <c r="BE193"/>
  <c r="AA193"/>
  <c r="Y193"/>
  <c r="W193"/>
  <c r="BK193"/>
  <c r="N193"/>
  <c r="BF193"/>
  <c r="BI192"/>
  <c r="BH192"/>
  <c r="BG192"/>
  <c r="BE192"/>
  <c r="AA192"/>
  <c r="Y192"/>
  <c r="W192"/>
  <c r="BK192"/>
  <c r="N192"/>
  <c r="BF192"/>
  <c r="BI191"/>
  <c r="BH191"/>
  <c r="BG191"/>
  <c r="BE191"/>
  <c r="AA191"/>
  <c r="Y191"/>
  <c r="W191"/>
  <c r="BK191"/>
  <c r="N191"/>
  <c r="BF191"/>
  <c r="BI190"/>
  <c r="BH190"/>
  <c r="BG190"/>
  <c r="BE190"/>
  <c r="AA190"/>
  <c r="Y190"/>
  <c r="W190"/>
  <c r="BK190"/>
  <c r="N190"/>
  <c r="BF190"/>
  <c r="BI189"/>
  <c r="BH189"/>
  <c r="BG189"/>
  <c r="BE189"/>
  <c r="AA189"/>
  <c r="Y189"/>
  <c r="W189"/>
  <c r="BK189"/>
  <c r="N189"/>
  <c r="BF189"/>
  <c r="BI188"/>
  <c r="BH188"/>
  <c r="BG188"/>
  <c r="BE188"/>
  <c r="AA188"/>
  <c r="Y188"/>
  <c r="W188"/>
  <c r="BK188"/>
  <c r="N188"/>
  <c r="BF188"/>
  <c r="BI187"/>
  <c r="BH187"/>
  <c r="BG187"/>
  <c r="BE187"/>
  <c r="AA187"/>
  <c r="AA186"/>
  <c r="Y187"/>
  <c r="Y186"/>
  <c r="W187"/>
  <c r="W186"/>
  <c r="BK187"/>
  <c r="BK186"/>
  <c r="N186"/>
  <c r="N187"/>
  <c r="BF187"/>
  <c r="N100"/>
  <c r="BI185"/>
  <c r="BH185"/>
  <c r="BG185"/>
  <c r="BE185"/>
  <c r="AA185"/>
  <c r="Y185"/>
  <c r="W185"/>
  <c r="BK185"/>
  <c r="N185"/>
  <c r="BF185"/>
  <c r="BI184"/>
  <c r="BH184"/>
  <c r="BG184"/>
  <c r="BE184"/>
  <c r="AA184"/>
  <c r="Y184"/>
  <c r="W184"/>
  <c r="BK184"/>
  <c r="N184"/>
  <c r="BF184"/>
  <c r="BI183"/>
  <c r="BH183"/>
  <c r="BG183"/>
  <c r="BE183"/>
  <c r="AA183"/>
  <c r="Y183"/>
  <c r="W183"/>
  <c r="BK183"/>
  <c r="N183"/>
  <c r="BF183"/>
  <c r="BI182"/>
  <c r="BH182"/>
  <c r="BG182"/>
  <c r="BE182"/>
  <c r="AA182"/>
  <c r="AA181"/>
  <c r="Y182"/>
  <c r="Y181"/>
  <c r="W182"/>
  <c r="W181"/>
  <c r="BK182"/>
  <c r="BK181"/>
  <c r="N181"/>
  <c r="N182"/>
  <c r="BF182"/>
  <c r="N99"/>
  <c r="BI180"/>
  <c r="BH180"/>
  <c r="BG180"/>
  <c r="BE180"/>
  <c r="AA180"/>
  <c r="Y180"/>
  <c r="W180"/>
  <c r="BK180"/>
  <c r="N180"/>
  <c r="BF180"/>
  <c r="BI179"/>
  <c r="BH179"/>
  <c r="BG179"/>
  <c r="BE179"/>
  <c r="AA179"/>
  <c r="Y179"/>
  <c r="W179"/>
  <c r="BK179"/>
  <c r="N179"/>
  <c r="BF179"/>
  <c r="BI178"/>
  <c r="BH178"/>
  <c r="BG178"/>
  <c r="BE178"/>
  <c r="AA178"/>
  <c r="Y178"/>
  <c r="W178"/>
  <c r="BK178"/>
  <c r="N178"/>
  <c r="BF178"/>
  <c r="BI177"/>
  <c r="BH177"/>
  <c r="BG177"/>
  <c r="BE177"/>
  <c r="AA177"/>
  <c r="Y177"/>
  <c r="W177"/>
  <c r="BK177"/>
  <c r="N177"/>
  <c r="BF177"/>
  <c r="BI176"/>
  <c r="BH176"/>
  <c r="BG176"/>
  <c r="BE176"/>
  <c r="AA176"/>
  <c r="Y176"/>
  <c r="W176"/>
  <c r="BK176"/>
  <c r="N176"/>
  <c r="BF176"/>
  <c r="BI175"/>
  <c r="BH175"/>
  <c r="BG175"/>
  <c r="BE175"/>
  <c r="AA175"/>
  <c r="AA174"/>
  <c r="AA173"/>
  <c r="Y175"/>
  <c r="Y174"/>
  <c r="Y173"/>
  <c r="W175"/>
  <c r="W174"/>
  <c r="W173"/>
  <c r="BK175"/>
  <c r="BK174"/>
  <c r="N174"/>
  <c r="BK173"/>
  <c r="N173"/>
  <c r="N175"/>
  <c r="BF175"/>
  <c r="N98"/>
  <c r="N97"/>
  <c r="BI172"/>
  <c r="BH172"/>
  <c r="BG172"/>
  <c r="BE172"/>
  <c r="AA172"/>
  <c r="Y172"/>
  <c r="W172"/>
  <c r="BK172"/>
  <c r="N172"/>
  <c r="BF172"/>
  <c r="BI171"/>
  <c r="BH171"/>
  <c r="BG171"/>
  <c r="BE171"/>
  <c r="AA171"/>
  <c r="Y171"/>
  <c r="W171"/>
  <c r="BK171"/>
  <c r="N171"/>
  <c r="BF171"/>
  <c r="BI170"/>
  <c r="BH170"/>
  <c r="BG170"/>
  <c r="BE170"/>
  <c r="AA170"/>
  <c r="AA169"/>
  <c r="Y170"/>
  <c r="Y169"/>
  <c r="W170"/>
  <c r="W169"/>
  <c r="BK170"/>
  <c r="BK169"/>
  <c r="N169"/>
  <c r="N170"/>
  <c r="BF170"/>
  <c r="N96"/>
  <c r="BI168"/>
  <c r="BH168"/>
  <c r="BG168"/>
  <c r="BE168"/>
  <c r="AA168"/>
  <c r="Y168"/>
  <c r="W168"/>
  <c r="BK168"/>
  <c r="N168"/>
  <c r="BF168"/>
  <c r="BI167"/>
  <c r="BH167"/>
  <c r="BG167"/>
  <c r="BE167"/>
  <c r="AA167"/>
  <c r="Y167"/>
  <c r="W167"/>
  <c r="BK167"/>
  <c r="N167"/>
  <c r="BF167"/>
  <c r="BI166"/>
  <c r="BH166"/>
  <c r="BG166"/>
  <c r="BE166"/>
  <c r="AA166"/>
  <c r="Y166"/>
  <c r="W166"/>
  <c r="BK166"/>
  <c r="N166"/>
  <c r="BF166"/>
  <c r="BI165"/>
  <c r="BH165"/>
  <c r="BG165"/>
  <c r="BE165"/>
  <c r="AA165"/>
  <c r="AA164"/>
  <c r="Y165"/>
  <c r="Y164"/>
  <c r="W165"/>
  <c r="W164"/>
  <c r="BK165"/>
  <c r="BK164"/>
  <c r="N164"/>
  <c r="N165"/>
  <c r="BF165"/>
  <c r="N95"/>
  <c r="BI163"/>
  <c r="BH163"/>
  <c r="BG163"/>
  <c r="BE163"/>
  <c r="AA163"/>
  <c r="Y163"/>
  <c r="W163"/>
  <c r="BK163"/>
  <c r="N163"/>
  <c r="BF163"/>
  <c r="BI162"/>
  <c r="BH162"/>
  <c r="BG162"/>
  <c r="BE162"/>
  <c r="AA162"/>
  <c r="Y162"/>
  <c r="W162"/>
  <c r="BK162"/>
  <c r="N162"/>
  <c r="BF162"/>
  <c r="BI161"/>
  <c r="BH161"/>
  <c r="BG161"/>
  <c r="BE161"/>
  <c r="AA161"/>
  <c r="Y161"/>
  <c r="W161"/>
  <c r="BK161"/>
  <c r="N161"/>
  <c r="BF161"/>
  <c r="BI160"/>
  <c r="BH160"/>
  <c r="BG160"/>
  <c r="BE160"/>
  <c r="AA160"/>
  <c r="Y160"/>
  <c r="W160"/>
  <c r="BK160"/>
  <c r="N160"/>
  <c r="BF160"/>
  <c r="BI159"/>
  <c r="BH159"/>
  <c r="BG159"/>
  <c r="BE159"/>
  <c r="AA159"/>
  <c r="Y159"/>
  <c r="W159"/>
  <c r="BK159"/>
  <c r="N159"/>
  <c r="BF159"/>
  <c r="BI158"/>
  <c r="BH158"/>
  <c r="BG158"/>
  <c r="BE158"/>
  <c r="AA158"/>
  <c r="Y158"/>
  <c r="W158"/>
  <c r="BK158"/>
  <c r="N158"/>
  <c r="BF158"/>
  <c r="BI157"/>
  <c r="BH157"/>
  <c r="BG157"/>
  <c r="BE157"/>
  <c r="AA157"/>
  <c r="Y157"/>
  <c r="W157"/>
  <c r="BK157"/>
  <c r="N157"/>
  <c r="BF157"/>
  <c r="BI156"/>
  <c r="BH156"/>
  <c r="BG156"/>
  <c r="BE156"/>
  <c r="AA156"/>
  <c r="AA155"/>
  <c r="AA154"/>
  <c r="Y156"/>
  <c r="Y155"/>
  <c r="Y154"/>
  <c r="W156"/>
  <c r="W155"/>
  <c r="W154"/>
  <c r="BK156"/>
  <c r="BK155"/>
  <c r="N155"/>
  <c r="BK154"/>
  <c r="N154"/>
  <c r="N156"/>
  <c r="BF156"/>
  <c r="N94"/>
  <c r="N93"/>
  <c r="BI153"/>
  <c r="BH153"/>
  <c r="BG153"/>
  <c r="BE153"/>
  <c r="AA153"/>
  <c r="Y153"/>
  <c r="W153"/>
  <c r="BK153"/>
  <c r="N153"/>
  <c r="BF153"/>
  <c r="BI152"/>
  <c r="BH152"/>
  <c r="BG152"/>
  <c r="BE152"/>
  <c r="AA152"/>
  <c r="Y152"/>
  <c r="W152"/>
  <c r="BK152"/>
  <c r="N152"/>
  <c r="BF152"/>
  <c r="BI151"/>
  <c r="BH151"/>
  <c r="BG151"/>
  <c r="BE151"/>
  <c r="AA151"/>
  <c r="Y151"/>
  <c r="W151"/>
  <c r="BK151"/>
  <c r="N151"/>
  <c r="BF151"/>
  <c r="BI150"/>
  <c r="BH150"/>
  <c r="BG150"/>
  <c r="BE150"/>
  <c r="AA150"/>
  <c r="Y150"/>
  <c r="W150"/>
  <c r="BK150"/>
  <c r="N150"/>
  <c r="BF150"/>
  <c r="BI149"/>
  <c r="BH149"/>
  <c r="BG149"/>
  <c r="BE149"/>
  <c r="AA149"/>
  <c r="Y149"/>
  <c r="W149"/>
  <c r="BK149"/>
  <c r="N149"/>
  <c r="BF149"/>
  <c r="BI148"/>
  <c r="BH148"/>
  <c r="BG148"/>
  <c r="BE148"/>
  <c r="AA148"/>
  <c r="AA147"/>
  <c r="Y148"/>
  <c r="Y147"/>
  <c r="W148"/>
  <c r="W147"/>
  <c r="BK148"/>
  <c r="BK147"/>
  <c r="N147"/>
  <c r="N148"/>
  <c r="BF148"/>
  <c r="N92"/>
  <c r="BI146"/>
  <c r="BH146"/>
  <c r="BG146"/>
  <c r="BE146"/>
  <c r="AA146"/>
  <c r="Y146"/>
  <c r="W146"/>
  <c r="BK146"/>
  <c r="N146"/>
  <c r="BF146"/>
  <c r="BI145"/>
  <c r="BH145"/>
  <c r="BG145"/>
  <c r="BE145"/>
  <c r="AA145"/>
  <c r="Y145"/>
  <c r="W145"/>
  <c r="BK145"/>
  <c r="N145"/>
  <c r="BF145"/>
  <c r="BI144"/>
  <c r="BH144"/>
  <c r="BG144"/>
  <c r="BE144"/>
  <c r="AA144"/>
  <c r="Y144"/>
  <c r="W144"/>
  <c r="BK144"/>
  <c r="N144"/>
  <c r="BF144"/>
  <c r="BI143"/>
  <c r="BH143"/>
  <c r="BG143"/>
  <c r="BE143"/>
  <c r="AA143"/>
  <c r="Y143"/>
  <c r="W143"/>
  <c r="BK143"/>
  <c r="N143"/>
  <c r="BF143"/>
  <c r="BI142"/>
  <c r="BH142"/>
  <c r="BG142"/>
  <c r="BE142"/>
  <c r="AA142"/>
  <c r="AA141"/>
  <c r="Y142"/>
  <c r="Y141"/>
  <c r="W142"/>
  <c r="W141"/>
  <c r="BK142"/>
  <c r="BK141"/>
  <c r="N141"/>
  <c r="N142"/>
  <c r="BF142"/>
  <c r="N9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Y136"/>
  <c r="W136"/>
  <c r="BK136"/>
  <c r="N136"/>
  <c r="BF136"/>
  <c r="BI135"/>
  <c r="BH135"/>
  <c r="BG135"/>
  <c r="BE135"/>
  <c r="AA135"/>
  <c r="Y135"/>
  <c r="W135"/>
  <c r="BK135"/>
  <c r="N135"/>
  <c r="BF135"/>
  <c r="BI134"/>
  <c r="BH134"/>
  <c r="BG134"/>
  <c r="BE134"/>
  <c r="AA134"/>
  <c r="Y134"/>
  <c r="W134"/>
  <c r="BK134"/>
  <c r="N134"/>
  <c r="BF134"/>
  <c r="BI133"/>
  <c r="BH133"/>
  <c r="BG133"/>
  <c r="BE133"/>
  <c r="AA133"/>
  <c r="AA132"/>
  <c r="AA131"/>
  <c r="AA130"/>
  <c r="Y133"/>
  <c r="Y132"/>
  <c r="Y131"/>
  <c r="Y130"/>
  <c r="W133"/>
  <c r="W132"/>
  <c r="W131"/>
  <c r="W130"/>
  <c i="1" r="AU90"/>
  <c i="4" r="BK133"/>
  <c r="BK132"/>
  <c r="N132"/>
  <c r="BK131"/>
  <c r="N131"/>
  <c r="BK130"/>
  <c r="N130"/>
  <c r="N88"/>
  <c r="N133"/>
  <c r="BF133"/>
  <c r="N90"/>
  <c r="N89"/>
  <c r="F126"/>
  <c r="F124"/>
  <c r="F122"/>
  <c r="BI111"/>
  <c r="BH111"/>
  <c r="BG111"/>
  <c r="BE111"/>
  <c r="N111"/>
  <c r="BF111"/>
  <c r="BI110"/>
  <c r="BH110"/>
  <c r="BG110"/>
  <c r="BE110"/>
  <c r="N110"/>
  <c r="BF110"/>
  <c r="BI109"/>
  <c r="BH109"/>
  <c r="BG109"/>
  <c r="BE109"/>
  <c r="N109"/>
  <c r="BF109"/>
  <c r="BI108"/>
  <c r="BH108"/>
  <c r="BG108"/>
  <c r="BE108"/>
  <c r="N108"/>
  <c r="BF108"/>
  <c r="BI107"/>
  <c r="BH107"/>
  <c r="BG107"/>
  <c r="BE107"/>
  <c r="N107"/>
  <c r="BF107"/>
  <c r="BI106"/>
  <c r="H36"/>
  <c i="1" r="BD90"/>
  <c i="4" r="BH106"/>
  <c r="H35"/>
  <c i="1" r="BC90"/>
  <c i="4" r="BG106"/>
  <c r="H34"/>
  <c i="1" r="BB90"/>
  <c i="4" r="BE106"/>
  <c r="M32"/>
  <c i="1" r="AV90"/>
  <c i="4" r="H32"/>
  <c i="1" r="AZ90"/>
  <c i="4" r="N106"/>
  <c r="N105"/>
  <c r="L113"/>
  <c r="BF106"/>
  <c r="M33"/>
  <c i="1" r="AW90"/>
  <c i="4" r="H33"/>
  <c i="1" r="BA90"/>
  <c i="4" r="M28"/>
  <c i="1" r="AS90"/>
  <c i="4" r="M27"/>
  <c r="F83"/>
  <c r="F81"/>
  <c r="F79"/>
  <c r="M30"/>
  <c i="1" r="AG90"/>
  <c i="4" r="L38"/>
  <c r="O21"/>
  <c r="E21"/>
  <c r="M127"/>
  <c r="M84"/>
  <c r="O20"/>
  <c r="O18"/>
  <c r="E18"/>
  <c r="M126"/>
  <c r="M83"/>
  <c r="O17"/>
  <c r="O15"/>
  <c r="E15"/>
  <c r="F127"/>
  <c r="F84"/>
  <c r="O14"/>
  <c r="O9"/>
  <c r="M124"/>
  <c r="M81"/>
  <c r="F6"/>
  <c r="F121"/>
  <c r="F78"/>
  <c i="1" r="AY89"/>
  <c r="AX89"/>
  <c i="3" r="BI207"/>
  <c r="BH207"/>
  <c r="BG207"/>
  <c r="BE207"/>
  <c r="BK207"/>
  <c r="N207"/>
  <c r="BF207"/>
  <c r="BI206"/>
  <c r="BH206"/>
  <c r="BG206"/>
  <c r="BE206"/>
  <c r="BK206"/>
  <c r="N206"/>
  <c r="BF206"/>
  <c r="BI205"/>
  <c r="BH205"/>
  <c r="BG205"/>
  <c r="BE205"/>
  <c r="BK205"/>
  <c r="N205"/>
  <c r="BF205"/>
  <c r="BI204"/>
  <c r="BH204"/>
  <c r="BG204"/>
  <c r="BE204"/>
  <c r="BK204"/>
  <c r="N204"/>
  <c r="BF204"/>
  <c r="BI203"/>
  <c r="BH203"/>
  <c r="BG203"/>
  <c r="BE203"/>
  <c r="BK203"/>
  <c r="BK202"/>
  <c r="N202"/>
  <c r="N203"/>
  <c r="BF203"/>
  <c r="N104"/>
  <c r="BI201"/>
  <c r="BH201"/>
  <c r="BG201"/>
  <c r="BE201"/>
  <c r="AA201"/>
  <c r="Y201"/>
  <c r="W201"/>
  <c r="BK201"/>
  <c r="N201"/>
  <c r="BF201"/>
  <c r="BI200"/>
  <c r="BH200"/>
  <c r="BG200"/>
  <c r="BE200"/>
  <c r="AA200"/>
  <c r="Y200"/>
  <c r="W200"/>
  <c r="BK200"/>
  <c r="N200"/>
  <c r="BF200"/>
  <c r="BI199"/>
  <c r="BH199"/>
  <c r="BG199"/>
  <c r="BE199"/>
  <c r="AA199"/>
  <c r="Y199"/>
  <c r="W199"/>
  <c r="BK199"/>
  <c r="N199"/>
  <c r="BF199"/>
  <c r="BI198"/>
  <c r="BH198"/>
  <c r="BG198"/>
  <c r="BE198"/>
  <c r="AA198"/>
  <c r="Y198"/>
  <c r="W198"/>
  <c r="BK198"/>
  <c r="N198"/>
  <c r="BF198"/>
  <c r="BI197"/>
  <c r="BH197"/>
  <c r="BG197"/>
  <c r="BE197"/>
  <c r="AA197"/>
  <c r="AA196"/>
  <c r="AA195"/>
  <c r="Y197"/>
  <c r="Y196"/>
  <c r="Y195"/>
  <c r="W197"/>
  <c r="W196"/>
  <c r="W195"/>
  <c r="BK197"/>
  <c r="BK196"/>
  <c r="N196"/>
  <c r="BK195"/>
  <c r="N195"/>
  <c r="N197"/>
  <c r="BF197"/>
  <c r="N103"/>
  <c r="N102"/>
  <c r="BI194"/>
  <c r="BH194"/>
  <c r="BG194"/>
  <c r="BE194"/>
  <c r="AA194"/>
  <c r="Y194"/>
  <c r="W194"/>
  <c r="BK194"/>
  <c r="N194"/>
  <c r="BF194"/>
  <c r="BI193"/>
  <c r="BH193"/>
  <c r="BG193"/>
  <c r="BE193"/>
  <c r="AA193"/>
  <c r="Y193"/>
  <c r="W193"/>
  <c r="BK193"/>
  <c r="N193"/>
  <c r="BF193"/>
  <c r="BI192"/>
  <c r="BH192"/>
  <c r="BG192"/>
  <c r="BE192"/>
  <c r="AA192"/>
  <c r="AA191"/>
  <c r="Y192"/>
  <c r="Y191"/>
  <c r="W192"/>
  <c r="W191"/>
  <c r="BK192"/>
  <c r="BK191"/>
  <c r="N191"/>
  <c r="N192"/>
  <c r="BF192"/>
  <c r="N101"/>
  <c r="BI190"/>
  <c r="BH190"/>
  <c r="BG190"/>
  <c r="BE190"/>
  <c r="AA190"/>
  <c r="Y190"/>
  <c r="W190"/>
  <c r="BK190"/>
  <c r="N190"/>
  <c r="BF190"/>
  <c r="BI189"/>
  <c r="BH189"/>
  <c r="BG189"/>
  <c r="BE189"/>
  <c r="AA189"/>
  <c r="Y189"/>
  <c r="W189"/>
  <c r="BK189"/>
  <c r="N189"/>
  <c r="BF189"/>
  <c r="BI188"/>
  <c r="BH188"/>
  <c r="BG188"/>
  <c r="BE188"/>
  <c r="AA188"/>
  <c r="Y188"/>
  <c r="W188"/>
  <c r="BK188"/>
  <c r="N188"/>
  <c r="BF188"/>
  <c r="BI187"/>
  <c r="BH187"/>
  <c r="BG187"/>
  <c r="BE187"/>
  <c r="AA187"/>
  <c r="AA186"/>
  <c r="Y187"/>
  <c r="Y186"/>
  <c r="W187"/>
  <c r="W186"/>
  <c r="BK187"/>
  <c r="BK186"/>
  <c r="N186"/>
  <c r="N187"/>
  <c r="BF187"/>
  <c r="N100"/>
  <c r="BI185"/>
  <c r="BH185"/>
  <c r="BG185"/>
  <c r="BE185"/>
  <c r="AA185"/>
  <c r="Y185"/>
  <c r="W185"/>
  <c r="BK185"/>
  <c r="N185"/>
  <c r="BF185"/>
  <c r="BI184"/>
  <c r="BH184"/>
  <c r="BG184"/>
  <c r="BE184"/>
  <c r="AA184"/>
  <c r="Y184"/>
  <c r="W184"/>
  <c r="BK184"/>
  <c r="N184"/>
  <c r="BF184"/>
  <c r="BI183"/>
  <c r="BH183"/>
  <c r="BG183"/>
  <c r="BE183"/>
  <c r="AA183"/>
  <c r="AA182"/>
  <c r="AA181"/>
  <c r="Y183"/>
  <c r="Y182"/>
  <c r="Y181"/>
  <c r="W183"/>
  <c r="W182"/>
  <c r="W181"/>
  <c r="BK183"/>
  <c r="BK182"/>
  <c r="N182"/>
  <c r="BK181"/>
  <c r="N181"/>
  <c r="N183"/>
  <c r="BF183"/>
  <c r="N99"/>
  <c r="N98"/>
  <c r="BI180"/>
  <c r="BH180"/>
  <c r="BG180"/>
  <c r="BE180"/>
  <c r="AA180"/>
  <c r="Y180"/>
  <c r="W180"/>
  <c r="BK180"/>
  <c r="N180"/>
  <c r="BF180"/>
  <c r="BI179"/>
  <c r="BH179"/>
  <c r="BG179"/>
  <c r="BE179"/>
  <c r="AA179"/>
  <c r="Y179"/>
  <c r="W179"/>
  <c r="BK179"/>
  <c r="N179"/>
  <c r="BF179"/>
  <c r="BI178"/>
  <c r="BH178"/>
  <c r="BG178"/>
  <c r="BE178"/>
  <c r="AA178"/>
  <c r="Y178"/>
  <c r="W178"/>
  <c r="BK178"/>
  <c r="N178"/>
  <c r="BF178"/>
  <c r="BI177"/>
  <c r="BH177"/>
  <c r="BG177"/>
  <c r="BE177"/>
  <c r="AA177"/>
  <c r="AA176"/>
  <c r="Y177"/>
  <c r="Y176"/>
  <c r="W177"/>
  <c r="W176"/>
  <c r="BK177"/>
  <c r="BK176"/>
  <c r="N176"/>
  <c r="N177"/>
  <c r="BF177"/>
  <c r="N97"/>
  <c r="BI175"/>
  <c r="BH175"/>
  <c r="BG175"/>
  <c r="BE175"/>
  <c r="AA175"/>
  <c r="AA174"/>
  <c r="Y175"/>
  <c r="Y174"/>
  <c r="W175"/>
  <c r="W174"/>
  <c r="BK175"/>
  <c r="BK174"/>
  <c r="N174"/>
  <c r="N175"/>
  <c r="BF175"/>
  <c r="N96"/>
  <c r="BI173"/>
  <c r="BH173"/>
  <c r="BG173"/>
  <c r="BE173"/>
  <c r="AA173"/>
  <c r="Y173"/>
  <c r="W173"/>
  <c r="BK173"/>
  <c r="N173"/>
  <c r="BF173"/>
  <c r="BI172"/>
  <c r="BH172"/>
  <c r="BG172"/>
  <c r="BE172"/>
  <c r="AA172"/>
  <c r="Y172"/>
  <c r="W172"/>
  <c r="BK172"/>
  <c r="N172"/>
  <c r="BF172"/>
  <c r="BI171"/>
  <c r="BH171"/>
  <c r="BG171"/>
  <c r="BE171"/>
  <c r="AA171"/>
  <c r="Y171"/>
  <c r="W171"/>
  <c r="BK171"/>
  <c r="N171"/>
  <c r="BF171"/>
  <c r="BI170"/>
  <c r="BH170"/>
  <c r="BG170"/>
  <c r="BE170"/>
  <c r="AA170"/>
  <c r="Y170"/>
  <c r="W170"/>
  <c r="BK170"/>
  <c r="N170"/>
  <c r="BF170"/>
  <c r="BI169"/>
  <c r="BH169"/>
  <c r="BG169"/>
  <c r="BE169"/>
  <c r="AA169"/>
  <c r="Y169"/>
  <c r="W169"/>
  <c r="BK169"/>
  <c r="N169"/>
  <c r="BF169"/>
  <c r="BI168"/>
  <c r="BH168"/>
  <c r="BG168"/>
  <c r="BE168"/>
  <c r="AA168"/>
  <c r="AA167"/>
  <c r="Y168"/>
  <c r="Y167"/>
  <c r="W168"/>
  <c r="W167"/>
  <c r="BK168"/>
  <c r="BK167"/>
  <c r="N167"/>
  <c r="N168"/>
  <c r="BF168"/>
  <c r="N95"/>
  <c r="BI166"/>
  <c r="BH166"/>
  <c r="BG166"/>
  <c r="BE166"/>
  <c r="AA166"/>
  <c r="Y166"/>
  <c r="W166"/>
  <c r="BK166"/>
  <c r="N166"/>
  <c r="BF166"/>
  <c r="BI165"/>
  <c r="BH165"/>
  <c r="BG165"/>
  <c r="BE165"/>
  <c r="AA165"/>
  <c r="Y165"/>
  <c r="W165"/>
  <c r="BK165"/>
  <c r="N165"/>
  <c r="BF165"/>
  <c r="BI164"/>
  <c r="BH164"/>
  <c r="BG164"/>
  <c r="BE164"/>
  <c r="AA164"/>
  <c r="Y164"/>
  <c r="W164"/>
  <c r="BK164"/>
  <c r="N164"/>
  <c r="BF164"/>
  <c r="BI163"/>
  <c r="BH163"/>
  <c r="BG163"/>
  <c r="BE163"/>
  <c r="AA163"/>
  <c r="Y163"/>
  <c r="W163"/>
  <c r="BK163"/>
  <c r="N163"/>
  <c r="BF163"/>
  <c r="BI162"/>
  <c r="BH162"/>
  <c r="BG162"/>
  <c r="BE162"/>
  <c r="AA162"/>
  <c r="Y162"/>
  <c r="W162"/>
  <c r="BK162"/>
  <c r="N162"/>
  <c r="BF162"/>
  <c r="BI161"/>
  <c r="BH161"/>
  <c r="BG161"/>
  <c r="BE161"/>
  <c r="AA161"/>
  <c r="Y161"/>
  <c r="W161"/>
  <c r="BK161"/>
  <c r="N161"/>
  <c r="BF161"/>
  <c r="BI160"/>
  <c r="BH160"/>
  <c r="BG160"/>
  <c r="BE160"/>
  <c r="AA160"/>
  <c r="Y160"/>
  <c r="W160"/>
  <c r="BK160"/>
  <c r="N160"/>
  <c r="BF160"/>
  <c r="BI159"/>
  <c r="BH159"/>
  <c r="BG159"/>
  <c r="BE159"/>
  <c r="AA159"/>
  <c r="Y159"/>
  <c r="W159"/>
  <c r="BK159"/>
  <c r="N159"/>
  <c r="BF159"/>
  <c r="BI158"/>
  <c r="BH158"/>
  <c r="BG158"/>
  <c r="BE158"/>
  <c r="AA158"/>
  <c r="Y158"/>
  <c r="W158"/>
  <c r="BK158"/>
  <c r="N158"/>
  <c r="BF158"/>
  <c r="BI157"/>
  <c r="BH157"/>
  <c r="BG157"/>
  <c r="BE157"/>
  <c r="AA157"/>
  <c r="AA156"/>
  <c r="AA155"/>
  <c r="Y157"/>
  <c r="Y156"/>
  <c r="Y155"/>
  <c r="W157"/>
  <c r="W156"/>
  <c r="W155"/>
  <c r="BK157"/>
  <c r="BK156"/>
  <c r="N156"/>
  <c r="BK155"/>
  <c r="N155"/>
  <c r="N157"/>
  <c r="BF157"/>
  <c r="N94"/>
  <c r="N93"/>
  <c r="BI154"/>
  <c r="BH154"/>
  <c r="BG154"/>
  <c r="BE154"/>
  <c r="AA154"/>
  <c r="Y154"/>
  <c r="W154"/>
  <c r="BK154"/>
  <c r="N154"/>
  <c r="BF154"/>
  <c r="BI153"/>
  <c r="BH153"/>
  <c r="BG153"/>
  <c r="BE153"/>
  <c r="AA153"/>
  <c r="Y153"/>
  <c r="W153"/>
  <c r="BK153"/>
  <c r="N153"/>
  <c r="BF153"/>
  <c r="BI152"/>
  <c r="BH152"/>
  <c r="BG152"/>
  <c r="BE152"/>
  <c r="AA152"/>
  <c r="Y152"/>
  <c r="W152"/>
  <c r="BK152"/>
  <c r="N152"/>
  <c r="BF152"/>
  <c r="BI151"/>
  <c r="BH151"/>
  <c r="BG151"/>
  <c r="BE151"/>
  <c r="AA151"/>
  <c r="Y151"/>
  <c r="W151"/>
  <c r="BK151"/>
  <c r="N151"/>
  <c r="BF151"/>
  <c r="BI150"/>
  <c r="BH150"/>
  <c r="BG150"/>
  <c r="BE150"/>
  <c r="AA150"/>
  <c r="Y150"/>
  <c r="W150"/>
  <c r="BK150"/>
  <c r="N150"/>
  <c r="BF150"/>
  <c r="BI149"/>
  <c r="BH149"/>
  <c r="BG149"/>
  <c r="BE149"/>
  <c r="AA149"/>
  <c r="AA148"/>
  <c r="Y149"/>
  <c r="Y148"/>
  <c r="W149"/>
  <c r="W148"/>
  <c r="BK149"/>
  <c r="BK148"/>
  <c r="N148"/>
  <c r="N149"/>
  <c r="BF149"/>
  <c r="N92"/>
  <c r="BI147"/>
  <c r="BH147"/>
  <c r="BG147"/>
  <c r="BE147"/>
  <c r="AA147"/>
  <c r="Y147"/>
  <c r="W147"/>
  <c r="BK147"/>
  <c r="N147"/>
  <c r="BF147"/>
  <c r="BI146"/>
  <c r="BH146"/>
  <c r="BG146"/>
  <c r="BE146"/>
  <c r="AA146"/>
  <c r="Y146"/>
  <c r="W146"/>
  <c r="BK146"/>
  <c r="N146"/>
  <c r="BF146"/>
  <c r="BI145"/>
  <c r="BH145"/>
  <c r="BG145"/>
  <c r="BE145"/>
  <c r="AA145"/>
  <c r="Y145"/>
  <c r="W145"/>
  <c r="BK145"/>
  <c r="N145"/>
  <c r="BF145"/>
  <c r="BI144"/>
  <c r="BH144"/>
  <c r="BG144"/>
  <c r="BE144"/>
  <c r="AA144"/>
  <c r="Y144"/>
  <c r="W144"/>
  <c r="BK144"/>
  <c r="N144"/>
  <c r="BF144"/>
  <c r="BI143"/>
  <c r="BH143"/>
  <c r="BG143"/>
  <c r="BE143"/>
  <c r="AA143"/>
  <c r="AA142"/>
  <c r="Y143"/>
  <c r="Y142"/>
  <c r="W143"/>
  <c r="W142"/>
  <c r="BK143"/>
  <c r="BK142"/>
  <c r="N142"/>
  <c r="N143"/>
  <c r="BF143"/>
  <c r="N91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Y139"/>
  <c r="W139"/>
  <c r="BK139"/>
  <c r="N139"/>
  <c r="BF139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Y136"/>
  <c r="W136"/>
  <c r="BK136"/>
  <c r="N136"/>
  <c r="BF136"/>
  <c r="BI135"/>
  <c r="BH135"/>
  <c r="BG135"/>
  <c r="BE135"/>
  <c r="AA135"/>
  <c r="Y135"/>
  <c r="W135"/>
  <c r="BK135"/>
  <c r="N135"/>
  <c r="BF135"/>
  <c r="BI134"/>
  <c r="BH134"/>
  <c r="BG134"/>
  <c r="BE134"/>
  <c r="AA134"/>
  <c r="AA133"/>
  <c r="AA132"/>
  <c r="AA131"/>
  <c r="Y134"/>
  <c r="Y133"/>
  <c r="Y132"/>
  <c r="Y131"/>
  <c r="W134"/>
  <c r="W133"/>
  <c r="W132"/>
  <c r="W131"/>
  <c i="1" r="AU89"/>
  <c i="3" r="BK134"/>
  <c r="BK133"/>
  <c r="N133"/>
  <c r="BK132"/>
  <c r="N132"/>
  <c r="BK131"/>
  <c r="N131"/>
  <c r="N88"/>
  <c r="N134"/>
  <c r="BF134"/>
  <c r="N90"/>
  <c r="N89"/>
  <c r="F127"/>
  <c r="F125"/>
  <c r="F123"/>
  <c r="BI112"/>
  <c r="BH112"/>
  <c r="BG112"/>
  <c r="BE112"/>
  <c r="N112"/>
  <c r="BF112"/>
  <c r="BI111"/>
  <c r="BH111"/>
  <c r="BG111"/>
  <c r="BE111"/>
  <c r="N111"/>
  <c r="BF111"/>
  <c r="BI110"/>
  <c r="BH110"/>
  <c r="BG110"/>
  <c r="BE110"/>
  <c r="N110"/>
  <c r="BF110"/>
  <c r="BI109"/>
  <c r="BH109"/>
  <c r="BG109"/>
  <c r="BE109"/>
  <c r="N109"/>
  <c r="BF109"/>
  <c r="BI108"/>
  <c r="BH108"/>
  <c r="BG108"/>
  <c r="BE108"/>
  <c r="N108"/>
  <c r="BF108"/>
  <c r="BI107"/>
  <c r="H36"/>
  <c i="1" r="BD89"/>
  <c i="3" r="BH107"/>
  <c r="H35"/>
  <c i="1" r="BC89"/>
  <c i="3" r="BG107"/>
  <c r="H34"/>
  <c i="1" r="BB89"/>
  <c i="3" r="BE107"/>
  <c r="M32"/>
  <c i="1" r="AV89"/>
  <c i="3" r="H32"/>
  <c i="1" r="AZ89"/>
  <c i="3" r="N107"/>
  <c r="N106"/>
  <c r="L114"/>
  <c r="BF107"/>
  <c r="M33"/>
  <c i="1" r="AW89"/>
  <c i="3" r="H33"/>
  <c i="1" r="BA89"/>
  <c i="3" r="M28"/>
  <c i="1" r="AS89"/>
  <c i="3" r="M27"/>
  <c r="F83"/>
  <c r="F81"/>
  <c r="F79"/>
  <c r="M30"/>
  <c i="1" r="AG89"/>
  <c i="3" r="L38"/>
  <c r="O21"/>
  <c r="E21"/>
  <c r="M128"/>
  <c r="M84"/>
  <c r="O20"/>
  <c r="O18"/>
  <c r="E18"/>
  <c r="M127"/>
  <c r="M83"/>
  <c r="O17"/>
  <c r="O15"/>
  <c r="E15"/>
  <c r="F128"/>
  <c r="F84"/>
  <c r="O14"/>
  <c r="O9"/>
  <c r="M125"/>
  <c r="M81"/>
  <c r="F6"/>
  <c r="F122"/>
  <c r="F78"/>
  <c i="1" r="AY88"/>
  <c r="AX88"/>
  <c i="2" r="BI234"/>
  <c r="BH234"/>
  <c r="BG234"/>
  <c r="BE234"/>
  <c r="BK234"/>
  <c r="N234"/>
  <c r="BF234"/>
  <c r="BI233"/>
  <c r="BH233"/>
  <c r="BG233"/>
  <c r="BE233"/>
  <c r="BK233"/>
  <c r="N233"/>
  <c r="BF233"/>
  <c r="BI232"/>
  <c r="BH232"/>
  <c r="BG232"/>
  <c r="BE232"/>
  <c r="BK232"/>
  <c r="N232"/>
  <c r="BF232"/>
  <c r="BI231"/>
  <c r="BH231"/>
  <c r="BG231"/>
  <c r="BE231"/>
  <c r="BK231"/>
  <c r="N231"/>
  <c r="BF231"/>
  <c r="BI230"/>
  <c r="BH230"/>
  <c r="BG230"/>
  <c r="BE230"/>
  <c r="BK230"/>
  <c r="BK229"/>
  <c r="N229"/>
  <c r="N230"/>
  <c r="BF230"/>
  <c r="N109"/>
  <c r="BI228"/>
  <c r="BH228"/>
  <c r="BG228"/>
  <c r="BE228"/>
  <c r="AA228"/>
  <c r="Y228"/>
  <c r="W228"/>
  <c r="BK228"/>
  <c r="N228"/>
  <c r="BF228"/>
  <c r="BI227"/>
  <c r="BH227"/>
  <c r="BG227"/>
  <c r="BE227"/>
  <c r="AA227"/>
  <c r="Y227"/>
  <c r="W227"/>
  <c r="BK227"/>
  <c r="N227"/>
  <c r="BF227"/>
  <c r="BI226"/>
  <c r="BH226"/>
  <c r="BG226"/>
  <c r="BE226"/>
  <c r="AA226"/>
  <c r="Y226"/>
  <c r="W226"/>
  <c r="BK226"/>
  <c r="N226"/>
  <c r="BF226"/>
  <c r="BI225"/>
  <c r="BH225"/>
  <c r="BG225"/>
  <c r="BE225"/>
  <c r="AA225"/>
  <c r="AA224"/>
  <c r="AA223"/>
  <c r="Y225"/>
  <c r="Y224"/>
  <c r="Y223"/>
  <c r="W225"/>
  <c r="W224"/>
  <c r="W223"/>
  <c r="BK225"/>
  <c r="BK224"/>
  <c r="N224"/>
  <c r="BK223"/>
  <c r="N223"/>
  <c r="N225"/>
  <c r="BF225"/>
  <c r="N108"/>
  <c r="N107"/>
  <c r="BI222"/>
  <c r="BH222"/>
  <c r="BG222"/>
  <c r="BE222"/>
  <c r="AA222"/>
  <c r="Y222"/>
  <c r="W222"/>
  <c r="BK222"/>
  <c r="N222"/>
  <c r="BF222"/>
  <c r="BI221"/>
  <c r="BH221"/>
  <c r="BG221"/>
  <c r="BE221"/>
  <c r="AA221"/>
  <c r="Y221"/>
  <c r="W221"/>
  <c r="BK221"/>
  <c r="N221"/>
  <c r="BF221"/>
  <c r="BI220"/>
  <c r="BH220"/>
  <c r="BG220"/>
  <c r="BE220"/>
  <c r="AA220"/>
  <c r="AA219"/>
  <c r="Y220"/>
  <c r="Y219"/>
  <c r="W220"/>
  <c r="W219"/>
  <c r="BK220"/>
  <c r="BK219"/>
  <c r="N219"/>
  <c r="N220"/>
  <c r="BF220"/>
  <c r="N106"/>
  <c r="BI218"/>
  <c r="BH218"/>
  <c r="BG218"/>
  <c r="BE218"/>
  <c r="AA218"/>
  <c r="Y218"/>
  <c r="W218"/>
  <c r="BK218"/>
  <c r="N218"/>
  <c r="BF218"/>
  <c r="BI217"/>
  <c r="BH217"/>
  <c r="BG217"/>
  <c r="BE217"/>
  <c r="AA217"/>
  <c r="Y217"/>
  <c r="W217"/>
  <c r="BK217"/>
  <c r="N217"/>
  <c r="BF217"/>
  <c r="BI216"/>
  <c r="BH216"/>
  <c r="BG216"/>
  <c r="BE216"/>
  <c r="AA216"/>
  <c r="Y216"/>
  <c r="W216"/>
  <c r="BK216"/>
  <c r="N216"/>
  <c r="BF216"/>
  <c r="BI215"/>
  <c r="BH215"/>
  <c r="BG215"/>
  <c r="BE215"/>
  <c r="AA215"/>
  <c r="AA214"/>
  <c r="Y215"/>
  <c r="Y214"/>
  <c r="W215"/>
  <c r="W214"/>
  <c r="BK215"/>
  <c r="BK214"/>
  <c r="N214"/>
  <c r="N215"/>
  <c r="BF215"/>
  <c r="N105"/>
  <c r="BI213"/>
  <c r="BH213"/>
  <c r="BG213"/>
  <c r="BE213"/>
  <c r="AA213"/>
  <c r="Y213"/>
  <c r="W213"/>
  <c r="BK213"/>
  <c r="N213"/>
  <c r="BF213"/>
  <c r="BI212"/>
  <c r="BH212"/>
  <c r="BG212"/>
  <c r="BE212"/>
  <c r="AA212"/>
  <c r="Y212"/>
  <c r="W212"/>
  <c r="BK212"/>
  <c r="N212"/>
  <c r="BF212"/>
  <c r="BI211"/>
  <c r="BH211"/>
  <c r="BG211"/>
  <c r="BE211"/>
  <c r="AA211"/>
  <c r="Y211"/>
  <c r="W211"/>
  <c r="BK211"/>
  <c r="N211"/>
  <c r="BF211"/>
  <c r="BI210"/>
  <c r="BH210"/>
  <c r="BG210"/>
  <c r="BE210"/>
  <c r="AA210"/>
  <c r="Y210"/>
  <c r="W210"/>
  <c r="BK210"/>
  <c r="N210"/>
  <c r="BF210"/>
  <c r="BI209"/>
  <c r="BH209"/>
  <c r="BG209"/>
  <c r="BE209"/>
  <c r="AA209"/>
  <c r="Y209"/>
  <c r="W209"/>
  <c r="BK209"/>
  <c r="N209"/>
  <c r="BF209"/>
  <c r="BI208"/>
  <c r="BH208"/>
  <c r="BG208"/>
  <c r="BE208"/>
  <c r="AA208"/>
  <c r="Y208"/>
  <c r="W208"/>
  <c r="BK208"/>
  <c r="N208"/>
  <c r="BF208"/>
  <c r="BI207"/>
  <c r="BH207"/>
  <c r="BG207"/>
  <c r="BE207"/>
  <c r="AA207"/>
  <c r="Y207"/>
  <c r="W207"/>
  <c r="BK207"/>
  <c r="N207"/>
  <c r="BF207"/>
  <c r="BI206"/>
  <c r="BH206"/>
  <c r="BG206"/>
  <c r="BE206"/>
  <c r="AA206"/>
  <c r="AA205"/>
  <c r="AA204"/>
  <c r="Y206"/>
  <c r="Y205"/>
  <c r="Y204"/>
  <c r="W206"/>
  <c r="W205"/>
  <c r="W204"/>
  <c r="BK206"/>
  <c r="BK205"/>
  <c r="N205"/>
  <c r="BK204"/>
  <c r="N204"/>
  <c r="N206"/>
  <c r="BF206"/>
  <c r="N104"/>
  <c r="N103"/>
  <c r="BI203"/>
  <c r="BH203"/>
  <c r="BG203"/>
  <c r="BE203"/>
  <c r="AA203"/>
  <c r="Y203"/>
  <c r="W203"/>
  <c r="BK203"/>
  <c r="N203"/>
  <c r="BF203"/>
  <c r="BI202"/>
  <c r="BH202"/>
  <c r="BG202"/>
  <c r="BE202"/>
  <c r="AA202"/>
  <c r="Y202"/>
  <c r="W202"/>
  <c r="BK202"/>
  <c r="N202"/>
  <c r="BF202"/>
  <c r="BI201"/>
  <c r="BH201"/>
  <c r="BG201"/>
  <c r="BE201"/>
  <c r="AA201"/>
  <c r="AA200"/>
  <c r="Y201"/>
  <c r="Y200"/>
  <c r="W201"/>
  <c r="W200"/>
  <c r="BK201"/>
  <c r="BK200"/>
  <c r="N200"/>
  <c r="N201"/>
  <c r="BF201"/>
  <c r="N102"/>
  <c r="BI199"/>
  <c r="BH199"/>
  <c r="BG199"/>
  <c r="BE199"/>
  <c r="AA199"/>
  <c r="AA198"/>
  <c r="Y199"/>
  <c r="Y198"/>
  <c r="W199"/>
  <c r="W198"/>
  <c r="BK199"/>
  <c r="BK198"/>
  <c r="N198"/>
  <c r="N199"/>
  <c r="BF199"/>
  <c r="N101"/>
  <c r="BI197"/>
  <c r="BH197"/>
  <c r="BG197"/>
  <c r="BE197"/>
  <c r="AA197"/>
  <c r="Y197"/>
  <c r="W197"/>
  <c r="BK197"/>
  <c r="N197"/>
  <c r="BF197"/>
  <c r="BI196"/>
  <c r="BH196"/>
  <c r="BG196"/>
  <c r="BE196"/>
  <c r="AA196"/>
  <c r="Y196"/>
  <c r="W196"/>
  <c r="BK196"/>
  <c r="N196"/>
  <c r="BF196"/>
  <c r="BI195"/>
  <c r="BH195"/>
  <c r="BG195"/>
  <c r="BE195"/>
  <c r="AA195"/>
  <c r="Y195"/>
  <c r="W195"/>
  <c r="BK195"/>
  <c r="N195"/>
  <c r="BF195"/>
  <c r="BI194"/>
  <c r="BH194"/>
  <c r="BG194"/>
  <c r="BE194"/>
  <c r="AA194"/>
  <c r="Y194"/>
  <c r="W194"/>
  <c r="BK194"/>
  <c r="N194"/>
  <c r="BF194"/>
  <c r="BI193"/>
  <c r="BH193"/>
  <c r="BG193"/>
  <c r="BE193"/>
  <c r="AA193"/>
  <c r="AA192"/>
  <c r="Y193"/>
  <c r="Y192"/>
  <c r="W193"/>
  <c r="W192"/>
  <c r="BK193"/>
  <c r="BK192"/>
  <c r="N192"/>
  <c r="N193"/>
  <c r="BF193"/>
  <c r="N100"/>
  <c r="BI191"/>
  <c r="BH191"/>
  <c r="BG191"/>
  <c r="BE191"/>
  <c r="AA191"/>
  <c r="Y191"/>
  <c r="W191"/>
  <c r="BK191"/>
  <c r="N191"/>
  <c r="BF191"/>
  <c r="BI190"/>
  <c r="BH190"/>
  <c r="BG190"/>
  <c r="BE190"/>
  <c r="AA190"/>
  <c r="Y190"/>
  <c r="W190"/>
  <c r="BK190"/>
  <c r="N190"/>
  <c r="BF190"/>
  <c r="BI189"/>
  <c r="BH189"/>
  <c r="BG189"/>
  <c r="BE189"/>
  <c r="AA189"/>
  <c r="Y189"/>
  <c r="W189"/>
  <c r="BK189"/>
  <c r="N189"/>
  <c r="BF189"/>
  <c r="BI188"/>
  <c r="BH188"/>
  <c r="BG188"/>
  <c r="BE188"/>
  <c r="AA188"/>
  <c r="Y188"/>
  <c r="W188"/>
  <c r="BK188"/>
  <c r="N188"/>
  <c r="BF188"/>
  <c r="BI187"/>
  <c r="BH187"/>
  <c r="BG187"/>
  <c r="BE187"/>
  <c r="AA187"/>
  <c r="Y187"/>
  <c r="W187"/>
  <c r="BK187"/>
  <c r="N187"/>
  <c r="BF187"/>
  <c r="BI186"/>
  <c r="BH186"/>
  <c r="BG186"/>
  <c r="BE186"/>
  <c r="AA186"/>
  <c r="Y186"/>
  <c r="W186"/>
  <c r="BK186"/>
  <c r="N186"/>
  <c r="BF186"/>
  <c r="BI185"/>
  <c r="BH185"/>
  <c r="BG185"/>
  <c r="BE185"/>
  <c r="AA185"/>
  <c r="Y185"/>
  <c r="W185"/>
  <c r="BK185"/>
  <c r="N185"/>
  <c r="BF185"/>
  <c r="BI184"/>
  <c r="BH184"/>
  <c r="BG184"/>
  <c r="BE184"/>
  <c r="AA184"/>
  <c r="Y184"/>
  <c r="W184"/>
  <c r="BK184"/>
  <c r="N184"/>
  <c r="BF184"/>
  <c r="BI183"/>
  <c r="BH183"/>
  <c r="BG183"/>
  <c r="BE183"/>
  <c r="AA183"/>
  <c r="Y183"/>
  <c r="W183"/>
  <c r="BK183"/>
  <c r="N183"/>
  <c r="BF183"/>
  <c r="BI182"/>
  <c r="BH182"/>
  <c r="BG182"/>
  <c r="BE182"/>
  <c r="AA182"/>
  <c r="AA181"/>
  <c r="AA180"/>
  <c r="Y182"/>
  <c r="Y181"/>
  <c r="Y180"/>
  <c r="W182"/>
  <c r="W181"/>
  <c r="W180"/>
  <c r="BK182"/>
  <c r="BK181"/>
  <c r="N181"/>
  <c r="BK180"/>
  <c r="N180"/>
  <c r="N182"/>
  <c r="BF182"/>
  <c r="N99"/>
  <c r="N98"/>
  <c r="BI179"/>
  <c r="BH179"/>
  <c r="BG179"/>
  <c r="BE179"/>
  <c r="AA179"/>
  <c r="Y179"/>
  <c r="W179"/>
  <c r="BK179"/>
  <c r="N179"/>
  <c r="BF179"/>
  <c r="BI178"/>
  <c r="BH178"/>
  <c r="BG178"/>
  <c r="BE178"/>
  <c r="AA178"/>
  <c r="Y178"/>
  <c r="W178"/>
  <c r="BK178"/>
  <c r="N178"/>
  <c r="BF178"/>
  <c r="BI177"/>
  <c r="BH177"/>
  <c r="BG177"/>
  <c r="BE177"/>
  <c r="AA177"/>
  <c r="Y177"/>
  <c r="W177"/>
  <c r="BK177"/>
  <c r="N177"/>
  <c r="BF177"/>
  <c r="BI176"/>
  <c r="BH176"/>
  <c r="BG176"/>
  <c r="BE176"/>
  <c r="AA176"/>
  <c r="Y176"/>
  <c r="W176"/>
  <c r="BK176"/>
  <c r="N176"/>
  <c r="BF176"/>
  <c r="BI175"/>
  <c r="BH175"/>
  <c r="BG175"/>
  <c r="BE175"/>
  <c r="AA175"/>
  <c r="AA174"/>
  <c r="Y175"/>
  <c r="Y174"/>
  <c r="W175"/>
  <c r="W174"/>
  <c r="BK175"/>
  <c r="BK174"/>
  <c r="N174"/>
  <c r="N175"/>
  <c r="BF175"/>
  <c r="N97"/>
  <c r="BI173"/>
  <c r="BH173"/>
  <c r="BG173"/>
  <c r="BE173"/>
  <c r="AA173"/>
  <c r="AA172"/>
  <c r="Y173"/>
  <c r="Y172"/>
  <c r="W173"/>
  <c r="W172"/>
  <c r="BK173"/>
  <c r="BK172"/>
  <c r="N172"/>
  <c r="N173"/>
  <c r="BF173"/>
  <c r="N96"/>
  <c r="BI171"/>
  <c r="BH171"/>
  <c r="BG171"/>
  <c r="BE171"/>
  <c r="AA171"/>
  <c r="Y171"/>
  <c r="W171"/>
  <c r="BK171"/>
  <c r="N171"/>
  <c r="BF171"/>
  <c r="BI170"/>
  <c r="BH170"/>
  <c r="BG170"/>
  <c r="BE170"/>
  <c r="AA170"/>
  <c r="Y170"/>
  <c r="W170"/>
  <c r="BK170"/>
  <c r="N170"/>
  <c r="BF170"/>
  <c r="BI169"/>
  <c r="BH169"/>
  <c r="BG169"/>
  <c r="BE169"/>
  <c r="AA169"/>
  <c r="Y169"/>
  <c r="W169"/>
  <c r="BK169"/>
  <c r="N169"/>
  <c r="BF169"/>
  <c r="BI168"/>
  <c r="BH168"/>
  <c r="BG168"/>
  <c r="BE168"/>
  <c r="AA168"/>
  <c r="AA167"/>
  <c r="Y168"/>
  <c r="Y167"/>
  <c r="W168"/>
  <c r="W167"/>
  <c r="BK168"/>
  <c r="BK167"/>
  <c r="N167"/>
  <c r="N168"/>
  <c r="BF168"/>
  <c r="N95"/>
  <c r="BI166"/>
  <c r="BH166"/>
  <c r="BG166"/>
  <c r="BE166"/>
  <c r="AA166"/>
  <c r="Y166"/>
  <c r="W166"/>
  <c r="BK166"/>
  <c r="N166"/>
  <c r="BF166"/>
  <c r="BI165"/>
  <c r="BH165"/>
  <c r="BG165"/>
  <c r="BE165"/>
  <c r="AA165"/>
  <c r="Y165"/>
  <c r="W165"/>
  <c r="BK165"/>
  <c r="N165"/>
  <c r="BF165"/>
  <c r="BI164"/>
  <c r="BH164"/>
  <c r="BG164"/>
  <c r="BE164"/>
  <c r="AA164"/>
  <c r="Y164"/>
  <c r="W164"/>
  <c r="BK164"/>
  <c r="N164"/>
  <c r="BF164"/>
  <c r="BI163"/>
  <c r="BH163"/>
  <c r="BG163"/>
  <c r="BE163"/>
  <c r="AA163"/>
  <c r="Y163"/>
  <c r="W163"/>
  <c r="BK163"/>
  <c r="N163"/>
  <c r="BF163"/>
  <c r="BI162"/>
  <c r="BH162"/>
  <c r="BG162"/>
  <c r="BE162"/>
  <c r="AA162"/>
  <c r="Y162"/>
  <c r="W162"/>
  <c r="BK162"/>
  <c r="N162"/>
  <c r="BF162"/>
  <c r="BI161"/>
  <c r="BH161"/>
  <c r="BG161"/>
  <c r="BE161"/>
  <c r="AA161"/>
  <c r="Y161"/>
  <c r="W161"/>
  <c r="BK161"/>
  <c r="N161"/>
  <c r="BF161"/>
  <c r="BI160"/>
  <c r="BH160"/>
  <c r="BG160"/>
  <c r="BE160"/>
  <c r="AA160"/>
  <c r="Y160"/>
  <c r="W160"/>
  <c r="BK160"/>
  <c r="N160"/>
  <c r="BF160"/>
  <c r="BI159"/>
  <c r="BH159"/>
  <c r="BG159"/>
  <c r="BE159"/>
  <c r="AA159"/>
  <c r="Y159"/>
  <c r="W159"/>
  <c r="BK159"/>
  <c r="N159"/>
  <c r="BF159"/>
  <c r="BI158"/>
  <c r="BH158"/>
  <c r="BG158"/>
  <c r="BE158"/>
  <c r="AA158"/>
  <c r="Y158"/>
  <c r="W158"/>
  <c r="BK158"/>
  <c r="N158"/>
  <c r="BF158"/>
  <c r="BI157"/>
  <c r="BH157"/>
  <c r="BG157"/>
  <c r="BE157"/>
  <c r="AA157"/>
  <c r="AA156"/>
  <c r="AA155"/>
  <c r="Y157"/>
  <c r="Y156"/>
  <c r="Y155"/>
  <c r="W157"/>
  <c r="W156"/>
  <c r="W155"/>
  <c r="BK157"/>
  <c r="BK156"/>
  <c r="N156"/>
  <c r="BK155"/>
  <c r="N155"/>
  <c r="N157"/>
  <c r="BF157"/>
  <c r="N94"/>
  <c r="N93"/>
  <c r="BI154"/>
  <c r="BH154"/>
  <c r="BG154"/>
  <c r="BE154"/>
  <c r="AA154"/>
  <c r="Y154"/>
  <c r="W154"/>
  <c r="BK154"/>
  <c r="N154"/>
  <c r="BF154"/>
  <c r="BI153"/>
  <c r="BH153"/>
  <c r="BG153"/>
  <c r="BE153"/>
  <c r="AA153"/>
  <c r="Y153"/>
  <c r="W153"/>
  <c r="BK153"/>
  <c r="N153"/>
  <c r="BF153"/>
  <c r="BI152"/>
  <c r="BH152"/>
  <c r="BG152"/>
  <c r="BE152"/>
  <c r="AA152"/>
  <c r="AA151"/>
  <c r="Y152"/>
  <c r="Y151"/>
  <c r="W152"/>
  <c r="W151"/>
  <c r="BK152"/>
  <c r="BK151"/>
  <c r="N151"/>
  <c r="N152"/>
  <c r="BF152"/>
  <c r="N92"/>
  <c r="BI150"/>
  <c r="BH150"/>
  <c r="BG150"/>
  <c r="BE150"/>
  <c r="AA150"/>
  <c r="Y150"/>
  <c r="W150"/>
  <c r="BK150"/>
  <c r="N150"/>
  <c r="BF150"/>
  <c r="BI149"/>
  <c r="BH149"/>
  <c r="BG149"/>
  <c r="BE149"/>
  <c r="AA149"/>
  <c r="Y149"/>
  <c r="W149"/>
  <c r="BK149"/>
  <c r="N149"/>
  <c r="BF149"/>
  <c r="BI148"/>
  <c r="BH148"/>
  <c r="BG148"/>
  <c r="BE148"/>
  <c r="AA148"/>
  <c r="AA147"/>
  <c r="Y148"/>
  <c r="Y147"/>
  <c r="W148"/>
  <c r="W147"/>
  <c r="BK148"/>
  <c r="BK147"/>
  <c r="N147"/>
  <c r="N148"/>
  <c r="BF148"/>
  <c r="N91"/>
  <c r="BI146"/>
  <c r="BH146"/>
  <c r="BG146"/>
  <c r="BE146"/>
  <c r="AA146"/>
  <c r="Y146"/>
  <c r="W146"/>
  <c r="BK146"/>
  <c r="N146"/>
  <c r="BF146"/>
  <c r="BI145"/>
  <c r="BH145"/>
  <c r="BG145"/>
  <c r="BE145"/>
  <c r="AA145"/>
  <c r="Y145"/>
  <c r="W145"/>
  <c r="BK145"/>
  <c r="N145"/>
  <c r="BF145"/>
  <c r="BI144"/>
  <c r="BH144"/>
  <c r="BG144"/>
  <c r="BE144"/>
  <c r="AA144"/>
  <c r="Y144"/>
  <c r="W144"/>
  <c r="BK144"/>
  <c r="N144"/>
  <c r="BF144"/>
  <c r="BI143"/>
  <c r="BH143"/>
  <c r="BG143"/>
  <c r="BE143"/>
  <c r="AA143"/>
  <c r="Y143"/>
  <c r="W143"/>
  <c r="BK143"/>
  <c r="N143"/>
  <c r="BF143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9"/>
  <c r="BH139"/>
  <c r="BG139"/>
  <c r="BE139"/>
  <c r="AA139"/>
  <c r="AA138"/>
  <c r="AA137"/>
  <c r="AA136"/>
  <c r="Y139"/>
  <c r="Y138"/>
  <c r="Y137"/>
  <c r="Y136"/>
  <c r="W139"/>
  <c r="W138"/>
  <c r="W137"/>
  <c r="W136"/>
  <c i="1" r="AU88"/>
  <c i="2" r="BK139"/>
  <c r="BK138"/>
  <c r="N138"/>
  <c r="BK137"/>
  <c r="N137"/>
  <c r="BK136"/>
  <c r="N136"/>
  <c r="N88"/>
  <c r="N139"/>
  <c r="BF139"/>
  <c r="N90"/>
  <c r="N89"/>
  <c r="F132"/>
  <c r="F130"/>
  <c r="F128"/>
  <c r="BI117"/>
  <c r="BH117"/>
  <c r="BG117"/>
  <c r="BE117"/>
  <c r="N117"/>
  <c r="BF117"/>
  <c r="BI116"/>
  <c r="BH116"/>
  <c r="BG116"/>
  <c r="BE116"/>
  <c r="N116"/>
  <c r="BF116"/>
  <c r="BI115"/>
  <c r="BH115"/>
  <c r="BG115"/>
  <c r="BE115"/>
  <c r="N115"/>
  <c r="BF115"/>
  <c r="BI114"/>
  <c r="BH114"/>
  <c r="BG114"/>
  <c r="BE114"/>
  <c r="N114"/>
  <c r="BF114"/>
  <c r="BI113"/>
  <c r="BH113"/>
  <c r="BG113"/>
  <c r="BE113"/>
  <c r="N113"/>
  <c r="BF113"/>
  <c r="BI112"/>
  <c r="H36"/>
  <c i="1" r="BD88"/>
  <c i="2" r="BH112"/>
  <c r="H35"/>
  <c i="1" r="BC88"/>
  <c i="2" r="BG112"/>
  <c r="H34"/>
  <c i="1" r="BB88"/>
  <c i="2" r="BE112"/>
  <c r="M32"/>
  <c i="1" r="AV88"/>
  <c i="2" r="H32"/>
  <c i="1" r="AZ88"/>
  <c i="2" r="N112"/>
  <c r="N111"/>
  <c r="L119"/>
  <c r="BF112"/>
  <c r="M33"/>
  <c i="1" r="AW88"/>
  <c i="2" r="H33"/>
  <c i="1" r="BA88"/>
  <c i="2" r="M28"/>
  <c i="1" r="AS88"/>
  <c i="2" r="M27"/>
  <c r="F83"/>
  <c r="F81"/>
  <c r="F79"/>
  <c r="M30"/>
  <c i="1" r="AG88"/>
  <c i="2" r="L38"/>
  <c r="O21"/>
  <c r="E21"/>
  <c r="M133"/>
  <c r="M84"/>
  <c r="O20"/>
  <c r="O18"/>
  <c r="E18"/>
  <c r="M132"/>
  <c r="M83"/>
  <c r="O17"/>
  <c r="O15"/>
  <c r="E15"/>
  <c r="F133"/>
  <c r="F84"/>
  <c r="O14"/>
  <c r="O9"/>
  <c r="M130"/>
  <c r="M81"/>
  <c r="F6"/>
  <c r="F127"/>
  <c r="F78"/>
  <c i="1" r="CK97"/>
  <c r="CJ97"/>
  <c r="CI97"/>
  <c r="CC97"/>
  <c r="CH97"/>
  <c r="CB97"/>
  <c r="CG97"/>
  <c r="CA97"/>
  <c r="CF97"/>
  <c r="BZ97"/>
  <c r="CE97"/>
  <c r="CK96"/>
  <c r="CJ96"/>
  <c r="CI96"/>
  <c r="CC96"/>
  <c r="CH96"/>
  <c r="CB96"/>
  <c r="CG96"/>
  <c r="CA96"/>
  <c r="CF96"/>
  <c r="BZ96"/>
  <c r="CE96"/>
  <c r="CK95"/>
  <c r="CJ95"/>
  <c r="CI95"/>
  <c r="CC95"/>
  <c r="CH95"/>
  <c r="CB95"/>
  <c r="CG95"/>
  <c r="CA95"/>
  <c r="CF95"/>
  <c r="BZ95"/>
  <c r="CE95"/>
  <c r="CK94"/>
  <c r="CJ94"/>
  <c r="CI94"/>
  <c r="CH94"/>
  <c r="CG94"/>
  <c r="CF94"/>
  <c r="BZ94"/>
  <c r="CE94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7"/>
  <c r="CD97"/>
  <c r="AV97"/>
  <c r="BY97"/>
  <c r="AN97"/>
  <c r="AG96"/>
  <c r="CD96"/>
  <c r="AV96"/>
  <c r="BY96"/>
  <c r="AN96"/>
  <c r="AG95"/>
  <c r="CD95"/>
  <c r="AV95"/>
  <c r="BY95"/>
  <c r="AN95"/>
  <c r="AG94"/>
  <c r="AG93"/>
  <c r="AK27"/>
  <c r="AG99"/>
  <c r="CD94"/>
  <c r="W31"/>
  <c r="AV94"/>
  <c r="BY94"/>
  <c r="AK31"/>
  <c r="AN94"/>
  <c r="AN93"/>
  <c r="AT91"/>
  <c r="AN91"/>
  <c r="AT90"/>
  <c r="AN90"/>
  <c r="AT89"/>
  <c r="AN89"/>
  <c r="AT88"/>
  <c r="AN88"/>
  <c r="AN87"/>
  <c r="AN99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<sst xmlns="http://schemas.openxmlformats.org/spreadsheetml/2006/main">
  <si>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</si>
  <si>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</si>
  <si>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</si>
  <si>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</si>
  <si>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</si>
  <si>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/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</si>
  <si>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</si>
  <si>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</si>
  <si>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</si>
  <si>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</si>
  <si>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</si>
  <si>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</si>
  <si>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</si>
  <si>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</si>
  <si>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</si>
  <si>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2018-049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</si>
  <si>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</si>
  <si>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</si>
  <si>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Spojovacie a prístupové chodníky k obytným domom Luhy II.</t>
  </si>
  <si>
    <t>JKSO:</t>
  </si>
  <si>
    <t>KS:</t>
  </si>
  <si>
    <t>Miesto:</t>
  </si>
  <si>
    <t xml:space="preserve"> </t>
  </si>
  <si>
    <t>Dátum:</t>
  </si>
  <si>
    <t>5. 3. 2018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</si>
  <si>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</si>
  <si>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</si>
  <si>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</si>
  <si>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</si>
  <si>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</si>
  <si>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</si>
  <si>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</si>
  <si>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</si>
  <si>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</si>
  <si>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</si>
  <si>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</si>
  <si>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</si>
  <si>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</si>
  <si>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</si>
  <si>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</si>
  <si>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</si>
  <si>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</si>
  <si>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</si>
  <si>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</si>
  <si>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</si>
  <si>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</si>
  <si>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</si>
  <si>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</si>
  <si>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</si>
  <si>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</si>
  <si>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</si>
  <si>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</si>
  <si>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</si>
  <si>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</si>
  <si>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</si>
  <si>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</si>
  <si>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</si>
  <si>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</si>
  <si>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</si>
  <si>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</si>
  <si>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</si>
  <si>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</si>
  <si>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</si>
  <si>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</si>
  <si>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</si>
  <si>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</si>
  <si>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</si>
  <si>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</si>
  <si>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</si>
  <si>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</si>
  <si>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</si>
  <si>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</si>
  <si>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</si>
  <si>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</si>
  <si>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</si>
  <si>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</si>
  <si>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</si>
  <si>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</si>
  <si>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{32d3c57d-802e-415b-8407-869b5a983f9e}</t>
  </si>
  <si>
    <t>{00000000-0000-0000-0000-000000000000}</t>
  </si>
  <si>
    <t>/</t>
  </si>
  <si>
    <t>1</t>
  </si>
  <si>
    <t>1. etapa - chodníky pri obytných blokoch 1015, 1022/8, 1022/14, 1106</t>
  </si>
  <si>
    <t>{a10f7e2d-e6bc-4a39-ba73-cb1cd0886229}</t>
  </si>
  <si>
    <t>2</t>
  </si>
  <si>
    <t>2. etapa - chodníky pri obytných blokoch 1028/21 a 1030</t>
  </si>
  <si>
    <t>{1e324545-bf85-42bc-8f7f-6543cd64a989}</t>
  </si>
  <si>
    <t>3</t>
  </si>
  <si>
    <t>3. etapa - chodníky pri obytných blokoch 1031, 1040</t>
  </si>
  <si>
    <t>{0d622915-d3cc-4759-a9fc-2f23f28bce96}</t>
  </si>
  <si>
    <t>4</t>
  </si>
  <si>
    <t>4. etapa - chodník od ZŠ a MŠ po 1028</t>
  </si>
  <si>
    <t>{bcb1de35-ba72-46d9-b7df-985d9e8d25f6}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</si>
  <si>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</si>
  <si>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</si>
  <si>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</si>
  <si>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</si>
  <si>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</si>
  <si>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</si>
  <si>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</si>
  <si>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</si>
  <si>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</si>
  <si>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</si>
  <si>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</si>
  <si>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</si>
  <si>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</si>
  <si>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</si>
  <si>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</si>
  <si>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Objekt:</t>
  </si>
  <si>
    <t>1 - 1. etapa - chodníky pri obytných blokoch 1015, 1022/8, 1022/14, 1106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</si>
  <si>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</si>
  <si>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</si>
  <si>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</si>
  <si>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</si>
  <si>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</si>
  <si>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</si>
  <si>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- 1 - Chodníky pri OB 1015</t>
  </si>
  <si>
    <t xml:space="preserve">    1 - Zemné práce</t>
  </si>
  <si>
    <t xml:space="preserve">    5 - Komunikácie</t>
  </si>
  <si>
    <t xml:space="preserve">    9 - Ostatné konštrukcie a práce-búranie</t>
  </si>
  <si>
    <t>HSV - 2 - Chodníky pri OB 1022/8, 1022/14</t>
  </si>
  <si>
    <t xml:space="preserve">    8 - Rúrové vedenie</t>
  </si>
  <si>
    <t>HSV - 3 - Chodníky pri OB 1106</t>
  </si>
  <si>
    <t>HSV - 4 - Chodník pri ZŠ</t>
  </si>
  <si>
    <t>HSV - Práce a dodávky HSV</t>
  </si>
  <si>
    <t xml:space="preserve">    99 - Presun hmôt HSV</t>
  </si>
  <si>
    <t xml:space="preserve">VP -   Práce naviac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</si>
  <si>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</si>
  <si>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</si>
  <si>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</si>
  <si>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</si>
  <si>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</si>
  <si>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</si>
  <si>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</si>
  <si>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</si>
  <si>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</si>
  <si>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</si>
  <si>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</si>
  <si>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</si>
  <si>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</si>
  <si>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</si>
  <si>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</si>
  <si>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</si>
  <si>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</si>
  <si>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</si>
  <si>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</si>
  <si>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</si>
  <si>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</si>
  <si>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</si>
  <si>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</si>
  <si>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</si>
  <si>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</si>
  <si>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113107141</t>
  </si>
  <si>
    <t xml:space="preserve">Odstránenie krytuv ploche do 200 m2 asfaltového, hr. vrstvy do 50 mm,  -0,09800t</t>
  </si>
  <si>
    <t>m2</t>
  </si>
  <si>
    <t>-778263557</t>
  </si>
  <si>
    <t>113307131</t>
  </si>
  <si>
    <t xml:space="preserve">Odstránenie podkladu v ploche do 200 m2 z betónu prostého, hr. vrstvy do 150 mm,  -0,22500t</t>
  </si>
  <si>
    <t>-647328397</t>
  </si>
  <si>
    <t>130201001</t>
  </si>
  <si>
    <t>Výkop jamy a ryhy v obmedzenom priestore horn. tr.3 ručne</t>
  </si>
  <si>
    <t>m3</t>
  </si>
  <si>
    <t>-1100914088</t>
  </si>
  <si>
    <t>180402111</t>
  </si>
  <si>
    <t>Založenie trávnika parkového výsevom v rovine do 1:5</t>
  </si>
  <si>
    <t>1508081203</t>
  </si>
  <si>
    <t>5</t>
  </si>
  <si>
    <t>M</t>
  </si>
  <si>
    <t>0057211200</t>
  </si>
  <si>
    <t>Trávové semeno - parková zmes</t>
  </si>
  <si>
    <t>kg</t>
  </si>
  <si>
    <t>8</t>
  </si>
  <si>
    <t>-1608612293</t>
  </si>
  <si>
    <t>6</t>
  </si>
  <si>
    <t>182001111</t>
  </si>
  <si>
    <t>Plošná úprava terénu pri nerovnostiach terénu nad 50-100mm v rovine alebo na svahu do 1:5</t>
  </si>
  <si>
    <t>928698745</t>
  </si>
  <si>
    <t>7</t>
  </si>
  <si>
    <t>183403153</t>
  </si>
  <si>
    <t>Obrobenie pôdy hrabaním v rovine alebo na svahu do 1:5</t>
  </si>
  <si>
    <t>-533867328</t>
  </si>
  <si>
    <t>183403161</t>
  </si>
  <si>
    <t>Obrobenie pôdy valcovaním v rovine alebo na svahu do 1:5</t>
  </si>
  <si>
    <t>31545049</t>
  </si>
  <si>
    <t>9</t>
  </si>
  <si>
    <t>564801111</t>
  </si>
  <si>
    <t>Podklad zo štrkodrviny s rozprestretím a zhutnením, po zhutnení hr. 30 mm</t>
  </si>
  <si>
    <t>-251256294</t>
  </si>
  <si>
    <t>10</t>
  </si>
  <si>
    <t>596911112</t>
  </si>
  <si>
    <t xml:space="preserve">Kladenie zámkovej dlažby  hr.6 cm pre peších nad 20 m2 so zriadením lôžka z kameniva hr. 4 cm</t>
  </si>
  <si>
    <t>1451854008</t>
  </si>
  <si>
    <t>11</t>
  </si>
  <si>
    <t>5921952300</t>
  </si>
  <si>
    <t>Dlažba zámková hr. 60 mm, sivá 14,5 m2/paleta</t>
  </si>
  <si>
    <t>-234584463</t>
  </si>
  <si>
    <t>12</t>
  </si>
  <si>
    <t>916561112</t>
  </si>
  <si>
    <t>Osadenie záhonového alebo parkového obrubníka betón., do lôžka z bet. pros. tr. C 16/20 s bočnou oporou</t>
  </si>
  <si>
    <t>m</t>
  </si>
  <si>
    <t>-873291467</t>
  </si>
  <si>
    <t>13</t>
  </si>
  <si>
    <t>5921954660</t>
  </si>
  <si>
    <t>Obrubník parkový 100x20x5 cm, sivý</t>
  </si>
  <si>
    <t>ks</t>
  </si>
  <si>
    <t>-545152058</t>
  </si>
  <si>
    <t>14</t>
  </si>
  <si>
    <t>919735122</t>
  </si>
  <si>
    <t>Rezanie existujúceho betónového krytu alebo podkladu hĺbky nad 50 do 100 mm</t>
  </si>
  <si>
    <t>317487154</t>
  </si>
  <si>
    <t>15</t>
  </si>
  <si>
    <t>113107131</t>
  </si>
  <si>
    <t xml:space="preserve">Odstránenie krytu v ploche do 200 m2 z betónu prostého, hr. vrstvy do 150 mm,  -0,22500t</t>
  </si>
  <si>
    <t>-213268725</t>
  </si>
  <si>
    <t>16</t>
  </si>
  <si>
    <t>-1446668042</t>
  </si>
  <si>
    <t>17</t>
  </si>
  <si>
    <t>113206111</t>
  </si>
  <si>
    <t xml:space="preserve">Vytrhanie obrúb betónových, s vybúraním lôžka, z krajníkov alebo obrubníkov stojatých,  -0,14500t</t>
  </si>
  <si>
    <t>693888739</t>
  </si>
  <si>
    <t>18</t>
  </si>
  <si>
    <t>-395251091</t>
  </si>
  <si>
    <t>19</t>
  </si>
  <si>
    <t>132301101</t>
  </si>
  <si>
    <t>Výkop ryhy do šírky 600 mm v horn.4 do 100 m3</t>
  </si>
  <si>
    <t>1276608338</t>
  </si>
  <si>
    <t>132301109</t>
  </si>
  <si>
    <t>Príplatok za lepivosť pri hĺbení rýh šírky do 600 mm zapažených i nezapažených s urovnaním dna v hornine 4</t>
  </si>
  <si>
    <t>666159730</t>
  </si>
  <si>
    <t>21</t>
  </si>
  <si>
    <t>-439922906</t>
  </si>
  <si>
    <t>22</t>
  </si>
  <si>
    <t>-1708026460</t>
  </si>
  <si>
    <t>23</t>
  </si>
  <si>
    <t>181301101</t>
  </si>
  <si>
    <t>Rozprestretie ornice v rovine, plocha do 500 m2, hr.do 100 mm</t>
  </si>
  <si>
    <t>718326669</t>
  </si>
  <si>
    <t>24</t>
  </si>
  <si>
    <t>-2042965594</t>
  </si>
  <si>
    <t>25</t>
  </si>
  <si>
    <t>564751111</t>
  </si>
  <si>
    <t>Podklad alebo kryt z kameniva hrubého drveného veľ. 32-63 mm s rozprestretím a zhutn.hr. 150 mm</t>
  </si>
  <si>
    <t>817446880</t>
  </si>
  <si>
    <t>26</t>
  </si>
  <si>
    <t>564801112</t>
  </si>
  <si>
    <t>Podklad zo štrkodrviny s rozprestretím a zhutnením, po zhutnení hr. 40 mm</t>
  </si>
  <si>
    <t>99948313</t>
  </si>
  <si>
    <t>27</t>
  </si>
  <si>
    <t>-359838366</t>
  </si>
  <si>
    <t>28</t>
  </si>
  <si>
    <t>5921952840</t>
  </si>
  <si>
    <t>Dlažba Low value Premac KLASIKO 20x10x6 cm, sivá</t>
  </si>
  <si>
    <t>1119310588</t>
  </si>
  <si>
    <t>29</t>
  </si>
  <si>
    <t>899331111</t>
  </si>
  <si>
    <t>Výšková úprava uličného vstupu alebo vpuste do 200 mm zvýšením poklopu</t>
  </si>
  <si>
    <t>972914075</t>
  </si>
  <si>
    <t>30</t>
  </si>
  <si>
    <t>-442769614</t>
  </si>
  <si>
    <t>31</t>
  </si>
  <si>
    <t>1132354082</t>
  </si>
  <si>
    <t>32</t>
  </si>
  <si>
    <t>917862112</t>
  </si>
  <si>
    <t>Osadenie chodník. obrubníka betónového stojatého do lôžka z betónu prosteho tr. C 16/20 s bočnou oporou</t>
  </si>
  <si>
    <t>-1092883929</t>
  </si>
  <si>
    <t>33</t>
  </si>
  <si>
    <t>5921954360</t>
  </si>
  <si>
    <t>Premac obrubník 1000x200x100 mm SKOS 1,5/1,5 cm</t>
  </si>
  <si>
    <t>218714355</t>
  </si>
  <si>
    <t>34</t>
  </si>
  <si>
    <t>919735112</t>
  </si>
  <si>
    <t>Rezanie existujúceho asfaltového krytu alebo podkladu hĺbky nad 50 do 100 mm</t>
  </si>
  <si>
    <t>917706944</t>
  </si>
  <si>
    <t>35</t>
  </si>
  <si>
    <t>158994236</t>
  </si>
  <si>
    <t>36</t>
  </si>
  <si>
    <t>82345998</t>
  </si>
  <si>
    <t>37</t>
  </si>
  <si>
    <t>122201101</t>
  </si>
  <si>
    <t>Odkopávka a prekopávka nezapažená v hornine 3, do 100 m3</t>
  </si>
  <si>
    <t>623958281</t>
  </si>
  <si>
    <t>38</t>
  </si>
  <si>
    <t>122201109</t>
  </si>
  <si>
    <t>Odkopávky a prekopávky nezapažené. Príplatok k cenám za lepivosť horniny 3</t>
  </si>
  <si>
    <t>2056982284</t>
  </si>
  <si>
    <t>39</t>
  </si>
  <si>
    <t>132201101</t>
  </si>
  <si>
    <t>Výkop ryhy do šírky 600 mm v horn.3 do 100 m3</t>
  </si>
  <si>
    <t>1204382810</t>
  </si>
  <si>
    <t>40</t>
  </si>
  <si>
    <t>132201109</t>
  </si>
  <si>
    <t>Príplatok k cene za lepivosť pri hĺbení rýh šírky do 600 mm zapažených i nezapažených s urovnaním dna v hornine 3</t>
  </si>
  <si>
    <t>647747549</t>
  </si>
  <si>
    <t>41</t>
  </si>
  <si>
    <t>162501102</t>
  </si>
  <si>
    <t xml:space="preserve">Vodorovné premiestnenie výkopku po spevnenej ceste z horniny tr.1-4, do 100 m3 na vzdialenosť do 3000 m </t>
  </si>
  <si>
    <t>966347247</t>
  </si>
  <si>
    <t>42</t>
  </si>
  <si>
    <t>174101001</t>
  </si>
  <si>
    <t>Zásyp sypaninou so zhutnením jám, šachiet, rýh, zárezov alebo okolo objektov do 100 m3, miesto určí investor</t>
  </si>
  <si>
    <t>-914363586</t>
  </si>
  <si>
    <t>43</t>
  </si>
  <si>
    <t>403639664</t>
  </si>
  <si>
    <t>44</t>
  </si>
  <si>
    <t>182101101</t>
  </si>
  <si>
    <t>Svahovanie trvalých svahov v zárezoch v hornine triedy 1-4</t>
  </si>
  <si>
    <t>1473606769</t>
  </si>
  <si>
    <t>45</t>
  </si>
  <si>
    <t>564731111</t>
  </si>
  <si>
    <t>Podklad alebo kryt z kameniva hrubého drveného veľ. 32-63 mm s rozprestretím a zhutn.hr. 100 mm</t>
  </si>
  <si>
    <t>-1014940319</t>
  </si>
  <si>
    <t>46</t>
  </si>
  <si>
    <t>564732111</t>
  </si>
  <si>
    <t>Podklad alebo kryt z kameniva hrubého drveného veľ. 32-63mm(vibr.štrk) po zhut.hr. 100 mm</t>
  </si>
  <si>
    <t>321597662</t>
  </si>
  <si>
    <t>47</t>
  </si>
  <si>
    <t>564811111</t>
  </si>
  <si>
    <t>Podklad zo štrkodrviny s rozprestretím a zhutnením, po zhutnení hr. 50 mm</t>
  </si>
  <si>
    <t>-2138716529</t>
  </si>
  <si>
    <t>48</t>
  </si>
  <si>
    <t>851662167</t>
  </si>
  <si>
    <t>49</t>
  </si>
  <si>
    <t>5921952680</t>
  </si>
  <si>
    <t xml:space="preserve">Dlažba Low value Premac KLASIKO 10x20x6, 20x20x6 cm, sivá </t>
  </si>
  <si>
    <t>1663509933</t>
  </si>
  <si>
    <t>50</t>
  </si>
  <si>
    <t>-1245236935</t>
  </si>
  <si>
    <t>51</t>
  </si>
  <si>
    <t>2092538858</t>
  </si>
  <si>
    <t>52</t>
  </si>
  <si>
    <t>-122865647</t>
  </si>
  <si>
    <t>53</t>
  </si>
  <si>
    <t>118298937</t>
  </si>
  <si>
    <t>54</t>
  </si>
  <si>
    <t>113107241</t>
  </si>
  <si>
    <t xml:space="preserve">Odstránenie krytu v ploche nad 200 m2 asfaltového, hr. vrstvy do 50 mm,  -0,09800t</t>
  </si>
  <si>
    <t>-246185087</t>
  </si>
  <si>
    <t>55</t>
  </si>
  <si>
    <t>-1944385027</t>
  </si>
  <si>
    <t>56</t>
  </si>
  <si>
    <t>113307211</t>
  </si>
  <si>
    <t xml:space="preserve">Odstránenie podkladu v ploche nad 200 m2 z kameniva ťaženého, hr. vrstvy do 100 mm,  -0,16000t</t>
  </si>
  <si>
    <t>-1047467997</t>
  </si>
  <si>
    <t>57</t>
  </si>
  <si>
    <t>113307231</t>
  </si>
  <si>
    <t xml:space="preserve">Odstránenie podkladu v ploche nad 200 m2 z betónu prostého, hr. vrstvy do 150 mm,  -0,22500t</t>
  </si>
  <si>
    <t>-2092777271</t>
  </si>
  <si>
    <t>58</t>
  </si>
  <si>
    <t>66188156</t>
  </si>
  <si>
    <t>59</t>
  </si>
  <si>
    <t>-275059372</t>
  </si>
  <si>
    <t>60</t>
  </si>
  <si>
    <t>584064027</t>
  </si>
  <si>
    <t>61</t>
  </si>
  <si>
    <t>452700109</t>
  </si>
  <si>
    <t>62</t>
  </si>
  <si>
    <t>1797328999</t>
  </si>
  <si>
    <t>63</t>
  </si>
  <si>
    <t>564741111</t>
  </si>
  <si>
    <t>Podklad alebo kryt z kameniva hrubého drveného veľ. 32-63 mm s rozprestretím a zhutn.hr. 120 mm</t>
  </si>
  <si>
    <t>1487919943</t>
  </si>
  <si>
    <t>64</t>
  </si>
  <si>
    <t>581110211</t>
  </si>
  <si>
    <t>Kryt cementobetónový cestných komunikácií skupiny CB II pre TDZ II, III a IV, hr. 100 mm</t>
  </si>
  <si>
    <t>-291660157</t>
  </si>
  <si>
    <t>65</t>
  </si>
  <si>
    <t>631362412</t>
  </si>
  <si>
    <t>Výstuž mazanín z betónov (z kameniva) a z ľahkých betónov zo sietí KARI, priemer drôtu 5/5 mm, veľkosť oka 150x150 mm</t>
  </si>
  <si>
    <t>-1880674583</t>
  </si>
  <si>
    <t>66</t>
  </si>
  <si>
    <t>548423219</t>
  </si>
  <si>
    <t>67</t>
  </si>
  <si>
    <t>805794543</t>
  </si>
  <si>
    <t>68</t>
  </si>
  <si>
    <t>-1458270420</t>
  </si>
  <si>
    <t>69</t>
  </si>
  <si>
    <t>998223011</t>
  </si>
  <si>
    <t>Presun hmôt pre pozemné komunikácie s krytom dláždeným (822 2.3, 822 5.3) akejkoľvek dĺžky objektu</t>
  </si>
  <si>
    <t>t</t>
  </si>
  <si>
    <t>-1137348476</t>
  </si>
  <si>
    <t>70</t>
  </si>
  <si>
    <t>979084216</t>
  </si>
  <si>
    <t>Vodorovná doprava vybúraných hmôt po suchu bez naloženia, ale so zložením na vzdialenosť do 5 km</t>
  </si>
  <si>
    <t>648231978</t>
  </si>
  <si>
    <t>71</t>
  </si>
  <si>
    <t>979087213</t>
  </si>
  <si>
    <t>Nakladanie na dopravné prostriedky pre vodorovnú dopravu vybúraných hmôt</t>
  </si>
  <si>
    <t>1804990072</t>
  </si>
  <si>
    <t>72</t>
  </si>
  <si>
    <t>979089012</t>
  </si>
  <si>
    <t>Poplatok za skladovanie - betón, tehly, dlaždice (17 01 ), ostatné</t>
  </si>
  <si>
    <t>1220149206</t>
  </si>
  <si>
    <t>VP - Práce naviac</t>
  </si>
  <si>
    <t>PN</t>
  </si>
  <si>
    <t>2 - 2. etapa - chodníky pri obytných blokoch 1028/21 a 1030</t>
  </si>
  <si>
    <t>HSV - 5 - Chodník pri ceste od OB 1028/21 po 1030</t>
  </si>
  <si>
    <t>HSV - 6 - Chodníky ku vchodom OB 1030/23, 25, 27, 29</t>
  </si>
  <si>
    <t>HSV - 7 - Chodník ku vchodu 1028/21</t>
  </si>
  <si>
    <t>-1514488276</t>
  </si>
  <si>
    <t>72806824</t>
  </si>
  <si>
    <t>1656598429</t>
  </si>
  <si>
    <t>263544206</t>
  </si>
  <si>
    <t>432931760</t>
  </si>
  <si>
    <t>-1444773984</t>
  </si>
  <si>
    <t>108682318</t>
  </si>
  <si>
    <t>-1580956768</t>
  </si>
  <si>
    <t>660561932</t>
  </si>
  <si>
    <t>1213006518</t>
  </si>
  <si>
    <t>586555724</t>
  </si>
  <si>
    <t xml:space="preserve">Kladenie zámkovej dlažby  hr. 6 cm pre peších nad 20 m2 so zriadením lôžka z kameniva hr. 4 cm</t>
  </si>
  <si>
    <t>965992166</t>
  </si>
  <si>
    <t>260805377</t>
  </si>
  <si>
    <t>-1062806166</t>
  </si>
  <si>
    <t>Premac obrubník parkový 100x20x5 cm, sivý</t>
  </si>
  <si>
    <t>1953284905</t>
  </si>
  <si>
    <t>1584777004</t>
  </si>
  <si>
    <t>5921954390</t>
  </si>
  <si>
    <t>Premac obrubník cestný OBC 100x26x15 cm</t>
  </si>
  <si>
    <t>137213992</t>
  </si>
  <si>
    <t>919731123</t>
  </si>
  <si>
    <t>Zarovnanie styčnej plochy pozdĺž vybúranej časti komunikácie asfaltovej hr. nad 100 do 200 mm</t>
  </si>
  <si>
    <t>703403140</t>
  </si>
  <si>
    <t>-81260603</t>
  </si>
  <si>
    <t xml:space="preserve">Odstránenie krytu v ploche do 200 m2 asfaltového, hr. vrstvy do 50 mm,  -0,09800t</t>
  </si>
  <si>
    <t>1851132368</t>
  </si>
  <si>
    <t>113107142</t>
  </si>
  <si>
    <t xml:space="preserve">Odstránenie krytu asfaltového v ploche do 200 m2, hr. nad 50 do 100 mm,  -0,18100t</t>
  </si>
  <si>
    <t>-606800505</t>
  </si>
  <si>
    <t>1894266413</t>
  </si>
  <si>
    <t>132211101</t>
  </si>
  <si>
    <t xml:space="preserve">Hĺbenie rýh šírky do 600 mm v  hornine tr.3 súdržných - ručným náradím</t>
  </si>
  <si>
    <t>1108136255</t>
  </si>
  <si>
    <t>-1881008894</t>
  </si>
  <si>
    <t>-20148535</t>
  </si>
  <si>
    <t>399628865</t>
  </si>
  <si>
    <t>-1958177011</t>
  </si>
  <si>
    <t>-2090075366</t>
  </si>
  <si>
    <t>228075406</t>
  </si>
  <si>
    <t>451577877</t>
  </si>
  <si>
    <t>Podklad pod dlažbu v ploche vodorovnej alebo v sklone do 1:5 hr. od 30 do 100 mm zo štrkodrviny</t>
  </si>
  <si>
    <t>-958571400</t>
  </si>
  <si>
    <t>-1841983018</t>
  </si>
  <si>
    <t>-712803503</t>
  </si>
  <si>
    <t>-1187351817</t>
  </si>
  <si>
    <t>-1897888430</t>
  </si>
  <si>
    <t>-1133308203</t>
  </si>
  <si>
    <t>-948163484</t>
  </si>
  <si>
    <t>767161210</t>
  </si>
  <si>
    <t>Demontáž, obnova náterov a spätná montáž zábradlia rovného z rúrok na oceľovú konštrukciu, s hmotnosťou 1 m zábradlia do 20 kg</t>
  </si>
  <si>
    <t>243855654</t>
  </si>
  <si>
    <t>958695570</t>
  </si>
  <si>
    <t>-527145012</t>
  </si>
  <si>
    <t>29809388</t>
  </si>
  <si>
    <t>1373210889</t>
  </si>
  <si>
    <t>558530578</t>
  </si>
  <si>
    <t>-1364714302</t>
  </si>
  <si>
    <t>1840729968</t>
  </si>
  <si>
    <t>-1576320332</t>
  </si>
  <si>
    <t>-407418094</t>
  </si>
  <si>
    <t>1333916242</t>
  </si>
  <si>
    <t>118790133</t>
  </si>
  <si>
    <t>-1589753563</t>
  </si>
  <si>
    <t>-1246168122</t>
  </si>
  <si>
    <t>425702373</t>
  </si>
  <si>
    <t>979082212</t>
  </si>
  <si>
    <t>Vodorovná doprava sutiny po suchu s naložením a so zložením na vzdialenosť do 50 m</t>
  </si>
  <si>
    <t>1619923724</t>
  </si>
  <si>
    <t>979082213</t>
  </si>
  <si>
    <t>Vodorovná doprava sutiny so zložením a hrubým urovnaním na vzdialenosť do 1 km</t>
  </si>
  <si>
    <t>-732556932</t>
  </si>
  <si>
    <t>979082219</t>
  </si>
  <si>
    <t>Príplatok k cene za každý ďalší aj začatý 1 km nad 1 km</t>
  </si>
  <si>
    <t>-941362678</t>
  </si>
  <si>
    <t>-1790403689</t>
  </si>
  <si>
    <t>3 - 3. etapa - chodníky pri obytných blokoch 1031, 1040</t>
  </si>
  <si>
    <t>HSV - 8 - Chodník pri ceste pred 1031 a 1040</t>
  </si>
  <si>
    <t>HSV - 9 - Chodníky ku vchodom 1031</t>
  </si>
  <si>
    <t>HSV - 10 - Chodníky ku vchodom 1040</t>
  </si>
  <si>
    <t>-1673084360</t>
  </si>
  <si>
    <t>1778096089</t>
  </si>
  <si>
    <t>1619357275</t>
  </si>
  <si>
    <t>-343620477</t>
  </si>
  <si>
    <t>-850973292</t>
  </si>
  <si>
    <t>43077137</t>
  </si>
  <si>
    <t>1088221918</t>
  </si>
  <si>
    <t>-630355122</t>
  </si>
  <si>
    <t>-1878059368</t>
  </si>
  <si>
    <t>423319940</t>
  </si>
  <si>
    <t>800040112</t>
  </si>
  <si>
    <t>1697851069</t>
  </si>
  <si>
    <t>Dlažba KLASIKO 20x10x6 cm, sivá</t>
  </si>
  <si>
    <t>-821383802</t>
  </si>
  <si>
    <t>-909637075</t>
  </si>
  <si>
    <t>1569644538</t>
  </si>
  <si>
    <t>118568842</t>
  </si>
  <si>
    <t>-827866385</t>
  </si>
  <si>
    <t>84640664</t>
  </si>
  <si>
    <t>1348859821</t>
  </si>
  <si>
    <t>400844415</t>
  </si>
  <si>
    <t>-1635698105</t>
  </si>
  <si>
    <t>-1763686276</t>
  </si>
  <si>
    <t>314310101</t>
  </si>
  <si>
    <t>1907267061</t>
  </si>
  <si>
    <t>-990984199</t>
  </si>
  <si>
    <t>1987116689</t>
  </si>
  <si>
    <t>1849496716</t>
  </si>
  <si>
    <t>-1075784353</t>
  </si>
  <si>
    <t>-1259700574</t>
  </si>
  <si>
    <t>-1735872250</t>
  </si>
  <si>
    <t>-1378310596</t>
  </si>
  <si>
    <t>-1891336485</t>
  </si>
  <si>
    <t>-66204691</t>
  </si>
  <si>
    <t>35676974</t>
  </si>
  <si>
    <t>102348907</t>
  </si>
  <si>
    <t>1210115571</t>
  </si>
  <si>
    <t>1131214754</t>
  </si>
  <si>
    <t>162301102</t>
  </si>
  <si>
    <t xml:space="preserve">Vodorovné premiestnenie výkopku  po spevnenej ceste z  horniny tr.1-4,  do 100 m3 na vzdialenosť do 1000 m </t>
  </si>
  <si>
    <t>-1489206686</t>
  </si>
  <si>
    <t>167101100</t>
  </si>
  <si>
    <t>Nakladanie výkopku tr.1-4 ručne</t>
  </si>
  <si>
    <t>263632322</t>
  </si>
  <si>
    <t>194250680</t>
  </si>
  <si>
    <t>1132753136</t>
  </si>
  <si>
    <t>-1819656514</t>
  </si>
  <si>
    <t>1582312716</t>
  </si>
  <si>
    <t>1337661126</t>
  </si>
  <si>
    <t>609050477</t>
  </si>
  <si>
    <t>209869691</t>
  </si>
  <si>
    <t>379024000</t>
  </si>
  <si>
    <t>917762112</t>
  </si>
  <si>
    <t>Osadenie chodník. obrubníka betónového ležatého do lôžka z betónu prosteho tr. C 16/20 s bočnou oporou</t>
  </si>
  <si>
    <t>2059970730</t>
  </si>
  <si>
    <t>5922903030</t>
  </si>
  <si>
    <t>Obrubník rovný 100/20/10 cm, sivá</t>
  </si>
  <si>
    <t>1485987093</t>
  </si>
  <si>
    <t>-1928762106</t>
  </si>
  <si>
    <t>936124112</t>
  </si>
  <si>
    <t>Odstránenie a osadenie lavice stabilnej so zabetónovaním nôh</t>
  </si>
  <si>
    <t>-2060599614</t>
  </si>
  <si>
    <t>-1699025164</t>
  </si>
  <si>
    <t>-531922375</t>
  </si>
  <si>
    <t>955827114</t>
  </si>
  <si>
    <t>-736070272</t>
  </si>
  <si>
    <t>4 - 4. etapa - chodník od ZŠ a MŠ po 1028</t>
  </si>
  <si>
    <t xml:space="preserve">    2 - Zakladanie</t>
  </si>
  <si>
    <t>-1842062615</t>
  </si>
  <si>
    <t>1417350010</t>
  </si>
  <si>
    <t>113307212</t>
  </si>
  <si>
    <t xml:space="preserve">Odstránenie podkladu v ploche nad 200 m2 z kameniva ťaženého, hr. vrstvy 100 do 200 mm,  -0,24000t</t>
  </si>
  <si>
    <t>282048746</t>
  </si>
  <si>
    <t>1177993165</t>
  </si>
  <si>
    <t>-257109705</t>
  </si>
  <si>
    <t>-2058786707</t>
  </si>
  <si>
    <t>-731567326</t>
  </si>
  <si>
    <t>141912469</t>
  </si>
  <si>
    <t>211561111</t>
  </si>
  <si>
    <t>Výplň odvodňovacieho rebra alebo trativodu do rýh kamenivom hrubým drveným frakcie 16-32 mm</t>
  </si>
  <si>
    <t>-465731159</t>
  </si>
  <si>
    <t>127365988</t>
  </si>
  <si>
    <t>485172258</t>
  </si>
  <si>
    <t>-1078318602</t>
  </si>
  <si>
    <t>-117097040</t>
  </si>
  <si>
    <t>1234034345</t>
  </si>
  <si>
    <t>-175422740</t>
  </si>
  <si>
    <t>742980256</t>
  </si>
  <si>
    <t>-1509783482</t>
  </si>
  <si>
    <t>1610835670</t>
  </si>
  <si>
    <t>-1187388935</t>
  </si>
  <si>
    <t>-1240916993</t>
  </si>
  <si>
    <t>-697953621</t>
  </si>
  <si>
    <t>-669499106</t>
  </si>
  <si>
    <t>-910976125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</si>
</sst>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4" fillId="0" borderId="0" applyNumberFormat="0" applyFill="0" applyBorder="0" applyAlignment="0" applyProtection="0"/>
  </cellStyleXfs>
  <cellXfs count="240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/>
    </xf>
    <xf numFmtId="0" fontId="0" fillId="0" borderId="5" xfId="0" applyBorder="1"/>
    <xf numFmtId="0" fontId="14" fillId="0" borderId="0" xfId="0" applyFont="1" applyAlignment="1">
      <alignment horizontal="left" vertical="center"/>
    </xf>
    <xf numFmtId="0" fontId="0" fillId="0" borderId="0" xfId="0" applyBorder="1"/>
    <xf numFmtId="0" fontId="15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wrapText="1"/>
    </xf>
    <xf numFmtId="0" fontId="0" fillId="0" borderId="6" xfId="0" applyBorder="1"/>
    <xf numFmtId="0" fontId="17" fillId="0" borderId="0" xfId="0" applyFont="1" applyBorder="1" applyAlignment="1">
      <alignment horizontal="left" vertical="center"/>
    </xf>
    <xf numFmtId="4" fontId="9" fillId="0" borderId="0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8" fillId="0" borderId="7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4" fontId="18" fillId="0" borderId="7" xfId="0" applyNumberFormat="1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164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4" fontId="16" fillId="0" borderId="0" xfId="0" applyNumberFormat="1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3" fillId="5" borderId="8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4" fontId="3" fillId="5" borderId="9" xfId="0" applyNumberFormat="1" applyFont="1" applyFill="1" applyBorder="1" applyAlignment="1">
      <alignment vertical="center"/>
    </xf>
    <xf numFmtId="0" fontId="0" fillId="5" borderId="10" xfId="0" applyFont="1" applyFill="1" applyBorder="1" applyAlignment="1">
      <alignment vertical="center"/>
    </xf>
    <xf numFmtId="0" fontId="19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20" fillId="0" borderId="16" xfId="0" applyFont="1" applyBorder="1" applyAlignment="1">
      <alignment horizontal="left" vertical="center"/>
    </xf>
    <xf numFmtId="0" fontId="0" fillId="0" borderId="17" xfId="0" applyFont="1" applyBorder="1" applyAlignment="1">
      <alignment vertical="center"/>
    </xf>
    <xf numFmtId="0" fontId="20" fillId="0" borderId="17" xfId="0" applyFont="1" applyBorder="1" applyAlignment="1">
      <alignment horizontal="left" vertical="center"/>
    </xf>
    <xf numFmtId="0" fontId="0" fillId="0" borderId="18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21" fillId="0" borderId="0" xfId="0" applyFont="1" applyBorder="1" applyAlignment="1">
      <alignment vertical="center"/>
    </xf>
    <xf numFmtId="165" fontId="2" fillId="0" borderId="0" xfId="0" applyNumberFormat="1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Font="1" applyBorder="1" applyAlignment="1">
      <alignment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  <xf numFmtId="4" fontId="23" fillId="0" borderId="0" xfId="0" applyNumberFormat="1" applyFont="1" applyBorder="1" applyAlignment="1">
      <alignment horizontal="right" vertical="center"/>
    </xf>
    <xf numFmtId="4" fontId="23" fillId="0" borderId="0" xfId="0" applyNumberFormat="1" applyFont="1" applyBorder="1" applyAlignment="1">
      <alignment vertical="center"/>
    </xf>
    <xf numFmtId="4" fontId="22" fillId="0" borderId="14" xfId="0" applyNumberFormat="1" applyFont="1" applyBorder="1" applyAlignment="1">
      <alignment vertical="center"/>
    </xf>
    <xf numFmtId="4" fontId="22" fillId="0" borderId="0" xfId="0" applyNumberFormat="1" applyFont="1" applyBorder="1" applyAlignment="1">
      <alignment vertical="center"/>
    </xf>
    <xf numFmtId="166" fontId="22" fillId="0" borderId="0" xfId="0" applyNumberFormat="1" applyFont="1" applyBorder="1" applyAlignment="1">
      <alignment vertical="center"/>
    </xf>
    <xf numFmtId="4" fontId="22" fillId="0" borderId="1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 wrapText="1"/>
    </xf>
    <xf numFmtId="0" fontId="27" fillId="0" borderId="0" xfId="0" applyFont="1" applyBorder="1" applyAlignment="1">
      <alignment vertical="center"/>
    </xf>
    <xf numFmtId="4" fontId="27" fillId="0" borderId="0" xfId="0" applyNumberFormat="1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4" fontId="28" fillId="0" borderId="16" xfId="0" applyNumberFormat="1" applyFont="1" applyBorder="1" applyAlignment="1">
      <alignment vertical="center"/>
    </xf>
    <xf numFmtId="4" fontId="28" fillId="0" borderId="17" xfId="0" applyNumberFormat="1" applyFont="1" applyBorder="1" applyAlignment="1">
      <alignment vertical="center"/>
    </xf>
    <xf numFmtId="166" fontId="28" fillId="0" borderId="17" xfId="0" applyNumberFormat="1" applyFont="1" applyBorder="1" applyAlignment="1">
      <alignment vertical="center"/>
    </xf>
    <xf numFmtId="4" fontId="28" fillId="0" borderId="18" xfId="0" applyNumberFormat="1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>
      <alignment vertical="center"/>
    </xf>
    <xf numFmtId="0" fontId="23" fillId="6" borderId="0" xfId="0" applyFont="1" applyFill="1" applyBorder="1" applyAlignment="1">
      <alignment horizontal="left" vertical="center"/>
    </xf>
    <xf numFmtId="0" fontId="0" fillId="6" borderId="0" xfId="0" applyFont="1" applyFill="1" applyBorder="1" applyAlignment="1">
      <alignment vertical="center"/>
    </xf>
    <xf numFmtId="4" fontId="23" fillId="6" borderId="0" xfId="0" applyNumberFormat="1" applyFont="1" applyFill="1" applyBorder="1" applyAlignment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4" fontId="18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4" fontId="1" fillId="0" borderId="0" xfId="0" applyNumberFormat="1" applyFont="1" applyBorder="1" applyAlignment="1">
      <alignment vertical="center"/>
    </xf>
    <xf numFmtId="0" fontId="3" fillId="6" borderId="8" xfId="0" applyFont="1" applyFill="1" applyBorder="1" applyAlignment="1">
      <alignment horizontal="left" vertical="center"/>
    </xf>
    <xf numFmtId="0" fontId="3" fillId="6" borderId="9" xfId="0" applyFont="1" applyFill="1" applyBorder="1" applyAlignment="1">
      <alignment horizontal="right" vertical="center"/>
    </xf>
    <xf numFmtId="0" fontId="3" fillId="6" borderId="9" xfId="0" applyFont="1" applyFill="1" applyBorder="1" applyAlignment="1">
      <alignment horizontal="center" vertical="center"/>
    </xf>
    <xf numFmtId="4" fontId="3" fillId="6" borderId="9" xfId="0" applyNumberFormat="1" applyFont="1" applyFill="1" applyBorder="1" applyAlignment="1">
      <alignment vertical="center"/>
    </xf>
    <xf numFmtId="4" fontId="3" fillId="6" borderId="10" xfId="0" applyNumberFormat="1" applyFon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left" vertical="center"/>
    </xf>
    <xf numFmtId="4" fontId="29" fillId="0" borderId="0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4" fontId="5" fillId="0" borderId="0" xfId="0" applyNumberFormat="1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167" fontId="5" fillId="0" borderId="0" xfId="0" applyNumberFormat="1" applyFont="1" applyBorder="1" applyAlignment="1"/>
    <xf numFmtId="4" fontId="30" fillId="0" borderId="0" xfId="0" applyNumberFormat="1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0" fontId="15" fillId="0" borderId="25" xfId="0" applyFont="1" applyBorder="1" applyAlignment="1">
      <alignment horizontal="center" vertical="center"/>
    </xf>
    <xf numFmtId="0" fontId="0" fillId="0" borderId="4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left" vertical="center"/>
      <protection locked="0"/>
    </xf>
    <xf numFmtId="4" fontId="6" fillId="0" borderId="0" xfId="0" applyNumberFormat="1" applyFont="1" applyBorder="1" applyAlignment="1" applyProtection="1">
      <alignment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  <protection locked="0"/>
    </xf>
    <xf numFmtId="0" fontId="20" fillId="0" borderId="18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>
      <alignment horizontal="center"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2" fillId="6" borderId="23" xfId="0" applyFont="1" applyFill="1" applyBorder="1" applyAlignment="1">
      <alignment horizontal="center" vertical="center" wrapText="1"/>
    </xf>
    <xf numFmtId="0" fontId="2" fillId="6" borderId="24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7" fontId="23" fillId="0" borderId="12" xfId="0" applyNumberFormat="1" applyFont="1" applyBorder="1" applyAlignment="1"/>
    <xf numFmtId="167" fontId="3" fillId="0" borderId="12" xfId="0" applyNumberFormat="1" applyFont="1" applyBorder="1" applyAlignment="1">
      <alignment vertical="center"/>
    </xf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167" fontId="32" fillId="0" borderId="0" xfId="0" applyNumberFormat="1" applyFont="1" applyAlignment="1">
      <alignment vertical="center"/>
    </xf>
    <xf numFmtId="0" fontId="7" fillId="0" borderId="4" xfId="0" applyFont="1" applyBorder="1" applyAlignment="1"/>
    <xf numFmtId="0" fontId="7" fillId="0" borderId="0" xfId="0" applyFont="1" applyBorder="1" applyAlignment="1"/>
    <xf numFmtId="0" fontId="5" fillId="0" borderId="0" xfId="0" applyFont="1" applyBorder="1" applyAlignment="1">
      <alignment horizontal="left"/>
    </xf>
    <xf numFmtId="167" fontId="5" fillId="0" borderId="0" xfId="0" applyNumberFormat="1" applyFont="1" applyBorder="1" applyAlignment="1">
      <alignment vertical="center"/>
    </xf>
    <xf numFmtId="0" fontId="7" fillId="0" borderId="5" xfId="0" applyFont="1" applyBorder="1" applyAlignment="1"/>
    <xf numFmtId="0" fontId="7" fillId="0" borderId="14" xfId="0" applyFont="1" applyBorder="1" applyAlignment="1"/>
    <xf numFmtId="166" fontId="7" fillId="0" borderId="0" xfId="0" applyNumberFormat="1" applyFont="1" applyBorder="1" applyAlignment="1"/>
    <xf numFmtId="166" fontId="7" fillId="0" borderId="15" xfId="0" applyNumberFormat="1" applyFont="1" applyBorder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>
      <alignment horizontal="left"/>
    </xf>
    <xf numFmtId="167" fontId="6" fillId="0" borderId="17" xfId="0" applyNumberFormat="1" applyFont="1" applyBorder="1" applyAlignment="1"/>
    <xf numFmtId="167" fontId="6" fillId="0" borderId="17" xfId="0" applyNumberFormat="1" applyFont="1" applyBorder="1" applyAlignment="1">
      <alignment vertical="center"/>
    </xf>
    <xf numFmtId="0" fontId="0" fillId="0" borderId="25" xfId="0" applyFont="1" applyBorder="1" applyAlignment="1" applyProtection="1">
      <alignment horizontal="center" vertical="center"/>
      <protection locked="0"/>
    </xf>
    <xf numFmtId="49" fontId="0" fillId="0" borderId="25" xfId="0" applyNumberFormat="1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left" vertical="center" wrapText="1"/>
      <protection locked="0"/>
    </xf>
    <xf numFmtId="0" fontId="0" fillId="0" borderId="25" xfId="0" applyFont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>
      <alignment vertical="center"/>
    </xf>
    <xf numFmtId="166" fontId="1" fillId="0" borderId="15" xfId="0" applyNumberFormat="1" applyFont="1" applyBorder="1" applyAlignment="1">
      <alignment vertical="center"/>
    </xf>
    <xf numFmtId="167" fontId="0" fillId="0" borderId="0" xfId="0" applyNumberFormat="1" applyFont="1" applyAlignment="1">
      <alignment vertical="center"/>
    </xf>
    <xf numFmtId="0" fontId="33" fillId="0" borderId="25" xfId="0" applyFont="1" applyBorder="1" applyAlignment="1" applyProtection="1">
      <alignment horizontal="center" vertical="center"/>
      <protection locked="0"/>
    </xf>
    <xf numFmtId="49" fontId="33" fillId="0" borderId="25" xfId="0" applyNumberFormat="1" applyFont="1" applyBorder="1" applyAlignment="1" applyProtection="1">
      <alignment horizontal="left" vertical="center" wrapText="1"/>
      <protection locked="0"/>
    </xf>
    <xf numFmtId="0" fontId="33" fillId="0" borderId="25" xfId="0" applyFont="1" applyBorder="1" applyAlignment="1" applyProtection="1">
      <alignment horizontal="left" vertical="center" wrapText="1"/>
      <protection locked="0"/>
    </xf>
    <xf numFmtId="0" fontId="33" fillId="0" borderId="25" xfId="0" applyFont="1" applyBorder="1" applyAlignment="1" applyProtection="1">
      <alignment horizontal="center" vertical="center" wrapText="1"/>
      <protection locked="0"/>
    </xf>
    <xf numFmtId="167" fontId="33" fillId="0" borderId="25" xfId="0" applyNumberFormat="1" applyFont="1" applyBorder="1" applyAlignment="1" applyProtection="1">
      <alignment vertical="center"/>
      <protection locked="0"/>
    </xf>
    <xf numFmtId="167" fontId="33" fillId="4" borderId="25" xfId="0" applyNumberFormat="1" applyFont="1" applyFill="1" applyBorder="1" applyAlignment="1" applyProtection="1">
      <alignment vertical="center"/>
      <protection locked="0"/>
    </xf>
    <xf numFmtId="167" fontId="6" fillId="0" borderId="23" xfId="0" applyNumberFormat="1" applyFont="1" applyBorder="1" applyAlignment="1"/>
    <xf numFmtId="167" fontId="6" fillId="0" borderId="23" xfId="0" applyNumberFormat="1" applyFont="1" applyBorder="1" applyAlignment="1">
      <alignment vertical="center"/>
    </xf>
    <xf numFmtId="167" fontId="5" fillId="0" borderId="12" xfId="0" applyNumberFormat="1" applyFont="1" applyBorder="1" applyAlignment="1"/>
    <xf numFmtId="167" fontId="5" fillId="0" borderId="12" xfId="0" applyNumberFormat="1" applyFont="1" applyBorder="1" applyAlignment="1">
      <alignment vertical="center"/>
    </xf>
    <xf numFmtId="167" fontId="5" fillId="0" borderId="23" xfId="0" applyNumberFormat="1" applyFont="1" applyBorder="1" applyAlignment="1"/>
    <xf numFmtId="167" fontId="5" fillId="0" borderId="23" xfId="0" applyNumberFormat="1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0" borderId="25" xfId="0" applyNumberFormat="1" applyFont="1" applyBorder="1" applyAlignment="1">
      <alignment vertical="center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theme" Target="theme/theme1.xml" /><Relationship Id="rId8" Type="http://schemas.openxmlformats.org/officeDocument/2006/relationships/calcChain" Target="calcChain.xml" /><Relationship Id="rId9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5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20</v>
      </c>
      <c r="AL7" s="29"/>
      <c r="AM7" s="29"/>
      <c r="AN7" s="31" t="s">
        <v>5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21</v>
      </c>
      <c r="E8" s="29"/>
      <c r="F8" s="29"/>
      <c r="G8" s="29"/>
      <c r="H8" s="29"/>
      <c r="I8" s="29"/>
      <c r="J8" s="29"/>
      <c r="K8" s="31" t="s">
        <v>22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23</v>
      </c>
      <c r="AL8" s="29"/>
      <c r="AM8" s="29"/>
      <c r="AN8" s="37" t="s">
        <v>24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25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26</v>
      </c>
      <c r="AL10" s="29"/>
      <c r="AM10" s="29"/>
      <c r="AN10" s="31" t="s">
        <v>5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27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28</v>
      </c>
      <c r="AL11" s="29"/>
      <c r="AM11" s="29"/>
      <c r="AN11" s="31" t="s">
        <v>5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29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26</v>
      </c>
      <c r="AL13" s="29"/>
      <c r="AM13" s="29"/>
      <c r="AN13" s="38" t="s">
        <v>30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30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28</v>
      </c>
      <c r="AL14" s="29"/>
      <c r="AM14" s="29"/>
      <c r="AN14" s="38" t="s">
        <v>30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31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26</v>
      </c>
      <c r="AL16" s="29"/>
      <c r="AM16" s="29"/>
      <c r="AN16" s="31" t="s">
        <v>5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22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28</v>
      </c>
      <c r="AL17" s="29"/>
      <c r="AM17" s="29"/>
      <c r="AN17" s="31" t="s">
        <v>5</v>
      </c>
      <c r="AO17" s="29"/>
      <c r="AP17" s="29"/>
      <c r="AQ17" s="27"/>
      <c r="BE17" s="35"/>
      <c r="BS17" s="20" t="s">
        <v>32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33</v>
      </c>
    </row>
    <row r="19" ht="14.4" customHeight="1">
      <c r="B19" s="24"/>
      <c r="C19" s="29"/>
      <c r="D19" s="36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26</v>
      </c>
      <c r="AL19" s="29"/>
      <c r="AM19" s="29"/>
      <c r="AN19" s="31" t="s">
        <v>5</v>
      </c>
      <c r="AO19" s="29"/>
      <c r="AP19" s="29"/>
      <c r="AQ19" s="27"/>
      <c r="BE19" s="35"/>
      <c r="BS19" s="20" t="s">
        <v>33</v>
      </c>
    </row>
    <row r="20" ht="18.48" customHeight="1">
      <c r="B20" s="24"/>
      <c r="C20" s="29"/>
      <c r="D20" s="29"/>
      <c r="E20" s="31" t="s">
        <v>22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28</v>
      </c>
      <c r="AL20" s="29"/>
      <c r="AM20" s="29"/>
      <c r="AN20" s="31" t="s">
        <v>5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35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5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36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37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ROUND(AG93,2)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38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39</v>
      </c>
      <c r="E31" s="51"/>
      <c r="F31" s="52" t="s">
        <v>40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41</v>
      </c>
      <c r="U31" s="51"/>
      <c r="V31" s="51"/>
      <c r="W31" s="55">
        <f>ROUND(AZ87+SUM(CD94:CD98),2)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ROUND(AV87+SUM(BY94:BY98),2)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42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41</v>
      </c>
      <c r="U32" s="51"/>
      <c r="V32" s="51"/>
      <c r="W32" s="55">
        <f>ROUND(BA87+SUM(CE94:CE98),2)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ROUND(AW87+SUM(BZ94:BZ98),2)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43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41</v>
      </c>
      <c r="U33" s="51"/>
      <c r="V33" s="51"/>
      <c r="W33" s="55">
        <f>ROUND(BB87+SUM(CF94:CF98),2)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44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41</v>
      </c>
      <c r="U34" s="51"/>
      <c r="V34" s="51"/>
      <c r="W34" s="55">
        <f>ROUND(BC87+SUM(CG94:CG98),2)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45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41</v>
      </c>
      <c r="U35" s="51"/>
      <c r="V35" s="51"/>
      <c r="W35" s="55">
        <f>ROUND(BD87+SUM(CH94:CH98),2)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46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47</v>
      </c>
      <c r="U37" s="59"/>
      <c r="V37" s="59"/>
      <c r="W37" s="59"/>
      <c r="X37" s="61" t="s">
        <v>48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49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50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51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52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51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52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53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54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51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52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51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52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55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2018-049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Spojovacie a prístupové chodníky k obytným domom Luhy II.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21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23</v>
      </c>
      <c r="AJ80" s="45"/>
      <c r="AK80" s="45"/>
      <c r="AL80" s="45"/>
      <c r="AM80" s="88" t="str">
        <f> IF(AN8= "","",AN8)</f>
        <v>5. 3. 2018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25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31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56</v>
      </c>
      <c r="AT82" s="90"/>
      <c r="AU82" s="65"/>
      <c r="AV82" s="65"/>
      <c r="AW82" s="65"/>
      <c r="AX82" s="65"/>
      <c r="AY82" s="65"/>
      <c r="AZ82" s="65"/>
      <c r="BA82" s="65"/>
      <c r="BB82" s="65"/>
      <c r="BC82" s="65"/>
      <c r="BD82" s="66"/>
    </row>
    <row r="83" s="1" customFormat="1">
      <c r="B83" s="44"/>
      <c r="C83" s="36" t="s">
        <v>29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34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1"/>
      <c r="AT83" s="52"/>
      <c r="AU83" s="45"/>
      <c r="AV83" s="45"/>
      <c r="AW83" s="45"/>
      <c r="AX83" s="45"/>
      <c r="AY83" s="45"/>
      <c r="AZ83" s="45"/>
      <c r="BA83" s="45"/>
      <c r="BB83" s="45"/>
      <c r="BC83" s="45"/>
      <c r="BD83" s="92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1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2"/>
    </row>
    <row r="85" s="1" customFormat="1" ht="29.28" customHeight="1">
      <c r="B85" s="44"/>
      <c r="C85" s="93" t="s">
        <v>57</v>
      </c>
      <c r="D85" s="94"/>
      <c r="E85" s="94"/>
      <c r="F85" s="94"/>
      <c r="G85" s="94"/>
      <c r="H85" s="95"/>
      <c r="I85" s="96" t="s">
        <v>58</v>
      </c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6" t="s">
        <v>59</v>
      </c>
      <c r="AH85" s="94"/>
      <c r="AI85" s="94"/>
      <c r="AJ85" s="94"/>
      <c r="AK85" s="94"/>
      <c r="AL85" s="94"/>
      <c r="AM85" s="94"/>
      <c r="AN85" s="96" t="s">
        <v>60</v>
      </c>
      <c r="AO85" s="94"/>
      <c r="AP85" s="97"/>
      <c r="AQ85" s="46"/>
      <c r="AS85" s="98" t="s">
        <v>61</v>
      </c>
      <c r="AT85" s="99" t="s">
        <v>62</v>
      </c>
      <c r="AU85" s="99" t="s">
        <v>63</v>
      </c>
      <c r="AV85" s="99" t="s">
        <v>64</v>
      </c>
      <c r="AW85" s="99" t="s">
        <v>65</v>
      </c>
      <c r="AX85" s="99" t="s">
        <v>66</v>
      </c>
      <c r="AY85" s="99" t="s">
        <v>67</v>
      </c>
      <c r="AZ85" s="99" t="s">
        <v>68</v>
      </c>
      <c r="BA85" s="99" t="s">
        <v>69</v>
      </c>
      <c r="BB85" s="99" t="s">
        <v>70</v>
      </c>
      <c r="BC85" s="99" t="s">
        <v>71</v>
      </c>
      <c r="BD85" s="100" t="s">
        <v>72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1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2" t="s">
        <v>73</v>
      </c>
      <c r="D87" s="103"/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3"/>
      <c r="AE87" s="103"/>
      <c r="AF87" s="103"/>
      <c r="AG87" s="104">
        <f>ROUND(SUM(AG88:AG91),2)</f>
        <v>0</v>
      </c>
      <c r="AH87" s="104"/>
      <c r="AI87" s="104"/>
      <c r="AJ87" s="104"/>
      <c r="AK87" s="104"/>
      <c r="AL87" s="104"/>
      <c r="AM87" s="104"/>
      <c r="AN87" s="105">
        <f>SUM(AG87,AT87)</f>
        <v>0</v>
      </c>
      <c r="AO87" s="105"/>
      <c r="AP87" s="105"/>
      <c r="AQ87" s="86"/>
      <c r="AS87" s="106">
        <f>ROUND(SUM(AS88:AS91),2)</f>
        <v>0</v>
      </c>
      <c r="AT87" s="107">
        <f>ROUND(SUM(AV87:AW87),2)</f>
        <v>0</v>
      </c>
      <c r="AU87" s="108">
        <f>ROUND(SUM(AU88:AU91),5)</f>
        <v>0</v>
      </c>
      <c r="AV87" s="107">
        <f>ROUND(AZ87*L31,2)</f>
        <v>0</v>
      </c>
      <c r="AW87" s="107">
        <f>ROUND(BA87*L32,2)</f>
        <v>0</v>
      </c>
      <c r="AX87" s="107">
        <f>ROUND(BB87*L31,2)</f>
        <v>0</v>
      </c>
      <c r="AY87" s="107">
        <f>ROUND(BC87*L32,2)</f>
        <v>0</v>
      </c>
      <c r="AZ87" s="107">
        <f>ROUND(SUM(AZ88:AZ91),2)</f>
        <v>0</v>
      </c>
      <c r="BA87" s="107">
        <f>ROUND(SUM(BA88:BA91),2)</f>
        <v>0</v>
      </c>
      <c r="BB87" s="107">
        <f>ROUND(SUM(BB88:BB91),2)</f>
        <v>0</v>
      </c>
      <c r="BC87" s="107">
        <f>ROUND(SUM(BC88:BC91),2)</f>
        <v>0</v>
      </c>
      <c r="BD87" s="109">
        <f>ROUND(SUM(BD88:BD91),2)</f>
        <v>0</v>
      </c>
      <c r="BS87" s="110" t="s">
        <v>74</v>
      </c>
      <c r="BT87" s="110" t="s">
        <v>75</v>
      </c>
      <c r="BU87" s="111" t="s">
        <v>76</v>
      </c>
      <c r="BV87" s="110" t="s">
        <v>77</v>
      </c>
      <c r="BW87" s="110" t="s">
        <v>78</v>
      </c>
      <c r="BX87" s="110" t="s">
        <v>79</v>
      </c>
    </row>
    <row r="88" s="5" customFormat="1" ht="47.25" customHeight="1">
      <c r="A88" s="112" t="s">
        <v>80</v>
      </c>
      <c r="B88" s="113"/>
      <c r="C88" s="114"/>
      <c r="D88" s="115" t="s">
        <v>81</v>
      </c>
      <c r="E88" s="115"/>
      <c r="F88" s="115"/>
      <c r="G88" s="115"/>
      <c r="H88" s="115"/>
      <c r="I88" s="116"/>
      <c r="J88" s="115" t="s">
        <v>82</v>
      </c>
      <c r="K88" s="115"/>
      <c r="L88" s="115"/>
      <c r="M88" s="115"/>
      <c r="N88" s="115"/>
      <c r="O88" s="115"/>
      <c r="P88" s="115"/>
      <c r="Q88" s="115"/>
      <c r="R88" s="115"/>
      <c r="S88" s="115"/>
      <c r="T88" s="115"/>
      <c r="U88" s="115"/>
      <c r="V88" s="115"/>
      <c r="W88" s="115"/>
      <c r="X88" s="115"/>
      <c r="Y88" s="115"/>
      <c r="Z88" s="115"/>
      <c r="AA88" s="115"/>
      <c r="AB88" s="115"/>
      <c r="AC88" s="115"/>
      <c r="AD88" s="115"/>
      <c r="AE88" s="115"/>
      <c r="AF88" s="115"/>
      <c r="AG88" s="117">
        <f>'1 - 1. etapa - chodníky p...'!M30</f>
        <v>0</v>
      </c>
      <c r="AH88" s="116"/>
      <c r="AI88" s="116"/>
      <c r="AJ88" s="116"/>
      <c r="AK88" s="116"/>
      <c r="AL88" s="116"/>
      <c r="AM88" s="116"/>
      <c r="AN88" s="117">
        <f>SUM(AG88,AT88)</f>
        <v>0</v>
      </c>
      <c r="AO88" s="116"/>
      <c r="AP88" s="116"/>
      <c r="AQ88" s="118"/>
      <c r="AS88" s="119">
        <f>'1 - 1. etapa - chodníky p...'!M28</f>
        <v>0</v>
      </c>
      <c r="AT88" s="120">
        <f>ROUND(SUM(AV88:AW88),2)</f>
        <v>0</v>
      </c>
      <c r="AU88" s="121">
        <f>'1 - 1. etapa - chodníky p...'!W136</f>
        <v>0</v>
      </c>
      <c r="AV88" s="120">
        <f>'1 - 1. etapa - chodníky p...'!M32</f>
        <v>0</v>
      </c>
      <c r="AW88" s="120">
        <f>'1 - 1. etapa - chodníky p...'!M33</f>
        <v>0</v>
      </c>
      <c r="AX88" s="120">
        <f>'1 - 1. etapa - chodníky p...'!M34</f>
        <v>0</v>
      </c>
      <c r="AY88" s="120">
        <f>'1 - 1. etapa - chodníky p...'!M35</f>
        <v>0</v>
      </c>
      <c r="AZ88" s="120">
        <f>'1 - 1. etapa - chodníky p...'!H32</f>
        <v>0</v>
      </c>
      <c r="BA88" s="120">
        <f>'1 - 1. etapa - chodníky p...'!H33</f>
        <v>0</v>
      </c>
      <c r="BB88" s="120">
        <f>'1 - 1. etapa - chodníky p...'!H34</f>
        <v>0</v>
      </c>
      <c r="BC88" s="120">
        <f>'1 - 1. etapa - chodníky p...'!H35</f>
        <v>0</v>
      </c>
      <c r="BD88" s="122">
        <f>'1 - 1. etapa - chodníky p...'!H36</f>
        <v>0</v>
      </c>
      <c r="BT88" s="123" t="s">
        <v>81</v>
      </c>
      <c r="BV88" s="123" t="s">
        <v>77</v>
      </c>
      <c r="BW88" s="123" t="s">
        <v>83</v>
      </c>
      <c r="BX88" s="123" t="s">
        <v>78</v>
      </c>
    </row>
    <row r="89" s="5" customFormat="1" ht="31.5" customHeight="1">
      <c r="A89" s="112" t="s">
        <v>80</v>
      </c>
      <c r="B89" s="113"/>
      <c r="C89" s="114"/>
      <c r="D89" s="115" t="s">
        <v>84</v>
      </c>
      <c r="E89" s="115"/>
      <c r="F89" s="115"/>
      <c r="G89" s="115"/>
      <c r="H89" s="115"/>
      <c r="I89" s="116"/>
      <c r="J89" s="115" t="s">
        <v>85</v>
      </c>
      <c r="K89" s="115"/>
      <c r="L89" s="115"/>
      <c r="M89" s="115"/>
      <c r="N89" s="115"/>
      <c r="O89" s="115"/>
      <c r="P89" s="115"/>
      <c r="Q89" s="115"/>
      <c r="R89" s="115"/>
      <c r="S89" s="115"/>
      <c r="T89" s="115"/>
      <c r="U89" s="115"/>
      <c r="V89" s="115"/>
      <c r="W89" s="115"/>
      <c r="X89" s="115"/>
      <c r="Y89" s="115"/>
      <c r="Z89" s="115"/>
      <c r="AA89" s="115"/>
      <c r="AB89" s="115"/>
      <c r="AC89" s="115"/>
      <c r="AD89" s="115"/>
      <c r="AE89" s="115"/>
      <c r="AF89" s="115"/>
      <c r="AG89" s="117">
        <f>'2 - 2. etapa - chodníky p...'!M30</f>
        <v>0</v>
      </c>
      <c r="AH89" s="116"/>
      <c r="AI89" s="116"/>
      <c r="AJ89" s="116"/>
      <c r="AK89" s="116"/>
      <c r="AL89" s="116"/>
      <c r="AM89" s="116"/>
      <c r="AN89" s="117">
        <f>SUM(AG89,AT89)</f>
        <v>0</v>
      </c>
      <c r="AO89" s="116"/>
      <c r="AP89" s="116"/>
      <c r="AQ89" s="118"/>
      <c r="AS89" s="119">
        <f>'2 - 2. etapa - chodníky p...'!M28</f>
        <v>0</v>
      </c>
      <c r="AT89" s="120">
        <f>ROUND(SUM(AV89:AW89),2)</f>
        <v>0</v>
      </c>
      <c r="AU89" s="121">
        <f>'2 - 2. etapa - chodníky p...'!W131</f>
        <v>0</v>
      </c>
      <c r="AV89" s="120">
        <f>'2 - 2. etapa - chodníky p...'!M32</f>
        <v>0</v>
      </c>
      <c r="AW89" s="120">
        <f>'2 - 2. etapa - chodníky p...'!M33</f>
        <v>0</v>
      </c>
      <c r="AX89" s="120">
        <f>'2 - 2. etapa - chodníky p...'!M34</f>
        <v>0</v>
      </c>
      <c r="AY89" s="120">
        <f>'2 - 2. etapa - chodníky p...'!M35</f>
        <v>0</v>
      </c>
      <c r="AZ89" s="120">
        <f>'2 - 2. etapa - chodníky p...'!H32</f>
        <v>0</v>
      </c>
      <c r="BA89" s="120">
        <f>'2 - 2. etapa - chodníky p...'!H33</f>
        <v>0</v>
      </c>
      <c r="BB89" s="120">
        <f>'2 - 2. etapa - chodníky p...'!H34</f>
        <v>0</v>
      </c>
      <c r="BC89" s="120">
        <f>'2 - 2. etapa - chodníky p...'!H35</f>
        <v>0</v>
      </c>
      <c r="BD89" s="122">
        <f>'2 - 2. etapa - chodníky p...'!H36</f>
        <v>0</v>
      </c>
      <c r="BT89" s="123" t="s">
        <v>81</v>
      </c>
      <c r="BV89" s="123" t="s">
        <v>77</v>
      </c>
      <c r="BW89" s="123" t="s">
        <v>86</v>
      </c>
      <c r="BX89" s="123" t="s">
        <v>78</v>
      </c>
    </row>
    <row r="90" s="5" customFormat="1" ht="31.5" customHeight="1">
      <c r="A90" s="112" t="s">
        <v>80</v>
      </c>
      <c r="B90" s="113"/>
      <c r="C90" s="114"/>
      <c r="D90" s="115" t="s">
        <v>87</v>
      </c>
      <c r="E90" s="115"/>
      <c r="F90" s="115"/>
      <c r="G90" s="115"/>
      <c r="H90" s="115"/>
      <c r="I90" s="116"/>
      <c r="J90" s="115" t="s">
        <v>88</v>
      </c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115"/>
      <c r="X90" s="115"/>
      <c r="Y90" s="115"/>
      <c r="Z90" s="115"/>
      <c r="AA90" s="115"/>
      <c r="AB90" s="115"/>
      <c r="AC90" s="115"/>
      <c r="AD90" s="115"/>
      <c r="AE90" s="115"/>
      <c r="AF90" s="115"/>
      <c r="AG90" s="117">
        <f>'3 - 3. etapa - chodníky p...'!M30</f>
        <v>0</v>
      </c>
      <c r="AH90" s="116"/>
      <c r="AI90" s="116"/>
      <c r="AJ90" s="116"/>
      <c r="AK90" s="116"/>
      <c r="AL90" s="116"/>
      <c r="AM90" s="116"/>
      <c r="AN90" s="117">
        <f>SUM(AG90,AT90)</f>
        <v>0</v>
      </c>
      <c r="AO90" s="116"/>
      <c r="AP90" s="116"/>
      <c r="AQ90" s="118"/>
      <c r="AS90" s="119">
        <f>'3 - 3. etapa - chodníky p...'!M28</f>
        <v>0</v>
      </c>
      <c r="AT90" s="120">
        <f>ROUND(SUM(AV90:AW90),2)</f>
        <v>0</v>
      </c>
      <c r="AU90" s="121">
        <f>'3 - 3. etapa - chodníky p...'!W130</f>
        <v>0</v>
      </c>
      <c r="AV90" s="120">
        <f>'3 - 3. etapa - chodníky p...'!M32</f>
        <v>0</v>
      </c>
      <c r="AW90" s="120">
        <f>'3 - 3. etapa - chodníky p...'!M33</f>
        <v>0</v>
      </c>
      <c r="AX90" s="120">
        <f>'3 - 3. etapa - chodníky p...'!M34</f>
        <v>0</v>
      </c>
      <c r="AY90" s="120">
        <f>'3 - 3. etapa - chodníky p...'!M35</f>
        <v>0</v>
      </c>
      <c r="AZ90" s="120">
        <f>'3 - 3. etapa - chodníky p...'!H32</f>
        <v>0</v>
      </c>
      <c r="BA90" s="120">
        <f>'3 - 3. etapa - chodníky p...'!H33</f>
        <v>0</v>
      </c>
      <c r="BB90" s="120">
        <f>'3 - 3. etapa - chodníky p...'!H34</f>
        <v>0</v>
      </c>
      <c r="BC90" s="120">
        <f>'3 - 3. etapa - chodníky p...'!H35</f>
        <v>0</v>
      </c>
      <c r="BD90" s="122">
        <f>'3 - 3. etapa - chodníky p...'!H36</f>
        <v>0</v>
      </c>
      <c r="BT90" s="123" t="s">
        <v>81</v>
      </c>
      <c r="BV90" s="123" t="s">
        <v>77</v>
      </c>
      <c r="BW90" s="123" t="s">
        <v>89</v>
      </c>
      <c r="BX90" s="123" t="s">
        <v>78</v>
      </c>
    </row>
    <row r="91" s="5" customFormat="1" ht="31.5" customHeight="1">
      <c r="A91" s="112" t="s">
        <v>80</v>
      </c>
      <c r="B91" s="113"/>
      <c r="C91" s="114"/>
      <c r="D91" s="115" t="s">
        <v>90</v>
      </c>
      <c r="E91" s="115"/>
      <c r="F91" s="115"/>
      <c r="G91" s="115"/>
      <c r="H91" s="115"/>
      <c r="I91" s="116"/>
      <c r="J91" s="115" t="s">
        <v>91</v>
      </c>
      <c r="K91" s="115"/>
      <c r="L91" s="115"/>
      <c r="M91" s="115"/>
      <c r="N91" s="115"/>
      <c r="O91" s="115"/>
      <c r="P91" s="115"/>
      <c r="Q91" s="115"/>
      <c r="R91" s="115"/>
      <c r="S91" s="115"/>
      <c r="T91" s="115"/>
      <c r="U91" s="115"/>
      <c r="V91" s="115"/>
      <c r="W91" s="115"/>
      <c r="X91" s="115"/>
      <c r="Y91" s="115"/>
      <c r="Z91" s="115"/>
      <c r="AA91" s="115"/>
      <c r="AB91" s="115"/>
      <c r="AC91" s="115"/>
      <c r="AD91" s="115"/>
      <c r="AE91" s="115"/>
      <c r="AF91" s="115"/>
      <c r="AG91" s="117">
        <f>'4 - 4. etapa - chodník od...'!M30</f>
        <v>0</v>
      </c>
      <c r="AH91" s="116"/>
      <c r="AI91" s="116"/>
      <c r="AJ91" s="116"/>
      <c r="AK91" s="116"/>
      <c r="AL91" s="116"/>
      <c r="AM91" s="116"/>
      <c r="AN91" s="117">
        <f>SUM(AG91,AT91)</f>
        <v>0</v>
      </c>
      <c r="AO91" s="116"/>
      <c r="AP91" s="116"/>
      <c r="AQ91" s="118"/>
      <c r="AS91" s="124">
        <f>'4 - 4. etapa - chodník od...'!M28</f>
        <v>0</v>
      </c>
      <c r="AT91" s="125">
        <f>ROUND(SUM(AV91:AW91),2)</f>
        <v>0</v>
      </c>
      <c r="AU91" s="126">
        <f>'4 - 4. etapa - chodník od...'!W122</f>
        <v>0</v>
      </c>
      <c r="AV91" s="125">
        <f>'4 - 4. etapa - chodník od...'!M32</f>
        <v>0</v>
      </c>
      <c r="AW91" s="125">
        <f>'4 - 4. etapa - chodník od...'!M33</f>
        <v>0</v>
      </c>
      <c r="AX91" s="125">
        <f>'4 - 4. etapa - chodník od...'!M34</f>
        <v>0</v>
      </c>
      <c r="AY91" s="125">
        <f>'4 - 4. etapa - chodník od...'!M35</f>
        <v>0</v>
      </c>
      <c r="AZ91" s="125">
        <f>'4 - 4. etapa - chodník od...'!H32</f>
        <v>0</v>
      </c>
      <c r="BA91" s="125">
        <f>'4 - 4. etapa - chodník od...'!H33</f>
        <v>0</v>
      </c>
      <c r="BB91" s="125">
        <f>'4 - 4. etapa - chodník od...'!H34</f>
        <v>0</v>
      </c>
      <c r="BC91" s="125">
        <f>'4 - 4. etapa - chodník od...'!H35</f>
        <v>0</v>
      </c>
      <c r="BD91" s="127">
        <f>'4 - 4. etapa - chodník od...'!H36</f>
        <v>0</v>
      </c>
      <c r="BT91" s="123" t="s">
        <v>81</v>
      </c>
      <c r="BV91" s="123" t="s">
        <v>77</v>
      </c>
      <c r="BW91" s="123" t="s">
        <v>92</v>
      </c>
      <c r="BX91" s="123" t="s">
        <v>78</v>
      </c>
    </row>
    <row r="92">
      <c r="B92" s="24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7"/>
    </row>
    <row r="93" s="1" customFormat="1" ht="30" customHeight="1">
      <c r="B93" s="44"/>
      <c r="C93" s="102" t="s">
        <v>93</v>
      </c>
      <c r="D93" s="45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105">
        <f>ROUND(SUM(AG94:AG97),2)</f>
        <v>0</v>
      </c>
      <c r="AH93" s="105"/>
      <c r="AI93" s="105"/>
      <c r="AJ93" s="105"/>
      <c r="AK93" s="105"/>
      <c r="AL93" s="105"/>
      <c r="AM93" s="105"/>
      <c r="AN93" s="105">
        <f>ROUND(SUM(AN94:AN97),2)</f>
        <v>0</v>
      </c>
      <c r="AO93" s="105"/>
      <c r="AP93" s="105"/>
      <c r="AQ93" s="46"/>
      <c r="AS93" s="98" t="s">
        <v>94</v>
      </c>
      <c r="AT93" s="99" t="s">
        <v>95</v>
      </c>
      <c r="AU93" s="99" t="s">
        <v>39</v>
      </c>
      <c r="AV93" s="100" t="s">
        <v>62</v>
      </c>
    </row>
    <row r="94" s="1" customFormat="1" ht="19.92" customHeight="1">
      <c r="B94" s="44"/>
      <c r="C94" s="45"/>
      <c r="D94" s="128" t="s">
        <v>96</v>
      </c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129">
        <f>ROUND(AG87*AS94,2)</f>
        <v>0</v>
      </c>
      <c r="AH94" s="130"/>
      <c r="AI94" s="130"/>
      <c r="AJ94" s="130"/>
      <c r="AK94" s="130"/>
      <c r="AL94" s="130"/>
      <c r="AM94" s="130"/>
      <c r="AN94" s="130">
        <f>ROUND(AG94+AV94,2)</f>
        <v>0</v>
      </c>
      <c r="AO94" s="130"/>
      <c r="AP94" s="130"/>
      <c r="AQ94" s="46"/>
      <c r="AS94" s="131">
        <v>0</v>
      </c>
      <c r="AT94" s="132" t="s">
        <v>97</v>
      </c>
      <c r="AU94" s="132" t="s">
        <v>40</v>
      </c>
      <c r="AV94" s="133">
        <f>ROUND(IF(AU94="základná",AG94*L31,IF(AU94="znížená",AG94*L32,0)),2)</f>
        <v>0</v>
      </c>
      <c r="BV94" s="20" t="s">
        <v>98</v>
      </c>
      <c r="BY94" s="134">
        <f>IF(AU94="základná",AV94,0)</f>
        <v>0</v>
      </c>
      <c r="BZ94" s="134">
        <f>IF(AU94="znížená",AV94,0)</f>
        <v>0</v>
      </c>
      <c r="CA94" s="134">
        <v>0</v>
      </c>
      <c r="CB94" s="134">
        <v>0</v>
      </c>
      <c r="CC94" s="134">
        <v>0</v>
      </c>
      <c r="CD94" s="134">
        <f>IF(AU94="základná",AG94,0)</f>
        <v>0</v>
      </c>
      <c r="CE94" s="134">
        <f>IF(AU94="znížená",AG94,0)</f>
        <v>0</v>
      </c>
      <c r="CF94" s="134">
        <f>IF(AU94="zákl. prenesená",AG94,0)</f>
        <v>0</v>
      </c>
      <c r="CG94" s="134">
        <f>IF(AU94="zníž. prenesená",AG94,0)</f>
        <v>0</v>
      </c>
      <c r="CH94" s="134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>x</v>
      </c>
    </row>
    <row r="95" s="1" customFormat="1" ht="19.92" customHeight="1">
      <c r="B95" s="44"/>
      <c r="C95" s="45"/>
      <c r="D95" s="135" t="s">
        <v>99</v>
      </c>
      <c r="E95" s="128"/>
      <c r="F95" s="128"/>
      <c r="G95" s="128"/>
      <c r="H95" s="128"/>
      <c r="I95" s="128"/>
      <c r="J95" s="128"/>
      <c r="K95" s="128"/>
      <c r="L95" s="128"/>
      <c r="M95" s="128"/>
      <c r="N95" s="128"/>
      <c r="O95" s="128"/>
      <c r="P95" s="128"/>
      <c r="Q95" s="128"/>
      <c r="R95" s="128"/>
      <c r="S95" s="128"/>
      <c r="T95" s="128"/>
      <c r="U95" s="128"/>
      <c r="V95" s="128"/>
      <c r="W95" s="128"/>
      <c r="X95" s="128"/>
      <c r="Y95" s="128"/>
      <c r="Z95" s="128"/>
      <c r="AA95" s="128"/>
      <c r="AB95" s="128"/>
      <c r="AC95" s="45"/>
      <c r="AD95" s="45"/>
      <c r="AE95" s="45"/>
      <c r="AF95" s="45"/>
      <c r="AG95" s="129">
        <f>AG87*AS95</f>
        <v>0</v>
      </c>
      <c r="AH95" s="130"/>
      <c r="AI95" s="130"/>
      <c r="AJ95" s="130"/>
      <c r="AK95" s="130"/>
      <c r="AL95" s="130"/>
      <c r="AM95" s="130"/>
      <c r="AN95" s="130">
        <f>AG95+AV95</f>
        <v>0</v>
      </c>
      <c r="AO95" s="130"/>
      <c r="AP95" s="130"/>
      <c r="AQ95" s="46"/>
      <c r="AS95" s="136">
        <v>0</v>
      </c>
      <c r="AT95" s="137" t="s">
        <v>97</v>
      </c>
      <c r="AU95" s="137" t="s">
        <v>40</v>
      </c>
      <c r="AV95" s="138">
        <f>ROUND(IF(AU95="nulová",0,IF(OR(AU95="základná",AU95="zákl. prenesená"),AG95*L31,AG95*L32)),2)</f>
        <v>0</v>
      </c>
      <c r="BV95" s="20" t="s">
        <v>100</v>
      </c>
      <c r="BY95" s="134">
        <f>IF(AU95="základná",AV95,0)</f>
        <v>0</v>
      </c>
      <c r="BZ95" s="134">
        <f>IF(AU95="znížená",AV95,0)</f>
        <v>0</v>
      </c>
      <c r="CA95" s="134">
        <f>IF(AU95="zákl. prenesená",AV95,0)</f>
        <v>0</v>
      </c>
      <c r="CB95" s="134">
        <f>IF(AU95="zníž. prenesená",AV95,0)</f>
        <v>0</v>
      </c>
      <c r="CC95" s="134">
        <f>IF(AU95="nulová",AV95,0)</f>
        <v>0</v>
      </c>
      <c r="CD95" s="134">
        <f>IF(AU95="základná",AG95,0)</f>
        <v>0</v>
      </c>
      <c r="CE95" s="134">
        <f>IF(AU95="znížená",AG95,0)</f>
        <v>0</v>
      </c>
      <c r="CF95" s="134">
        <f>IF(AU95="zákl. prenesená",AG95,0)</f>
        <v>0</v>
      </c>
      <c r="CG95" s="134">
        <f>IF(AU95="zníž. prenesená",AG95,0)</f>
        <v>0</v>
      </c>
      <c r="CH95" s="134">
        <f>IF(AU95="nulová",AG95,0)</f>
        <v>0</v>
      </c>
      <c r="CI95" s="20">
        <f>IF(AU95="základná",1,IF(AU95="znížená",2,IF(AU95="zákl. prenesená",4,IF(AU95="zníž. prenesená",5,3))))</f>
        <v>1</v>
      </c>
      <c r="CJ95" s="20">
        <f>IF(AT95="stavebná časť",1,IF(8895="investičná časť",2,3))</f>
        <v>1</v>
      </c>
      <c r="CK95" s="20" t="str">
        <f>IF(D95="Vyplň vlastné","","x")</f>
        <v/>
      </c>
    </row>
    <row r="96" s="1" customFormat="1" ht="19.92" customHeight="1">
      <c r="B96" s="44"/>
      <c r="C96" s="45"/>
      <c r="D96" s="135" t="s">
        <v>99</v>
      </c>
      <c r="E96" s="128"/>
      <c r="F96" s="128"/>
      <c r="G96" s="128"/>
      <c r="H96" s="128"/>
      <c r="I96" s="128"/>
      <c r="J96" s="128"/>
      <c r="K96" s="128"/>
      <c r="L96" s="128"/>
      <c r="M96" s="128"/>
      <c r="N96" s="128"/>
      <c r="O96" s="128"/>
      <c r="P96" s="128"/>
      <c r="Q96" s="128"/>
      <c r="R96" s="128"/>
      <c r="S96" s="128"/>
      <c r="T96" s="128"/>
      <c r="U96" s="128"/>
      <c r="V96" s="128"/>
      <c r="W96" s="128"/>
      <c r="X96" s="128"/>
      <c r="Y96" s="128"/>
      <c r="Z96" s="128"/>
      <c r="AA96" s="128"/>
      <c r="AB96" s="128"/>
      <c r="AC96" s="45"/>
      <c r="AD96" s="45"/>
      <c r="AE96" s="45"/>
      <c r="AF96" s="45"/>
      <c r="AG96" s="129">
        <f>AG87*AS96</f>
        <v>0</v>
      </c>
      <c r="AH96" s="130"/>
      <c r="AI96" s="130"/>
      <c r="AJ96" s="130"/>
      <c r="AK96" s="130"/>
      <c r="AL96" s="130"/>
      <c r="AM96" s="130"/>
      <c r="AN96" s="130">
        <f>AG96+AV96</f>
        <v>0</v>
      </c>
      <c r="AO96" s="130"/>
      <c r="AP96" s="130"/>
      <c r="AQ96" s="46"/>
      <c r="AS96" s="136">
        <v>0</v>
      </c>
      <c r="AT96" s="137" t="s">
        <v>97</v>
      </c>
      <c r="AU96" s="137" t="s">
        <v>40</v>
      </c>
      <c r="AV96" s="138">
        <f>ROUND(IF(AU96="nulová",0,IF(OR(AU96="základná",AU96="zákl. prenesená"),AG96*L31,AG96*L32)),2)</f>
        <v>0</v>
      </c>
      <c r="BV96" s="20" t="s">
        <v>100</v>
      </c>
      <c r="BY96" s="134">
        <f>IF(AU96="základná",AV96,0)</f>
        <v>0</v>
      </c>
      <c r="BZ96" s="134">
        <f>IF(AU96="znížená",AV96,0)</f>
        <v>0</v>
      </c>
      <c r="CA96" s="134">
        <f>IF(AU96="zákl. prenesená",AV96,0)</f>
        <v>0</v>
      </c>
      <c r="CB96" s="134">
        <f>IF(AU96="zníž. prenesená",AV96,0)</f>
        <v>0</v>
      </c>
      <c r="CC96" s="134">
        <f>IF(AU96="nulová",AV96,0)</f>
        <v>0</v>
      </c>
      <c r="CD96" s="134">
        <f>IF(AU96="základná",AG96,0)</f>
        <v>0</v>
      </c>
      <c r="CE96" s="134">
        <f>IF(AU96="znížená",AG96,0)</f>
        <v>0</v>
      </c>
      <c r="CF96" s="134">
        <f>IF(AU96="zákl. prenesená",AG96,0)</f>
        <v>0</v>
      </c>
      <c r="CG96" s="134">
        <f>IF(AU96="zníž. prenesená",AG96,0)</f>
        <v>0</v>
      </c>
      <c r="CH96" s="134">
        <f>IF(AU96="nulová",AG96,0)</f>
        <v>0</v>
      </c>
      <c r="CI96" s="20">
        <f>IF(AU96="základná",1,IF(AU96="znížená",2,IF(AU96="zákl. prenesená",4,IF(AU96="zníž. prenesená",5,3))))</f>
        <v>1</v>
      </c>
      <c r="CJ96" s="20">
        <f>IF(AT96="stavebná časť",1,IF(8896="investičná časť",2,3))</f>
        <v>1</v>
      </c>
      <c r="CK96" s="20" t="str">
        <f>IF(D96="Vyplň vlastné","","x")</f>
        <v/>
      </c>
    </row>
    <row r="97" s="1" customFormat="1" ht="19.92" customHeight="1">
      <c r="B97" s="44"/>
      <c r="C97" s="45"/>
      <c r="D97" s="135" t="s">
        <v>99</v>
      </c>
      <c r="E97" s="128"/>
      <c r="F97" s="128"/>
      <c r="G97" s="128"/>
      <c r="H97" s="128"/>
      <c r="I97" s="128"/>
      <c r="J97" s="128"/>
      <c r="K97" s="128"/>
      <c r="L97" s="128"/>
      <c r="M97" s="128"/>
      <c r="N97" s="128"/>
      <c r="O97" s="128"/>
      <c r="P97" s="128"/>
      <c r="Q97" s="128"/>
      <c r="R97" s="128"/>
      <c r="S97" s="128"/>
      <c r="T97" s="128"/>
      <c r="U97" s="128"/>
      <c r="V97" s="128"/>
      <c r="W97" s="128"/>
      <c r="X97" s="128"/>
      <c r="Y97" s="128"/>
      <c r="Z97" s="128"/>
      <c r="AA97" s="128"/>
      <c r="AB97" s="128"/>
      <c r="AC97" s="45"/>
      <c r="AD97" s="45"/>
      <c r="AE97" s="45"/>
      <c r="AF97" s="45"/>
      <c r="AG97" s="129">
        <f>AG87*AS97</f>
        <v>0</v>
      </c>
      <c r="AH97" s="130"/>
      <c r="AI97" s="130"/>
      <c r="AJ97" s="130"/>
      <c r="AK97" s="130"/>
      <c r="AL97" s="130"/>
      <c r="AM97" s="130"/>
      <c r="AN97" s="130">
        <f>AG97+AV97</f>
        <v>0</v>
      </c>
      <c r="AO97" s="130"/>
      <c r="AP97" s="130"/>
      <c r="AQ97" s="46"/>
      <c r="AS97" s="139">
        <v>0</v>
      </c>
      <c r="AT97" s="140" t="s">
        <v>97</v>
      </c>
      <c r="AU97" s="140" t="s">
        <v>40</v>
      </c>
      <c r="AV97" s="141">
        <f>ROUND(IF(AU97="nulová",0,IF(OR(AU97="základná",AU97="zákl. prenesená"),AG97*L31,AG97*L32)),2)</f>
        <v>0</v>
      </c>
      <c r="BV97" s="20" t="s">
        <v>100</v>
      </c>
      <c r="BY97" s="134">
        <f>IF(AU97="základná",AV97,0)</f>
        <v>0</v>
      </c>
      <c r="BZ97" s="134">
        <f>IF(AU97="znížená",AV97,0)</f>
        <v>0</v>
      </c>
      <c r="CA97" s="134">
        <f>IF(AU97="zákl. prenesená",AV97,0)</f>
        <v>0</v>
      </c>
      <c r="CB97" s="134">
        <f>IF(AU97="zníž. prenesená",AV97,0)</f>
        <v>0</v>
      </c>
      <c r="CC97" s="134">
        <f>IF(AU97="nulová",AV97,0)</f>
        <v>0</v>
      </c>
      <c r="CD97" s="134">
        <f>IF(AU97="základná",AG97,0)</f>
        <v>0</v>
      </c>
      <c r="CE97" s="134">
        <f>IF(AU97="znížená",AG97,0)</f>
        <v>0</v>
      </c>
      <c r="CF97" s="134">
        <f>IF(AU97="zákl. prenesená",AG97,0)</f>
        <v>0</v>
      </c>
      <c r="CG97" s="134">
        <f>IF(AU97="zníž. prenesená",AG97,0)</f>
        <v>0</v>
      </c>
      <c r="CH97" s="134">
        <f>IF(AU97="nulová",AG97,0)</f>
        <v>0</v>
      </c>
      <c r="CI97" s="20">
        <f>IF(AU97="základná",1,IF(AU97="znížená",2,IF(AU97="zákl. prenesená",4,IF(AU97="zníž. prenesená",5,3))))</f>
        <v>1</v>
      </c>
      <c r="CJ97" s="20">
        <f>IF(AT97="stavebná časť",1,IF(8897="investičná časť",2,3))</f>
        <v>1</v>
      </c>
      <c r="CK97" s="20" t="str">
        <f>IF(D97="Vyplň vlastné","","x")</f>
        <v/>
      </c>
    </row>
    <row r="98" s="1" customFormat="1" ht="10.8" customHeight="1">
      <c r="B98" s="44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6"/>
    </row>
    <row r="99" s="1" customFormat="1" ht="30" customHeight="1">
      <c r="B99" s="44"/>
      <c r="C99" s="142" t="s">
        <v>101</v>
      </c>
      <c r="D99" s="143"/>
      <c r="E99" s="143"/>
      <c r="F99" s="143"/>
      <c r="G99" s="143"/>
      <c r="H99" s="143"/>
      <c r="I99" s="143"/>
      <c r="J99" s="143"/>
      <c r="K99" s="143"/>
      <c r="L99" s="143"/>
      <c r="M99" s="143"/>
      <c r="N99" s="143"/>
      <c r="O99" s="143"/>
      <c r="P99" s="143"/>
      <c r="Q99" s="143"/>
      <c r="R99" s="143"/>
      <c r="S99" s="143"/>
      <c r="T99" s="143"/>
      <c r="U99" s="143"/>
      <c r="V99" s="143"/>
      <c r="W99" s="143"/>
      <c r="X99" s="143"/>
      <c r="Y99" s="143"/>
      <c r="Z99" s="143"/>
      <c r="AA99" s="143"/>
      <c r="AB99" s="143"/>
      <c r="AC99" s="143"/>
      <c r="AD99" s="143"/>
      <c r="AE99" s="143"/>
      <c r="AF99" s="143"/>
      <c r="AG99" s="144">
        <f>ROUND(AG87+AG93,2)</f>
        <v>0</v>
      </c>
      <c r="AH99" s="144"/>
      <c r="AI99" s="144"/>
      <c r="AJ99" s="144"/>
      <c r="AK99" s="144"/>
      <c r="AL99" s="144"/>
      <c r="AM99" s="144"/>
      <c r="AN99" s="144">
        <f>AN87+AN93</f>
        <v>0</v>
      </c>
      <c r="AO99" s="144"/>
      <c r="AP99" s="144"/>
      <c r="AQ99" s="46"/>
    </row>
    <row r="100" s="1" customFormat="1" ht="6.96" customHeight="1">
      <c r="B100" s="73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  <c r="AM100" s="74"/>
      <c r="AN100" s="74"/>
      <c r="AO100" s="74"/>
      <c r="AP100" s="74"/>
      <c r="AQ100" s="75"/>
    </row>
  </sheetData>
  <mergeCells count="70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L33:O33"/>
    <mergeCell ref="W33:AE33"/>
    <mergeCell ref="AK33:AO33"/>
    <mergeCell ref="L34:O34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AM82:AP82"/>
    <mergeCell ref="AS82:AT84"/>
    <mergeCell ref="AM83:AP83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N89:AP89"/>
    <mergeCell ref="AG89:AM89"/>
    <mergeCell ref="D89:H89"/>
    <mergeCell ref="J89:AF89"/>
    <mergeCell ref="AN90:AP90"/>
    <mergeCell ref="AG90:AM90"/>
    <mergeCell ref="D90:H90"/>
    <mergeCell ref="J90:AF90"/>
    <mergeCell ref="AN91:AP91"/>
    <mergeCell ref="AG91:AM91"/>
    <mergeCell ref="D91:H91"/>
    <mergeCell ref="J91:AF91"/>
    <mergeCell ref="AG94:AM94"/>
    <mergeCell ref="AN94:AP94"/>
    <mergeCell ref="D95:AB95"/>
    <mergeCell ref="AG95:AM95"/>
    <mergeCell ref="AN95:AP95"/>
    <mergeCell ref="D96:AB96"/>
    <mergeCell ref="AG96:AM96"/>
    <mergeCell ref="AN96:AP96"/>
    <mergeCell ref="D97:AB97"/>
    <mergeCell ref="AG97:AM97"/>
    <mergeCell ref="AN97:AP97"/>
    <mergeCell ref="AG87:AM87"/>
    <mergeCell ref="AN87:AP87"/>
    <mergeCell ref="AG93:AM93"/>
    <mergeCell ref="AN93:AP93"/>
    <mergeCell ref="AG99:AM99"/>
    <mergeCell ref="AN99:AP99"/>
    <mergeCell ref="AR2:BE2"/>
  </mergeCells>
  <dataValidations count="2">
    <dataValidation type="list" allowBlank="1" showInputMessage="1" showErrorMessage="1" error="Povolené sú hodnoty základná, znížená, nulová." sqref="AU94:AU98">
      <formula1>"základná, znížená, nulová"</formula1>
    </dataValidation>
    <dataValidation type="list" allowBlank="1" showInputMessage="1" showErrorMessage="1" error="Povolené sú hodnoty stavebná časť, technologická časť, investičná časť." sqref="AT94:AT98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1 - 1. etapa - chodníky p...'!C2" display="/"/>
    <hyperlink ref="A89" location="'2 - 2. etapa - chodníky p...'!C2" display="/"/>
    <hyperlink ref="A90" location="'3 - 3. etapa - chodníky p...'!C2" display="/"/>
    <hyperlink ref="A91" location="'4 - 4. etapa - chodník od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5"/>
      <c r="B1" s="11"/>
      <c r="C1" s="11"/>
      <c r="D1" s="12" t="s">
        <v>1</v>
      </c>
      <c r="E1" s="11"/>
      <c r="F1" s="13" t="s">
        <v>102</v>
      </c>
      <c r="G1" s="13"/>
      <c r="H1" s="146" t="s">
        <v>103</v>
      </c>
      <c r="I1" s="146"/>
      <c r="J1" s="146"/>
      <c r="K1" s="146"/>
      <c r="L1" s="13" t="s">
        <v>104</v>
      </c>
      <c r="M1" s="11"/>
      <c r="N1" s="11"/>
      <c r="O1" s="12" t="s">
        <v>105</v>
      </c>
      <c r="P1" s="11"/>
      <c r="Q1" s="11"/>
      <c r="R1" s="11"/>
      <c r="S1" s="13" t="s">
        <v>106</v>
      </c>
      <c r="T1" s="13"/>
      <c r="U1" s="145"/>
      <c r="V1" s="14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83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107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ht="25.44" customHeight="1">
      <c r="B6" s="24"/>
      <c r="C6" s="29"/>
      <c r="D6" s="36" t="s">
        <v>17</v>
      </c>
      <c r="E6" s="29"/>
      <c r="F6" s="147" t="str">
        <f>'Rekapitulácia stavby'!K6</f>
        <v>Spojovacie a prístupové chodníky k obytným domom Luhy II.</v>
      </c>
      <c r="G6" s="36"/>
      <c r="H6" s="36"/>
      <c r="I6" s="36"/>
      <c r="J6" s="36"/>
      <c r="K6" s="36"/>
      <c r="L6" s="36"/>
      <c r="M6" s="36"/>
      <c r="N6" s="36"/>
      <c r="O6" s="36"/>
      <c r="P6" s="36"/>
      <c r="Q6" s="29"/>
      <c r="R6" s="27"/>
    </row>
    <row r="7" s="1" customFormat="1" ht="32.88" customHeight="1">
      <c r="B7" s="44"/>
      <c r="C7" s="45"/>
      <c r="D7" s="33" t="s">
        <v>108</v>
      </c>
      <c r="E7" s="45"/>
      <c r="F7" s="34" t="s">
        <v>109</v>
      </c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6"/>
    </row>
    <row r="8" s="1" customFormat="1" ht="14.4" customHeight="1">
      <c r="B8" s="44"/>
      <c r="C8" s="45"/>
      <c r="D8" s="36" t="s">
        <v>19</v>
      </c>
      <c r="E8" s="45"/>
      <c r="F8" s="31" t="s">
        <v>5</v>
      </c>
      <c r="G8" s="45"/>
      <c r="H8" s="45"/>
      <c r="I8" s="45"/>
      <c r="J8" s="45"/>
      <c r="K8" s="45"/>
      <c r="L8" s="45"/>
      <c r="M8" s="36" t="s">
        <v>20</v>
      </c>
      <c r="N8" s="45"/>
      <c r="O8" s="31" t="s">
        <v>5</v>
      </c>
      <c r="P8" s="45"/>
      <c r="Q8" s="45"/>
      <c r="R8" s="46"/>
    </row>
    <row r="9" s="1" customFormat="1" ht="14.4" customHeight="1">
      <c r="B9" s="44"/>
      <c r="C9" s="45"/>
      <c r="D9" s="36" t="s">
        <v>21</v>
      </c>
      <c r="E9" s="45"/>
      <c r="F9" s="31" t="s">
        <v>22</v>
      </c>
      <c r="G9" s="45"/>
      <c r="H9" s="45"/>
      <c r="I9" s="45"/>
      <c r="J9" s="45"/>
      <c r="K9" s="45"/>
      <c r="L9" s="45"/>
      <c r="M9" s="36" t="s">
        <v>23</v>
      </c>
      <c r="N9" s="45"/>
      <c r="O9" s="148" t="str">
        <f>'Rekapitulácia stavby'!AN8</f>
        <v>5. 3. 2018</v>
      </c>
      <c r="P9" s="88"/>
      <c r="Q9" s="45"/>
      <c r="R9" s="46"/>
    </row>
    <row r="10" s="1" customFormat="1" ht="10.8" customHeight="1">
      <c r="B10" s="44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6"/>
    </row>
    <row r="11" s="1" customFormat="1" ht="14.4" customHeight="1">
      <c r="B11" s="44"/>
      <c r="C11" s="45"/>
      <c r="D11" s="36" t="s">
        <v>25</v>
      </c>
      <c r="E11" s="45"/>
      <c r="F11" s="45"/>
      <c r="G11" s="45"/>
      <c r="H11" s="45"/>
      <c r="I11" s="45"/>
      <c r="J11" s="45"/>
      <c r="K11" s="45"/>
      <c r="L11" s="45"/>
      <c r="M11" s="36" t="s">
        <v>26</v>
      </c>
      <c r="N11" s="45"/>
      <c r="O11" s="31" t="s">
        <v>5</v>
      </c>
      <c r="P11" s="31"/>
      <c r="Q11" s="45"/>
      <c r="R11" s="46"/>
    </row>
    <row r="12" s="1" customFormat="1" ht="18" customHeight="1">
      <c r="B12" s="44"/>
      <c r="C12" s="45"/>
      <c r="D12" s="45"/>
      <c r="E12" s="31" t="s">
        <v>27</v>
      </c>
      <c r="F12" s="45"/>
      <c r="G12" s="45"/>
      <c r="H12" s="45"/>
      <c r="I12" s="45"/>
      <c r="J12" s="45"/>
      <c r="K12" s="45"/>
      <c r="L12" s="45"/>
      <c r="M12" s="36" t="s">
        <v>28</v>
      </c>
      <c r="N12" s="45"/>
      <c r="O12" s="31" t="s">
        <v>5</v>
      </c>
      <c r="P12" s="31"/>
      <c r="Q12" s="45"/>
      <c r="R12" s="46"/>
    </row>
    <row r="13" s="1" customFormat="1" ht="6.96" customHeight="1"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6"/>
    </row>
    <row r="14" s="1" customFormat="1" ht="14.4" customHeight="1">
      <c r="B14" s="44"/>
      <c r="C14" s="45"/>
      <c r="D14" s="36" t="s">
        <v>29</v>
      </c>
      <c r="E14" s="45"/>
      <c r="F14" s="45"/>
      <c r="G14" s="45"/>
      <c r="H14" s="45"/>
      <c r="I14" s="45"/>
      <c r="J14" s="45"/>
      <c r="K14" s="45"/>
      <c r="L14" s="45"/>
      <c r="M14" s="36" t="s">
        <v>26</v>
      </c>
      <c r="N14" s="45"/>
      <c r="O14" s="37" t="str">
        <f>IF('Rekapitulácia stavby'!AN13="","",'Rekapitulácia stavby'!AN13)</f>
        <v>Vyplň údaj</v>
      </c>
      <c r="P14" s="31"/>
      <c r="Q14" s="45"/>
      <c r="R14" s="46"/>
    </row>
    <row r="15" s="1" customFormat="1" ht="18" customHeight="1">
      <c r="B15" s="44"/>
      <c r="C15" s="45"/>
      <c r="D15" s="45"/>
      <c r="E15" s="37" t="str">
        <f>IF('Rekapitulácia stavby'!E14="","",'Rekapitulácia stavby'!E14)</f>
        <v>Vyplň údaj</v>
      </c>
      <c r="F15" s="149"/>
      <c r="G15" s="149"/>
      <c r="H15" s="149"/>
      <c r="I15" s="149"/>
      <c r="J15" s="149"/>
      <c r="K15" s="149"/>
      <c r="L15" s="149"/>
      <c r="M15" s="36" t="s">
        <v>28</v>
      </c>
      <c r="N15" s="45"/>
      <c r="O15" s="37" t="str">
        <f>IF('Rekapitulácia stavby'!AN14="","",'Rekapitulácia stavby'!AN14)</f>
        <v>Vyplň údaj</v>
      </c>
      <c r="P15" s="31"/>
      <c r="Q15" s="45"/>
      <c r="R15" s="46"/>
    </row>
    <row r="16" s="1" customFormat="1" ht="6.96" customHeight="1">
      <c r="B16" s="44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6"/>
    </row>
    <row r="17" s="1" customFormat="1" ht="14.4" customHeight="1">
      <c r="B17" s="44"/>
      <c r="C17" s="45"/>
      <c r="D17" s="36" t="s">
        <v>31</v>
      </c>
      <c r="E17" s="45"/>
      <c r="F17" s="45"/>
      <c r="G17" s="45"/>
      <c r="H17" s="45"/>
      <c r="I17" s="45"/>
      <c r="J17" s="45"/>
      <c r="K17" s="45"/>
      <c r="L17" s="45"/>
      <c r="M17" s="36" t="s">
        <v>26</v>
      </c>
      <c r="N17" s="45"/>
      <c r="O17" s="31" t="str">
        <f>IF('Rekapitulácia stavby'!AN16="","",'Rekapitulácia stavby'!AN16)</f>
        <v/>
      </c>
      <c r="P17" s="31"/>
      <c r="Q17" s="45"/>
      <c r="R17" s="46"/>
    </row>
    <row r="18" s="1" customFormat="1" ht="18" customHeight="1">
      <c r="B18" s="44"/>
      <c r="C18" s="45"/>
      <c r="D18" s="45"/>
      <c r="E18" s="31" t="str">
        <f>IF('Rekapitulácia stavby'!E17="","",'Rekapitulácia stavby'!E17)</f>
        <v xml:space="preserve"> </v>
      </c>
      <c r="F18" s="45"/>
      <c r="G18" s="45"/>
      <c r="H18" s="45"/>
      <c r="I18" s="45"/>
      <c r="J18" s="45"/>
      <c r="K18" s="45"/>
      <c r="L18" s="45"/>
      <c r="M18" s="36" t="s">
        <v>28</v>
      </c>
      <c r="N18" s="45"/>
      <c r="O18" s="31" t="str">
        <f>IF('Rekapitulácia stavby'!AN17="","",'Rekapitulácia stavby'!AN17)</f>
        <v/>
      </c>
      <c r="P18" s="31"/>
      <c r="Q18" s="45"/>
      <c r="R18" s="46"/>
    </row>
    <row r="19" s="1" customFormat="1" ht="6.96" customHeight="1">
      <c r="B19" s="44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6"/>
    </row>
    <row r="20" s="1" customFormat="1" ht="14.4" customHeight="1">
      <c r="B20" s="44"/>
      <c r="C20" s="45"/>
      <c r="D20" s="36" t="s">
        <v>34</v>
      </c>
      <c r="E20" s="45"/>
      <c r="F20" s="45"/>
      <c r="G20" s="45"/>
      <c r="H20" s="45"/>
      <c r="I20" s="45"/>
      <c r="J20" s="45"/>
      <c r="K20" s="45"/>
      <c r="L20" s="45"/>
      <c r="M20" s="36" t="s">
        <v>26</v>
      </c>
      <c r="N20" s="45"/>
      <c r="O20" s="31" t="str">
        <f>IF('Rekapitulácia stavby'!AN19="","",'Rekapitulácia stavby'!AN19)</f>
        <v/>
      </c>
      <c r="P20" s="31"/>
      <c r="Q20" s="45"/>
      <c r="R20" s="46"/>
    </row>
    <row r="21" s="1" customFormat="1" ht="18" customHeight="1">
      <c r="B21" s="44"/>
      <c r="C21" s="45"/>
      <c r="D21" s="45"/>
      <c r="E21" s="31" t="str">
        <f>IF('Rekapitulácia stavby'!E20="","",'Rekapitulácia stavby'!E20)</f>
        <v xml:space="preserve"> </v>
      </c>
      <c r="F21" s="45"/>
      <c r="G21" s="45"/>
      <c r="H21" s="45"/>
      <c r="I21" s="45"/>
      <c r="J21" s="45"/>
      <c r="K21" s="45"/>
      <c r="L21" s="45"/>
      <c r="M21" s="36" t="s">
        <v>28</v>
      </c>
      <c r="N21" s="45"/>
      <c r="O21" s="31" t="str">
        <f>IF('Rekapitulácia stavby'!AN20="","",'Rekapitulácia stavby'!AN20)</f>
        <v/>
      </c>
      <c r="P21" s="31"/>
      <c r="Q21" s="45"/>
      <c r="R21" s="46"/>
    </row>
    <row r="22" s="1" customFormat="1" ht="6.96" customHeight="1">
      <c r="B22" s="44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4.4" customHeight="1">
      <c r="B23" s="44"/>
      <c r="C23" s="45"/>
      <c r="D23" s="36" t="s">
        <v>35</v>
      </c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6"/>
    </row>
    <row r="24" s="1" customFormat="1" ht="16.5" customHeight="1">
      <c r="B24" s="44"/>
      <c r="C24" s="45"/>
      <c r="D24" s="45"/>
      <c r="E24" s="40" t="s">
        <v>5</v>
      </c>
      <c r="F24" s="40"/>
      <c r="G24" s="40"/>
      <c r="H24" s="40"/>
      <c r="I24" s="40"/>
      <c r="J24" s="40"/>
      <c r="K24" s="40"/>
      <c r="L24" s="40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6"/>
    </row>
    <row r="26" s="1" customFormat="1" ht="6.96" customHeight="1">
      <c r="B26" s="44"/>
      <c r="C26" s="4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45"/>
      <c r="R26" s="46"/>
    </row>
    <row r="27" s="1" customFormat="1" ht="14.4" customHeight="1">
      <c r="B27" s="44"/>
      <c r="C27" s="45"/>
      <c r="D27" s="150" t="s">
        <v>110</v>
      </c>
      <c r="E27" s="45"/>
      <c r="F27" s="45"/>
      <c r="G27" s="45"/>
      <c r="H27" s="45"/>
      <c r="I27" s="45"/>
      <c r="J27" s="45"/>
      <c r="K27" s="45"/>
      <c r="L27" s="45"/>
      <c r="M27" s="43">
        <f>N88</f>
        <v>0</v>
      </c>
      <c r="N27" s="43"/>
      <c r="O27" s="43"/>
      <c r="P27" s="43"/>
      <c r="Q27" s="45"/>
      <c r="R27" s="46"/>
    </row>
    <row r="28" s="1" customFormat="1" ht="14.4" customHeight="1">
      <c r="B28" s="44"/>
      <c r="C28" s="45"/>
      <c r="D28" s="42" t="s">
        <v>96</v>
      </c>
      <c r="E28" s="45"/>
      <c r="F28" s="45"/>
      <c r="G28" s="45"/>
      <c r="H28" s="45"/>
      <c r="I28" s="45"/>
      <c r="J28" s="45"/>
      <c r="K28" s="45"/>
      <c r="L28" s="45"/>
      <c r="M28" s="43">
        <f>N111</f>
        <v>0</v>
      </c>
      <c r="N28" s="43"/>
      <c r="O28" s="43"/>
      <c r="P28" s="43"/>
      <c r="Q28" s="45"/>
      <c r="R28" s="46"/>
    </row>
    <row r="29" s="1" customFormat="1" ht="6.96" customHeight="1">
      <c r="B29" s="44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6"/>
    </row>
    <row r="30" s="1" customFormat="1" ht="25.44" customHeight="1">
      <c r="B30" s="44"/>
      <c r="C30" s="45"/>
      <c r="D30" s="151" t="s">
        <v>38</v>
      </c>
      <c r="E30" s="45"/>
      <c r="F30" s="45"/>
      <c r="G30" s="45"/>
      <c r="H30" s="45"/>
      <c r="I30" s="45"/>
      <c r="J30" s="45"/>
      <c r="K30" s="45"/>
      <c r="L30" s="45"/>
      <c r="M30" s="152">
        <f>ROUND(M27+M28,2)</f>
        <v>0</v>
      </c>
      <c r="N30" s="45"/>
      <c r="O30" s="45"/>
      <c r="P30" s="45"/>
      <c r="Q30" s="45"/>
      <c r="R30" s="46"/>
    </row>
    <row r="31" s="1" customFormat="1" ht="6.96" customHeight="1">
      <c r="B31" s="44"/>
      <c r="C31" s="4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45"/>
      <c r="R31" s="46"/>
    </row>
    <row r="32" s="1" customFormat="1" ht="14.4" customHeight="1">
      <c r="B32" s="44"/>
      <c r="C32" s="45"/>
      <c r="D32" s="52" t="s">
        <v>39</v>
      </c>
      <c r="E32" s="52" t="s">
        <v>40</v>
      </c>
      <c r="F32" s="53">
        <v>0.20000000000000001</v>
      </c>
      <c r="G32" s="153" t="s">
        <v>41</v>
      </c>
      <c r="H32" s="154">
        <f>ROUND((((SUM(BE111:BE118)+SUM(BE136:BE228))+SUM(BE230:BE234))),2)</f>
        <v>0</v>
      </c>
      <c r="I32" s="45"/>
      <c r="J32" s="45"/>
      <c r="K32" s="45"/>
      <c r="L32" s="45"/>
      <c r="M32" s="154">
        <f>ROUND(((ROUND((SUM(BE111:BE118)+SUM(BE136:BE228)), 2)*F32)+SUM(BE230:BE234)*F32),2)</f>
        <v>0</v>
      </c>
      <c r="N32" s="45"/>
      <c r="O32" s="45"/>
      <c r="P32" s="45"/>
      <c r="Q32" s="45"/>
      <c r="R32" s="46"/>
    </row>
    <row r="33" s="1" customFormat="1" ht="14.4" customHeight="1">
      <c r="B33" s="44"/>
      <c r="C33" s="45"/>
      <c r="D33" s="45"/>
      <c r="E33" s="52" t="s">
        <v>42</v>
      </c>
      <c r="F33" s="53">
        <v>0.20000000000000001</v>
      </c>
      <c r="G33" s="153" t="s">
        <v>41</v>
      </c>
      <c r="H33" s="154">
        <f>ROUND((((SUM(BF111:BF118)+SUM(BF136:BF228))+SUM(BF230:BF234))),2)</f>
        <v>0</v>
      </c>
      <c r="I33" s="45"/>
      <c r="J33" s="45"/>
      <c r="K33" s="45"/>
      <c r="L33" s="45"/>
      <c r="M33" s="154">
        <f>ROUND(((ROUND((SUM(BF111:BF118)+SUM(BF136:BF228)), 2)*F33)+SUM(BF230:BF234)*F33),2)</f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43</v>
      </c>
      <c r="F34" s="53">
        <v>0.20000000000000001</v>
      </c>
      <c r="G34" s="153" t="s">
        <v>41</v>
      </c>
      <c r="H34" s="154">
        <f>ROUND((((SUM(BG111:BG118)+SUM(BG136:BG228))+SUM(BG230:BG234))),2)</f>
        <v>0</v>
      </c>
      <c r="I34" s="45"/>
      <c r="J34" s="45"/>
      <c r="K34" s="45"/>
      <c r="L34" s="45"/>
      <c r="M34" s="154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44</v>
      </c>
      <c r="F35" s="53">
        <v>0.20000000000000001</v>
      </c>
      <c r="G35" s="153" t="s">
        <v>41</v>
      </c>
      <c r="H35" s="154">
        <f>ROUND((((SUM(BH111:BH118)+SUM(BH136:BH228))+SUM(BH230:BH234))),2)</f>
        <v>0</v>
      </c>
      <c r="I35" s="45"/>
      <c r="J35" s="45"/>
      <c r="K35" s="45"/>
      <c r="L35" s="45"/>
      <c r="M35" s="154">
        <v>0</v>
      </c>
      <c r="N35" s="45"/>
      <c r="O35" s="45"/>
      <c r="P35" s="45"/>
      <c r="Q35" s="45"/>
      <c r="R35" s="46"/>
    </row>
    <row r="36" hidden="1" s="1" customFormat="1" ht="14.4" customHeight="1">
      <c r="B36" s="44"/>
      <c r="C36" s="45"/>
      <c r="D36" s="45"/>
      <c r="E36" s="52" t="s">
        <v>45</v>
      </c>
      <c r="F36" s="53">
        <v>0</v>
      </c>
      <c r="G36" s="153" t="s">
        <v>41</v>
      </c>
      <c r="H36" s="154">
        <f>ROUND((((SUM(BI111:BI118)+SUM(BI136:BI228))+SUM(BI230:BI234))),2)</f>
        <v>0</v>
      </c>
      <c r="I36" s="45"/>
      <c r="J36" s="45"/>
      <c r="K36" s="45"/>
      <c r="L36" s="45"/>
      <c r="M36" s="154">
        <v>0</v>
      </c>
      <c r="N36" s="45"/>
      <c r="O36" s="45"/>
      <c r="P36" s="45"/>
      <c r="Q36" s="45"/>
      <c r="R36" s="46"/>
    </row>
    <row r="37" s="1" customFormat="1" ht="6.96" customHeight="1"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6"/>
    </row>
    <row r="38" s="1" customFormat="1" ht="25.44" customHeight="1">
      <c r="B38" s="44"/>
      <c r="C38" s="143"/>
      <c r="D38" s="155" t="s">
        <v>46</v>
      </c>
      <c r="E38" s="95"/>
      <c r="F38" s="95"/>
      <c r="G38" s="156" t="s">
        <v>47</v>
      </c>
      <c r="H38" s="157" t="s">
        <v>48</v>
      </c>
      <c r="I38" s="95"/>
      <c r="J38" s="95"/>
      <c r="K38" s="95"/>
      <c r="L38" s="158">
        <f>SUM(M30:M36)</f>
        <v>0</v>
      </c>
      <c r="M38" s="158"/>
      <c r="N38" s="158"/>
      <c r="O38" s="158"/>
      <c r="P38" s="159"/>
      <c r="Q38" s="143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 s="1" customFormat="1" ht="14.4" customHeight="1">
      <c r="B40" s="44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6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111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0" customHeight="1">
      <c r="B78" s="44"/>
      <c r="C78" s="36" t="s">
        <v>17</v>
      </c>
      <c r="D78" s="45"/>
      <c r="E78" s="45"/>
      <c r="F78" s="147" t="str">
        <f>F6</f>
        <v>Spojovacie a prístupové chodníky k obytným domom Luhy II.</v>
      </c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45"/>
      <c r="R78" s="46"/>
    </row>
    <row r="79" s="1" customFormat="1" ht="36.96" customHeight="1">
      <c r="B79" s="44"/>
      <c r="C79" s="83" t="s">
        <v>108</v>
      </c>
      <c r="D79" s="45"/>
      <c r="E79" s="45"/>
      <c r="F79" s="85" t="str">
        <f>F7</f>
        <v>1 - 1. etapa - chodníky pri obytných blokoch 1015, 1022/8, 1022/14, 1106</v>
      </c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6.96" customHeight="1">
      <c r="B80" s="44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6"/>
    </row>
    <row r="81" s="1" customFormat="1" ht="18" customHeight="1">
      <c r="B81" s="44"/>
      <c r="C81" s="36" t="s">
        <v>21</v>
      </c>
      <c r="D81" s="45"/>
      <c r="E81" s="45"/>
      <c r="F81" s="31" t="str">
        <f>F9</f>
        <v xml:space="preserve"> </v>
      </c>
      <c r="G81" s="45"/>
      <c r="H81" s="45"/>
      <c r="I81" s="45"/>
      <c r="J81" s="45"/>
      <c r="K81" s="36" t="s">
        <v>23</v>
      </c>
      <c r="L81" s="45"/>
      <c r="M81" s="88" t="str">
        <f>IF(O9="","",O9)</f>
        <v>5. 3. 2018</v>
      </c>
      <c r="N81" s="88"/>
      <c r="O81" s="88"/>
      <c r="P81" s="88"/>
      <c r="Q81" s="45"/>
      <c r="R81" s="46"/>
    </row>
    <row r="82" s="1" customFormat="1" ht="6.96" customHeight="1">
      <c r="B82" s="44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6"/>
    </row>
    <row r="83" s="1" customFormat="1">
      <c r="B83" s="44"/>
      <c r="C83" s="36" t="s">
        <v>25</v>
      </c>
      <c r="D83" s="45"/>
      <c r="E83" s="45"/>
      <c r="F83" s="31" t="str">
        <f>E12</f>
        <v>Mesto Partizánske</v>
      </c>
      <c r="G83" s="45"/>
      <c r="H83" s="45"/>
      <c r="I83" s="45"/>
      <c r="J83" s="45"/>
      <c r="K83" s="36" t="s">
        <v>31</v>
      </c>
      <c r="L83" s="45"/>
      <c r="M83" s="31" t="str">
        <f>E18</f>
        <v xml:space="preserve"> </v>
      </c>
      <c r="N83" s="31"/>
      <c r="O83" s="31"/>
      <c r="P83" s="31"/>
      <c r="Q83" s="31"/>
      <c r="R83" s="46"/>
    </row>
    <row r="84" s="1" customFormat="1" ht="14.4" customHeight="1">
      <c r="B84" s="44"/>
      <c r="C84" s="36" t="s">
        <v>29</v>
      </c>
      <c r="D84" s="45"/>
      <c r="E84" s="45"/>
      <c r="F84" s="31" t="str">
        <f>IF(E15="","",E15)</f>
        <v>Vyplň údaj</v>
      </c>
      <c r="G84" s="45"/>
      <c r="H84" s="45"/>
      <c r="I84" s="45"/>
      <c r="J84" s="45"/>
      <c r="K84" s="36" t="s">
        <v>34</v>
      </c>
      <c r="L84" s="45"/>
      <c r="M84" s="31" t="str">
        <f>E21</f>
        <v xml:space="preserve"> </v>
      </c>
      <c r="N84" s="31"/>
      <c r="O84" s="31"/>
      <c r="P84" s="31"/>
      <c r="Q84" s="31"/>
      <c r="R84" s="46"/>
    </row>
    <row r="85" s="1" customFormat="1" ht="10.32" customHeight="1">
      <c r="B85" s="44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6"/>
    </row>
    <row r="86" s="1" customFormat="1" ht="29.28" customHeight="1">
      <c r="B86" s="44"/>
      <c r="C86" s="160" t="s">
        <v>112</v>
      </c>
      <c r="D86" s="143"/>
      <c r="E86" s="143"/>
      <c r="F86" s="143"/>
      <c r="G86" s="143"/>
      <c r="H86" s="143"/>
      <c r="I86" s="143"/>
      <c r="J86" s="143"/>
      <c r="K86" s="143"/>
      <c r="L86" s="143"/>
      <c r="M86" s="143"/>
      <c r="N86" s="160" t="s">
        <v>113</v>
      </c>
      <c r="O86" s="143"/>
      <c r="P86" s="143"/>
      <c r="Q86" s="143"/>
      <c r="R86" s="46"/>
    </row>
    <row r="87" s="1" customFormat="1" ht="10.32" customHeight="1">
      <c r="B87" s="44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6"/>
    </row>
    <row r="88" s="1" customFormat="1" ht="29.28" customHeight="1">
      <c r="B88" s="44"/>
      <c r="C88" s="161" t="s">
        <v>114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105">
        <f>N136</f>
        <v>0</v>
      </c>
      <c r="O88" s="162"/>
      <c r="P88" s="162"/>
      <c r="Q88" s="162"/>
      <c r="R88" s="46"/>
      <c r="AU88" s="20" t="s">
        <v>115</v>
      </c>
    </row>
    <row r="89" s="6" customFormat="1" ht="24.96" customHeight="1">
      <c r="B89" s="163"/>
      <c r="C89" s="164"/>
      <c r="D89" s="165" t="s">
        <v>116</v>
      </c>
      <c r="E89" s="164"/>
      <c r="F89" s="164"/>
      <c r="G89" s="164"/>
      <c r="H89" s="164"/>
      <c r="I89" s="164"/>
      <c r="J89" s="164"/>
      <c r="K89" s="164"/>
      <c r="L89" s="164"/>
      <c r="M89" s="164"/>
      <c r="N89" s="166">
        <f>N137</f>
        <v>0</v>
      </c>
      <c r="O89" s="164"/>
      <c r="P89" s="164"/>
      <c r="Q89" s="164"/>
      <c r="R89" s="167"/>
    </row>
    <row r="90" s="7" customFormat="1" ht="19.92" customHeight="1">
      <c r="B90" s="168"/>
      <c r="C90" s="169"/>
      <c r="D90" s="128" t="s">
        <v>117</v>
      </c>
      <c r="E90" s="169"/>
      <c r="F90" s="169"/>
      <c r="G90" s="169"/>
      <c r="H90" s="169"/>
      <c r="I90" s="169"/>
      <c r="J90" s="169"/>
      <c r="K90" s="169"/>
      <c r="L90" s="169"/>
      <c r="M90" s="169"/>
      <c r="N90" s="130">
        <f>N138</f>
        <v>0</v>
      </c>
      <c r="O90" s="169"/>
      <c r="P90" s="169"/>
      <c r="Q90" s="169"/>
      <c r="R90" s="170"/>
    </row>
    <row r="91" s="7" customFormat="1" ht="19.92" customHeight="1">
      <c r="B91" s="168"/>
      <c r="C91" s="169"/>
      <c r="D91" s="128" t="s">
        <v>118</v>
      </c>
      <c r="E91" s="169"/>
      <c r="F91" s="169"/>
      <c r="G91" s="169"/>
      <c r="H91" s="169"/>
      <c r="I91" s="169"/>
      <c r="J91" s="169"/>
      <c r="K91" s="169"/>
      <c r="L91" s="169"/>
      <c r="M91" s="169"/>
      <c r="N91" s="130">
        <f>N147</f>
        <v>0</v>
      </c>
      <c r="O91" s="169"/>
      <c r="P91" s="169"/>
      <c r="Q91" s="169"/>
      <c r="R91" s="170"/>
    </row>
    <row r="92" s="7" customFormat="1" ht="19.92" customHeight="1">
      <c r="B92" s="168"/>
      <c r="C92" s="169"/>
      <c r="D92" s="128" t="s">
        <v>119</v>
      </c>
      <c r="E92" s="169"/>
      <c r="F92" s="169"/>
      <c r="G92" s="169"/>
      <c r="H92" s="169"/>
      <c r="I92" s="169"/>
      <c r="J92" s="169"/>
      <c r="K92" s="169"/>
      <c r="L92" s="169"/>
      <c r="M92" s="169"/>
      <c r="N92" s="130">
        <f>N151</f>
        <v>0</v>
      </c>
      <c r="O92" s="169"/>
      <c r="P92" s="169"/>
      <c r="Q92" s="169"/>
      <c r="R92" s="170"/>
    </row>
    <row r="93" s="6" customFormat="1" ht="24.96" customHeight="1">
      <c r="B93" s="163"/>
      <c r="C93" s="164"/>
      <c r="D93" s="165" t="s">
        <v>120</v>
      </c>
      <c r="E93" s="164"/>
      <c r="F93" s="164"/>
      <c r="G93" s="164"/>
      <c r="H93" s="164"/>
      <c r="I93" s="164"/>
      <c r="J93" s="164"/>
      <c r="K93" s="164"/>
      <c r="L93" s="164"/>
      <c r="M93" s="164"/>
      <c r="N93" s="166">
        <f>N155</f>
        <v>0</v>
      </c>
      <c r="O93" s="164"/>
      <c r="P93" s="164"/>
      <c r="Q93" s="164"/>
      <c r="R93" s="167"/>
    </row>
    <row r="94" s="7" customFormat="1" ht="19.92" customHeight="1">
      <c r="B94" s="168"/>
      <c r="C94" s="169"/>
      <c r="D94" s="128" t="s">
        <v>117</v>
      </c>
      <c r="E94" s="169"/>
      <c r="F94" s="169"/>
      <c r="G94" s="169"/>
      <c r="H94" s="169"/>
      <c r="I94" s="169"/>
      <c r="J94" s="169"/>
      <c r="K94" s="169"/>
      <c r="L94" s="169"/>
      <c r="M94" s="169"/>
      <c r="N94" s="130">
        <f>N156</f>
        <v>0</v>
      </c>
      <c r="O94" s="169"/>
      <c r="P94" s="169"/>
      <c r="Q94" s="169"/>
      <c r="R94" s="170"/>
    </row>
    <row r="95" s="7" customFormat="1" ht="19.92" customHeight="1">
      <c r="B95" s="168"/>
      <c r="C95" s="169"/>
      <c r="D95" s="128" t="s">
        <v>118</v>
      </c>
      <c r="E95" s="169"/>
      <c r="F95" s="169"/>
      <c r="G95" s="169"/>
      <c r="H95" s="169"/>
      <c r="I95" s="169"/>
      <c r="J95" s="169"/>
      <c r="K95" s="169"/>
      <c r="L95" s="169"/>
      <c r="M95" s="169"/>
      <c r="N95" s="130">
        <f>N167</f>
        <v>0</v>
      </c>
      <c r="O95" s="169"/>
      <c r="P95" s="169"/>
      <c r="Q95" s="169"/>
      <c r="R95" s="170"/>
    </row>
    <row r="96" s="7" customFormat="1" ht="19.92" customHeight="1">
      <c r="B96" s="168"/>
      <c r="C96" s="169"/>
      <c r="D96" s="128" t="s">
        <v>121</v>
      </c>
      <c r="E96" s="169"/>
      <c r="F96" s="169"/>
      <c r="G96" s="169"/>
      <c r="H96" s="169"/>
      <c r="I96" s="169"/>
      <c r="J96" s="169"/>
      <c r="K96" s="169"/>
      <c r="L96" s="169"/>
      <c r="M96" s="169"/>
      <c r="N96" s="130">
        <f>N172</f>
        <v>0</v>
      </c>
      <c r="O96" s="169"/>
      <c r="P96" s="169"/>
      <c r="Q96" s="169"/>
      <c r="R96" s="170"/>
    </row>
    <row r="97" s="7" customFormat="1" ht="19.92" customHeight="1">
      <c r="B97" s="168"/>
      <c r="C97" s="169"/>
      <c r="D97" s="128" t="s">
        <v>119</v>
      </c>
      <c r="E97" s="169"/>
      <c r="F97" s="169"/>
      <c r="G97" s="169"/>
      <c r="H97" s="169"/>
      <c r="I97" s="169"/>
      <c r="J97" s="169"/>
      <c r="K97" s="169"/>
      <c r="L97" s="169"/>
      <c r="M97" s="169"/>
      <c r="N97" s="130">
        <f>N174</f>
        <v>0</v>
      </c>
      <c r="O97" s="169"/>
      <c r="P97" s="169"/>
      <c r="Q97" s="169"/>
      <c r="R97" s="170"/>
    </row>
    <row r="98" s="6" customFormat="1" ht="24.96" customHeight="1">
      <c r="B98" s="163"/>
      <c r="C98" s="164"/>
      <c r="D98" s="165" t="s">
        <v>122</v>
      </c>
      <c r="E98" s="164"/>
      <c r="F98" s="164"/>
      <c r="G98" s="164"/>
      <c r="H98" s="164"/>
      <c r="I98" s="164"/>
      <c r="J98" s="164"/>
      <c r="K98" s="164"/>
      <c r="L98" s="164"/>
      <c r="M98" s="164"/>
      <c r="N98" s="166">
        <f>N180</f>
        <v>0</v>
      </c>
      <c r="O98" s="164"/>
      <c r="P98" s="164"/>
      <c r="Q98" s="164"/>
      <c r="R98" s="167"/>
    </row>
    <row r="99" s="7" customFormat="1" ht="19.92" customHeight="1">
      <c r="B99" s="168"/>
      <c r="C99" s="169"/>
      <c r="D99" s="128" t="s">
        <v>117</v>
      </c>
      <c r="E99" s="169"/>
      <c r="F99" s="169"/>
      <c r="G99" s="169"/>
      <c r="H99" s="169"/>
      <c r="I99" s="169"/>
      <c r="J99" s="169"/>
      <c r="K99" s="169"/>
      <c r="L99" s="169"/>
      <c r="M99" s="169"/>
      <c r="N99" s="130">
        <f>N181</f>
        <v>0</v>
      </c>
      <c r="O99" s="169"/>
      <c r="P99" s="169"/>
      <c r="Q99" s="169"/>
      <c r="R99" s="170"/>
    </row>
    <row r="100" s="7" customFormat="1" ht="19.92" customHeight="1">
      <c r="B100" s="168"/>
      <c r="C100" s="169"/>
      <c r="D100" s="128" t="s">
        <v>118</v>
      </c>
      <c r="E100" s="169"/>
      <c r="F100" s="169"/>
      <c r="G100" s="169"/>
      <c r="H100" s="169"/>
      <c r="I100" s="169"/>
      <c r="J100" s="169"/>
      <c r="K100" s="169"/>
      <c r="L100" s="169"/>
      <c r="M100" s="169"/>
      <c r="N100" s="130">
        <f>N192</f>
        <v>0</v>
      </c>
      <c r="O100" s="169"/>
      <c r="P100" s="169"/>
      <c r="Q100" s="169"/>
      <c r="R100" s="170"/>
    </row>
    <row r="101" s="7" customFormat="1" ht="19.92" customHeight="1">
      <c r="B101" s="168"/>
      <c r="C101" s="169"/>
      <c r="D101" s="128" t="s">
        <v>121</v>
      </c>
      <c r="E101" s="169"/>
      <c r="F101" s="169"/>
      <c r="G101" s="169"/>
      <c r="H101" s="169"/>
      <c r="I101" s="169"/>
      <c r="J101" s="169"/>
      <c r="K101" s="169"/>
      <c r="L101" s="169"/>
      <c r="M101" s="169"/>
      <c r="N101" s="130">
        <f>N198</f>
        <v>0</v>
      </c>
      <c r="O101" s="169"/>
      <c r="P101" s="169"/>
      <c r="Q101" s="169"/>
      <c r="R101" s="170"/>
    </row>
    <row r="102" s="7" customFormat="1" ht="19.92" customHeight="1">
      <c r="B102" s="168"/>
      <c r="C102" s="169"/>
      <c r="D102" s="128" t="s">
        <v>119</v>
      </c>
      <c r="E102" s="169"/>
      <c r="F102" s="169"/>
      <c r="G102" s="169"/>
      <c r="H102" s="169"/>
      <c r="I102" s="169"/>
      <c r="J102" s="169"/>
      <c r="K102" s="169"/>
      <c r="L102" s="169"/>
      <c r="M102" s="169"/>
      <c r="N102" s="130">
        <f>N200</f>
        <v>0</v>
      </c>
      <c r="O102" s="169"/>
      <c r="P102" s="169"/>
      <c r="Q102" s="169"/>
      <c r="R102" s="170"/>
    </row>
    <row r="103" s="6" customFormat="1" ht="24.96" customHeight="1">
      <c r="B103" s="163"/>
      <c r="C103" s="164"/>
      <c r="D103" s="165" t="s">
        <v>123</v>
      </c>
      <c r="E103" s="164"/>
      <c r="F103" s="164"/>
      <c r="G103" s="164"/>
      <c r="H103" s="164"/>
      <c r="I103" s="164"/>
      <c r="J103" s="164"/>
      <c r="K103" s="164"/>
      <c r="L103" s="164"/>
      <c r="M103" s="164"/>
      <c r="N103" s="166">
        <f>N204</f>
        <v>0</v>
      </c>
      <c r="O103" s="164"/>
      <c r="P103" s="164"/>
      <c r="Q103" s="164"/>
      <c r="R103" s="167"/>
    </row>
    <row r="104" s="7" customFormat="1" ht="19.92" customHeight="1">
      <c r="B104" s="168"/>
      <c r="C104" s="169"/>
      <c r="D104" s="128" t="s">
        <v>117</v>
      </c>
      <c r="E104" s="169"/>
      <c r="F104" s="169"/>
      <c r="G104" s="169"/>
      <c r="H104" s="169"/>
      <c r="I104" s="169"/>
      <c r="J104" s="169"/>
      <c r="K104" s="169"/>
      <c r="L104" s="169"/>
      <c r="M104" s="169"/>
      <c r="N104" s="130">
        <f>N205</f>
        <v>0</v>
      </c>
      <c r="O104" s="169"/>
      <c r="P104" s="169"/>
      <c r="Q104" s="169"/>
      <c r="R104" s="170"/>
    </row>
    <row r="105" s="7" customFormat="1" ht="19.92" customHeight="1">
      <c r="B105" s="168"/>
      <c r="C105" s="169"/>
      <c r="D105" s="128" t="s">
        <v>118</v>
      </c>
      <c r="E105" s="169"/>
      <c r="F105" s="169"/>
      <c r="G105" s="169"/>
      <c r="H105" s="169"/>
      <c r="I105" s="169"/>
      <c r="J105" s="169"/>
      <c r="K105" s="169"/>
      <c r="L105" s="169"/>
      <c r="M105" s="169"/>
      <c r="N105" s="130">
        <f>N214</f>
        <v>0</v>
      </c>
      <c r="O105" s="169"/>
      <c r="P105" s="169"/>
      <c r="Q105" s="169"/>
      <c r="R105" s="170"/>
    </row>
    <row r="106" s="7" customFormat="1" ht="19.92" customHeight="1">
      <c r="B106" s="168"/>
      <c r="C106" s="169"/>
      <c r="D106" s="128" t="s">
        <v>119</v>
      </c>
      <c r="E106" s="169"/>
      <c r="F106" s="169"/>
      <c r="G106" s="169"/>
      <c r="H106" s="169"/>
      <c r="I106" s="169"/>
      <c r="J106" s="169"/>
      <c r="K106" s="169"/>
      <c r="L106" s="169"/>
      <c r="M106" s="169"/>
      <c r="N106" s="130">
        <f>N219</f>
        <v>0</v>
      </c>
      <c r="O106" s="169"/>
      <c r="P106" s="169"/>
      <c r="Q106" s="169"/>
      <c r="R106" s="170"/>
    </row>
    <row r="107" s="6" customFormat="1" ht="24.96" customHeight="1">
      <c r="B107" s="163"/>
      <c r="C107" s="164"/>
      <c r="D107" s="165" t="s">
        <v>124</v>
      </c>
      <c r="E107" s="164"/>
      <c r="F107" s="164"/>
      <c r="G107" s="164"/>
      <c r="H107" s="164"/>
      <c r="I107" s="164"/>
      <c r="J107" s="164"/>
      <c r="K107" s="164"/>
      <c r="L107" s="164"/>
      <c r="M107" s="164"/>
      <c r="N107" s="166">
        <f>N223</f>
        <v>0</v>
      </c>
      <c r="O107" s="164"/>
      <c r="P107" s="164"/>
      <c r="Q107" s="164"/>
      <c r="R107" s="167"/>
    </row>
    <row r="108" s="7" customFormat="1" ht="19.92" customHeight="1">
      <c r="B108" s="168"/>
      <c r="C108" s="169"/>
      <c r="D108" s="128" t="s">
        <v>125</v>
      </c>
      <c r="E108" s="169"/>
      <c r="F108" s="169"/>
      <c r="G108" s="169"/>
      <c r="H108" s="169"/>
      <c r="I108" s="169"/>
      <c r="J108" s="169"/>
      <c r="K108" s="169"/>
      <c r="L108" s="169"/>
      <c r="M108" s="169"/>
      <c r="N108" s="130">
        <f>N224</f>
        <v>0</v>
      </c>
      <c r="O108" s="169"/>
      <c r="P108" s="169"/>
      <c r="Q108" s="169"/>
      <c r="R108" s="170"/>
    </row>
    <row r="109" s="6" customFormat="1" ht="21.84" customHeight="1">
      <c r="B109" s="163"/>
      <c r="C109" s="164"/>
      <c r="D109" s="165" t="s">
        <v>126</v>
      </c>
      <c r="E109" s="164"/>
      <c r="F109" s="164"/>
      <c r="G109" s="164"/>
      <c r="H109" s="164"/>
      <c r="I109" s="164"/>
      <c r="J109" s="164"/>
      <c r="K109" s="164"/>
      <c r="L109" s="164"/>
      <c r="M109" s="164"/>
      <c r="N109" s="171">
        <f>N229</f>
        <v>0</v>
      </c>
      <c r="O109" s="164"/>
      <c r="P109" s="164"/>
      <c r="Q109" s="164"/>
      <c r="R109" s="167"/>
    </row>
    <row r="110" s="1" customFormat="1" ht="21.84" customHeight="1">
      <c r="B110" s="44"/>
      <c r="C110" s="45"/>
      <c r="D110" s="45"/>
      <c r="E110" s="45"/>
      <c r="F110" s="45"/>
      <c r="G110" s="45"/>
      <c r="H110" s="45"/>
      <c r="I110" s="45"/>
      <c r="J110" s="45"/>
      <c r="K110" s="45"/>
      <c r="L110" s="45"/>
      <c r="M110" s="45"/>
      <c r="N110" s="45"/>
      <c r="O110" s="45"/>
      <c r="P110" s="45"/>
      <c r="Q110" s="45"/>
      <c r="R110" s="46"/>
    </row>
    <row r="111" s="1" customFormat="1" ht="29.28" customHeight="1">
      <c r="B111" s="44"/>
      <c r="C111" s="161" t="s">
        <v>127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162">
        <f>ROUND(N112+N113+N114+N115+N116+N117,2)</f>
        <v>0</v>
      </c>
      <c r="O111" s="172"/>
      <c r="P111" s="172"/>
      <c r="Q111" s="172"/>
      <c r="R111" s="46"/>
      <c r="T111" s="173"/>
      <c r="U111" s="174" t="s">
        <v>39</v>
      </c>
    </row>
    <row r="112" s="1" customFormat="1" ht="18" customHeight="1">
      <c r="B112" s="175"/>
      <c r="C112" s="176"/>
      <c r="D112" s="135" t="s">
        <v>128</v>
      </c>
      <c r="E112" s="177"/>
      <c r="F112" s="177"/>
      <c r="G112" s="177"/>
      <c r="H112" s="177"/>
      <c r="I112" s="176"/>
      <c r="J112" s="176"/>
      <c r="K112" s="176"/>
      <c r="L112" s="176"/>
      <c r="M112" s="176"/>
      <c r="N112" s="129">
        <f>ROUND(N88*T112,2)</f>
        <v>0</v>
      </c>
      <c r="O112" s="178"/>
      <c r="P112" s="178"/>
      <c r="Q112" s="178"/>
      <c r="R112" s="179"/>
      <c r="S112" s="180"/>
      <c r="T112" s="181"/>
      <c r="U112" s="182" t="s">
        <v>42</v>
      </c>
      <c r="V112" s="180"/>
      <c r="W112" s="180"/>
      <c r="X112" s="180"/>
      <c r="Y112" s="180"/>
      <c r="Z112" s="180"/>
      <c r="AA112" s="180"/>
      <c r="AB112" s="180"/>
      <c r="AC112" s="180"/>
      <c r="AD112" s="180"/>
      <c r="AE112" s="180"/>
      <c r="AF112" s="180"/>
      <c r="AG112" s="180"/>
      <c r="AH112" s="180"/>
      <c r="AI112" s="180"/>
      <c r="AJ112" s="180"/>
      <c r="AK112" s="180"/>
      <c r="AL112" s="180"/>
      <c r="AM112" s="180"/>
      <c r="AN112" s="180"/>
      <c r="AO112" s="180"/>
      <c r="AP112" s="180"/>
      <c r="AQ112" s="180"/>
      <c r="AR112" s="180"/>
      <c r="AS112" s="180"/>
      <c r="AT112" s="180"/>
      <c r="AU112" s="180"/>
      <c r="AV112" s="180"/>
      <c r="AW112" s="180"/>
      <c r="AX112" s="180"/>
      <c r="AY112" s="183" t="s">
        <v>129</v>
      </c>
      <c r="AZ112" s="180"/>
      <c r="BA112" s="180"/>
      <c r="BB112" s="180"/>
      <c r="BC112" s="180"/>
      <c r="BD112" s="180"/>
      <c r="BE112" s="184">
        <f>IF(U112="základná",N112,0)</f>
        <v>0</v>
      </c>
      <c r="BF112" s="184">
        <f>IF(U112="znížená",N112,0)</f>
        <v>0</v>
      </c>
      <c r="BG112" s="184">
        <f>IF(U112="zákl. prenesená",N112,0)</f>
        <v>0</v>
      </c>
      <c r="BH112" s="184">
        <f>IF(U112="zníž. prenesená",N112,0)</f>
        <v>0</v>
      </c>
      <c r="BI112" s="184">
        <f>IF(U112="nulová",N112,0)</f>
        <v>0</v>
      </c>
      <c r="BJ112" s="183" t="s">
        <v>84</v>
      </c>
      <c r="BK112" s="180"/>
      <c r="BL112" s="180"/>
      <c r="BM112" s="180"/>
    </row>
    <row r="113" s="1" customFormat="1" ht="18" customHeight="1">
      <c r="B113" s="175"/>
      <c r="C113" s="176"/>
      <c r="D113" s="135" t="s">
        <v>130</v>
      </c>
      <c r="E113" s="177"/>
      <c r="F113" s="177"/>
      <c r="G113" s="177"/>
      <c r="H113" s="177"/>
      <c r="I113" s="176"/>
      <c r="J113" s="176"/>
      <c r="K113" s="176"/>
      <c r="L113" s="176"/>
      <c r="M113" s="176"/>
      <c r="N113" s="129">
        <f>ROUND(N88*T113,2)</f>
        <v>0</v>
      </c>
      <c r="O113" s="178"/>
      <c r="P113" s="178"/>
      <c r="Q113" s="178"/>
      <c r="R113" s="179"/>
      <c r="S113" s="180"/>
      <c r="T113" s="181"/>
      <c r="U113" s="182" t="s">
        <v>42</v>
      </c>
      <c r="V113" s="180"/>
      <c r="W113" s="180"/>
      <c r="X113" s="180"/>
      <c r="Y113" s="180"/>
      <c r="Z113" s="180"/>
      <c r="AA113" s="180"/>
      <c r="AB113" s="180"/>
      <c r="AC113" s="180"/>
      <c r="AD113" s="180"/>
      <c r="AE113" s="180"/>
      <c r="AF113" s="180"/>
      <c r="AG113" s="180"/>
      <c r="AH113" s="180"/>
      <c r="AI113" s="180"/>
      <c r="AJ113" s="180"/>
      <c r="AK113" s="180"/>
      <c r="AL113" s="180"/>
      <c r="AM113" s="180"/>
      <c r="AN113" s="180"/>
      <c r="AO113" s="180"/>
      <c r="AP113" s="180"/>
      <c r="AQ113" s="180"/>
      <c r="AR113" s="180"/>
      <c r="AS113" s="180"/>
      <c r="AT113" s="180"/>
      <c r="AU113" s="180"/>
      <c r="AV113" s="180"/>
      <c r="AW113" s="180"/>
      <c r="AX113" s="180"/>
      <c r="AY113" s="183" t="s">
        <v>129</v>
      </c>
      <c r="AZ113" s="180"/>
      <c r="BA113" s="180"/>
      <c r="BB113" s="180"/>
      <c r="BC113" s="180"/>
      <c r="BD113" s="180"/>
      <c r="BE113" s="184">
        <f>IF(U113="základná",N113,0)</f>
        <v>0</v>
      </c>
      <c r="BF113" s="184">
        <f>IF(U113="znížená",N113,0)</f>
        <v>0</v>
      </c>
      <c r="BG113" s="184">
        <f>IF(U113="zákl. prenesená",N113,0)</f>
        <v>0</v>
      </c>
      <c r="BH113" s="184">
        <f>IF(U113="zníž. prenesená",N113,0)</f>
        <v>0</v>
      </c>
      <c r="BI113" s="184">
        <f>IF(U113="nulová",N113,0)</f>
        <v>0</v>
      </c>
      <c r="BJ113" s="183" t="s">
        <v>84</v>
      </c>
      <c r="BK113" s="180"/>
      <c r="BL113" s="180"/>
      <c r="BM113" s="180"/>
    </row>
    <row r="114" s="1" customFormat="1" ht="18" customHeight="1">
      <c r="B114" s="175"/>
      <c r="C114" s="176"/>
      <c r="D114" s="135" t="s">
        <v>131</v>
      </c>
      <c r="E114" s="177"/>
      <c r="F114" s="177"/>
      <c r="G114" s="177"/>
      <c r="H114" s="177"/>
      <c r="I114" s="176"/>
      <c r="J114" s="176"/>
      <c r="K114" s="176"/>
      <c r="L114" s="176"/>
      <c r="M114" s="176"/>
      <c r="N114" s="129">
        <f>ROUND(N88*T114,2)</f>
        <v>0</v>
      </c>
      <c r="O114" s="178"/>
      <c r="P114" s="178"/>
      <c r="Q114" s="178"/>
      <c r="R114" s="179"/>
      <c r="S114" s="180"/>
      <c r="T114" s="181"/>
      <c r="U114" s="182" t="s">
        <v>42</v>
      </c>
      <c r="V114" s="180"/>
      <c r="W114" s="180"/>
      <c r="X114" s="180"/>
      <c r="Y114" s="180"/>
      <c r="Z114" s="180"/>
      <c r="AA114" s="180"/>
      <c r="AB114" s="180"/>
      <c r="AC114" s="180"/>
      <c r="AD114" s="180"/>
      <c r="AE114" s="180"/>
      <c r="AF114" s="180"/>
      <c r="AG114" s="180"/>
      <c r="AH114" s="180"/>
      <c r="AI114" s="180"/>
      <c r="AJ114" s="180"/>
      <c r="AK114" s="180"/>
      <c r="AL114" s="180"/>
      <c r="AM114" s="180"/>
      <c r="AN114" s="180"/>
      <c r="AO114" s="180"/>
      <c r="AP114" s="180"/>
      <c r="AQ114" s="180"/>
      <c r="AR114" s="180"/>
      <c r="AS114" s="180"/>
      <c r="AT114" s="180"/>
      <c r="AU114" s="180"/>
      <c r="AV114" s="180"/>
      <c r="AW114" s="180"/>
      <c r="AX114" s="180"/>
      <c r="AY114" s="183" t="s">
        <v>129</v>
      </c>
      <c r="AZ114" s="180"/>
      <c r="BA114" s="180"/>
      <c r="BB114" s="180"/>
      <c r="BC114" s="180"/>
      <c r="BD114" s="180"/>
      <c r="BE114" s="184">
        <f>IF(U114="základná",N114,0)</f>
        <v>0</v>
      </c>
      <c r="BF114" s="184">
        <f>IF(U114="znížená",N114,0)</f>
        <v>0</v>
      </c>
      <c r="BG114" s="184">
        <f>IF(U114="zákl. prenesená",N114,0)</f>
        <v>0</v>
      </c>
      <c r="BH114" s="184">
        <f>IF(U114="zníž. prenesená",N114,0)</f>
        <v>0</v>
      </c>
      <c r="BI114" s="184">
        <f>IF(U114="nulová",N114,0)</f>
        <v>0</v>
      </c>
      <c r="BJ114" s="183" t="s">
        <v>84</v>
      </c>
      <c r="BK114" s="180"/>
      <c r="BL114" s="180"/>
      <c r="BM114" s="180"/>
    </row>
    <row r="115" s="1" customFormat="1" ht="18" customHeight="1">
      <c r="B115" s="175"/>
      <c r="C115" s="176"/>
      <c r="D115" s="135" t="s">
        <v>132</v>
      </c>
      <c r="E115" s="177"/>
      <c r="F115" s="177"/>
      <c r="G115" s="177"/>
      <c r="H115" s="177"/>
      <c r="I115" s="176"/>
      <c r="J115" s="176"/>
      <c r="K115" s="176"/>
      <c r="L115" s="176"/>
      <c r="M115" s="176"/>
      <c r="N115" s="129">
        <f>ROUND(N88*T115,2)</f>
        <v>0</v>
      </c>
      <c r="O115" s="178"/>
      <c r="P115" s="178"/>
      <c r="Q115" s="178"/>
      <c r="R115" s="179"/>
      <c r="S115" s="180"/>
      <c r="T115" s="181"/>
      <c r="U115" s="182" t="s">
        <v>42</v>
      </c>
      <c r="V115" s="180"/>
      <c r="W115" s="180"/>
      <c r="X115" s="180"/>
      <c r="Y115" s="180"/>
      <c r="Z115" s="180"/>
      <c r="AA115" s="180"/>
      <c r="AB115" s="180"/>
      <c r="AC115" s="180"/>
      <c r="AD115" s="180"/>
      <c r="AE115" s="180"/>
      <c r="AF115" s="180"/>
      <c r="AG115" s="180"/>
      <c r="AH115" s="180"/>
      <c r="AI115" s="180"/>
      <c r="AJ115" s="180"/>
      <c r="AK115" s="180"/>
      <c r="AL115" s="180"/>
      <c r="AM115" s="180"/>
      <c r="AN115" s="180"/>
      <c r="AO115" s="180"/>
      <c r="AP115" s="180"/>
      <c r="AQ115" s="180"/>
      <c r="AR115" s="180"/>
      <c r="AS115" s="180"/>
      <c r="AT115" s="180"/>
      <c r="AU115" s="180"/>
      <c r="AV115" s="180"/>
      <c r="AW115" s="180"/>
      <c r="AX115" s="180"/>
      <c r="AY115" s="183" t="s">
        <v>129</v>
      </c>
      <c r="AZ115" s="180"/>
      <c r="BA115" s="180"/>
      <c r="BB115" s="180"/>
      <c r="BC115" s="180"/>
      <c r="BD115" s="180"/>
      <c r="BE115" s="184">
        <f>IF(U115="základná",N115,0)</f>
        <v>0</v>
      </c>
      <c r="BF115" s="184">
        <f>IF(U115="znížená",N115,0)</f>
        <v>0</v>
      </c>
      <c r="BG115" s="184">
        <f>IF(U115="zákl. prenesená",N115,0)</f>
        <v>0</v>
      </c>
      <c r="BH115" s="184">
        <f>IF(U115="zníž. prenesená",N115,0)</f>
        <v>0</v>
      </c>
      <c r="BI115" s="184">
        <f>IF(U115="nulová",N115,0)</f>
        <v>0</v>
      </c>
      <c r="BJ115" s="183" t="s">
        <v>84</v>
      </c>
      <c r="BK115" s="180"/>
      <c r="BL115" s="180"/>
      <c r="BM115" s="180"/>
    </row>
    <row r="116" s="1" customFormat="1" ht="18" customHeight="1">
      <c r="B116" s="175"/>
      <c r="C116" s="176"/>
      <c r="D116" s="135" t="s">
        <v>133</v>
      </c>
      <c r="E116" s="177"/>
      <c r="F116" s="177"/>
      <c r="G116" s="177"/>
      <c r="H116" s="177"/>
      <c r="I116" s="176"/>
      <c r="J116" s="176"/>
      <c r="K116" s="176"/>
      <c r="L116" s="176"/>
      <c r="M116" s="176"/>
      <c r="N116" s="129">
        <f>ROUND(N88*T116,2)</f>
        <v>0</v>
      </c>
      <c r="O116" s="178"/>
      <c r="P116" s="178"/>
      <c r="Q116" s="178"/>
      <c r="R116" s="179"/>
      <c r="S116" s="180"/>
      <c r="T116" s="181"/>
      <c r="U116" s="182" t="s">
        <v>42</v>
      </c>
      <c r="V116" s="180"/>
      <c r="W116" s="180"/>
      <c r="X116" s="180"/>
      <c r="Y116" s="180"/>
      <c r="Z116" s="180"/>
      <c r="AA116" s="180"/>
      <c r="AB116" s="180"/>
      <c r="AC116" s="180"/>
      <c r="AD116" s="180"/>
      <c r="AE116" s="180"/>
      <c r="AF116" s="180"/>
      <c r="AG116" s="180"/>
      <c r="AH116" s="180"/>
      <c r="AI116" s="180"/>
      <c r="AJ116" s="180"/>
      <c r="AK116" s="180"/>
      <c r="AL116" s="180"/>
      <c r="AM116" s="180"/>
      <c r="AN116" s="180"/>
      <c r="AO116" s="180"/>
      <c r="AP116" s="180"/>
      <c r="AQ116" s="180"/>
      <c r="AR116" s="180"/>
      <c r="AS116" s="180"/>
      <c r="AT116" s="180"/>
      <c r="AU116" s="180"/>
      <c r="AV116" s="180"/>
      <c r="AW116" s="180"/>
      <c r="AX116" s="180"/>
      <c r="AY116" s="183" t="s">
        <v>129</v>
      </c>
      <c r="AZ116" s="180"/>
      <c r="BA116" s="180"/>
      <c r="BB116" s="180"/>
      <c r="BC116" s="180"/>
      <c r="BD116" s="180"/>
      <c r="BE116" s="184">
        <f>IF(U116="základná",N116,0)</f>
        <v>0</v>
      </c>
      <c r="BF116" s="184">
        <f>IF(U116="znížená",N116,0)</f>
        <v>0</v>
      </c>
      <c r="BG116" s="184">
        <f>IF(U116="zákl. prenesená",N116,0)</f>
        <v>0</v>
      </c>
      <c r="BH116" s="184">
        <f>IF(U116="zníž. prenesená",N116,0)</f>
        <v>0</v>
      </c>
      <c r="BI116" s="184">
        <f>IF(U116="nulová",N116,0)</f>
        <v>0</v>
      </c>
      <c r="BJ116" s="183" t="s">
        <v>84</v>
      </c>
      <c r="BK116" s="180"/>
      <c r="BL116" s="180"/>
      <c r="BM116" s="180"/>
    </row>
    <row r="117" s="1" customFormat="1" ht="18" customHeight="1">
      <c r="B117" s="175"/>
      <c r="C117" s="176"/>
      <c r="D117" s="177" t="s">
        <v>134</v>
      </c>
      <c r="E117" s="176"/>
      <c r="F117" s="176"/>
      <c r="G117" s="176"/>
      <c r="H117" s="176"/>
      <c r="I117" s="176"/>
      <c r="J117" s="176"/>
      <c r="K117" s="176"/>
      <c r="L117" s="176"/>
      <c r="M117" s="176"/>
      <c r="N117" s="129">
        <f>ROUND(N88*T117,2)</f>
        <v>0</v>
      </c>
      <c r="O117" s="178"/>
      <c r="P117" s="178"/>
      <c r="Q117" s="178"/>
      <c r="R117" s="179"/>
      <c r="S117" s="180"/>
      <c r="T117" s="185"/>
      <c r="U117" s="186" t="s">
        <v>42</v>
      </c>
      <c r="V117" s="180"/>
      <c r="W117" s="180"/>
      <c r="X117" s="180"/>
      <c r="Y117" s="180"/>
      <c r="Z117" s="180"/>
      <c r="AA117" s="180"/>
      <c r="AB117" s="180"/>
      <c r="AC117" s="180"/>
      <c r="AD117" s="180"/>
      <c r="AE117" s="180"/>
      <c r="AF117" s="180"/>
      <c r="AG117" s="180"/>
      <c r="AH117" s="180"/>
      <c r="AI117" s="180"/>
      <c r="AJ117" s="180"/>
      <c r="AK117" s="180"/>
      <c r="AL117" s="180"/>
      <c r="AM117" s="180"/>
      <c r="AN117" s="180"/>
      <c r="AO117" s="180"/>
      <c r="AP117" s="180"/>
      <c r="AQ117" s="180"/>
      <c r="AR117" s="180"/>
      <c r="AS117" s="180"/>
      <c r="AT117" s="180"/>
      <c r="AU117" s="180"/>
      <c r="AV117" s="180"/>
      <c r="AW117" s="180"/>
      <c r="AX117" s="180"/>
      <c r="AY117" s="183" t="s">
        <v>135</v>
      </c>
      <c r="AZ117" s="180"/>
      <c r="BA117" s="180"/>
      <c r="BB117" s="180"/>
      <c r="BC117" s="180"/>
      <c r="BD117" s="180"/>
      <c r="BE117" s="184">
        <f>IF(U117="základná",N117,0)</f>
        <v>0</v>
      </c>
      <c r="BF117" s="184">
        <f>IF(U117="znížená",N117,0)</f>
        <v>0</v>
      </c>
      <c r="BG117" s="184">
        <f>IF(U117="zákl. prenesená",N117,0)</f>
        <v>0</v>
      </c>
      <c r="BH117" s="184">
        <f>IF(U117="zníž. prenesená",N117,0)</f>
        <v>0</v>
      </c>
      <c r="BI117" s="184">
        <f>IF(U117="nulová",N117,0)</f>
        <v>0</v>
      </c>
      <c r="BJ117" s="183" t="s">
        <v>84</v>
      </c>
      <c r="BK117" s="180"/>
      <c r="BL117" s="180"/>
      <c r="BM117" s="180"/>
    </row>
    <row r="118" s="1" customFormat="1">
      <c r="B118" s="44"/>
      <c r="C118" s="45"/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="1" customFormat="1" ht="29.28" customHeight="1">
      <c r="B119" s="44"/>
      <c r="C119" s="142" t="s">
        <v>101</v>
      </c>
      <c r="D119" s="143"/>
      <c r="E119" s="143"/>
      <c r="F119" s="143"/>
      <c r="G119" s="143"/>
      <c r="H119" s="143"/>
      <c r="I119" s="143"/>
      <c r="J119" s="143"/>
      <c r="K119" s="143"/>
      <c r="L119" s="144">
        <f>ROUND(SUM(N88+N111),2)</f>
        <v>0</v>
      </c>
      <c r="M119" s="144"/>
      <c r="N119" s="144"/>
      <c r="O119" s="144"/>
      <c r="P119" s="144"/>
      <c r="Q119" s="144"/>
      <c r="R119" s="46"/>
    </row>
    <row r="120" s="1" customFormat="1" ht="6.96" customHeight="1">
      <c r="B120" s="73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5"/>
    </row>
    <row r="124" s="1" customFormat="1" ht="6.96" customHeight="1">
      <c r="B124" s="76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8"/>
    </row>
    <row r="125" s="1" customFormat="1" ht="36.96" customHeight="1">
      <c r="B125" s="44"/>
      <c r="C125" s="25" t="s">
        <v>136</v>
      </c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6"/>
    </row>
    <row r="126" s="1" customFormat="1" ht="6.96" customHeight="1">
      <c r="B126" s="44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6"/>
    </row>
    <row r="127" s="1" customFormat="1" ht="30" customHeight="1">
      <c r="B127" s="44"/>
      <c r="C127" s="36" t="s">
        <v>17</v>
      </c>
      <c r="D127" s="45"/>
      <c r="E127" s="45"/>
      <c r="F127" s="147" t="str">
        <f>F6</f>
        <v>Spojovacie a prístupové chodníky k obytným domom Luhy II.</v>
      </c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45"/>
      <c r="R127" s="46"/>
    </row>
    <row r="128" s="1" customFormat="1" ht="36.96" customHeight="1">
      <c r="B128" s="44"/>
      <c r="C128" s="83" t="s">
        <v>108</v>
      </c>
      <c r="D128" s="45"/>
      <c r="E128" s="45"/>
      <c r="F128" s="85" t="str">
        <f>F7</f>
        <v>1 - 1. etapa - chodníky pri obytných blokoch 1015, 1022/8, 1022/14, 1106</v>
      </c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6"/>
    </row>
    <row r="129" s="1" customFormat="1" ht="6.96" customHeight="1">
      <c r="B129" s="44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6"/>
    </row>
    <row r="130" s="1" customFormat="1" ht="18" customHeight="1">
      <c r="B130" s="44"/>
      <c r="C130" s="36" t="s">
        <v>21</v>
      </c>
      <c r="D130" s="45"/>
      <c r="E130" s="45"/>
      <c r="F130" s="31" t="str">
        <f>F9</f>
        <v xml:space="preserve"> </v>
      </c>
      <c r="G130" s="45"/>
      <c r="H130" s="45"/>
      <c r="I130" s="45"/>
      <c r="J130" s="45"/>
      <c r="K130" s="36" t="s">
        <v>23</v>
      </c>
      <c r="L130" s="45"/>
      <c r="M130" s="88" t="str">
        <f>IF(O9="","",O9)</f>
        <v>5. 3. 2018</v>
      </c>
      <c r="N130" s="88"/>
      <c r="O130" s="88"/>
      <c r="P130" s="88"/>
      <c r="Q130" s="45"/>
      <c r="R130" s="46"/>
    </row>
    <row r="131" s="1" customFormat="1" ht="6.96" customHeight="1">
      <c r="B131" s="44"/>
      <c r="C131" s="45"/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45"/>
      <c r="O131" s="45"/>
      <c r="P131" s="45"/>
      <c r="Q131" s="45"/>
      <c r="R131" s="46"/>
    </row>
    <row r="132" s="1" customFormat="1">
      <c r="B132" s="44"/>
      <c r="C132" s="36" t="s">
        <v>25</v>
      </c>
      <c r="D132" s="45"/>
      <c r="E132" s="45"/>
      <c r="F132" s="31" t="str">
        <f>E12</f>
        <v>Mesto Partizánske</v>
      </c>
      <c r="G132" s="45"/>
      <c r="H132" s="45"/>
      <c r="I132" s="45"/>
      <c r="J132" s="45"/>
      <c r="K132" s="36" t="s">
        <v>31</v>
      </c>
      <c r="L132" s="45"/>
      <c r="M132" s="31" t="str">
        <f>E18</f>
        <v xml:space="preserve"> </v>
      </c>
      <c r="N132" s="31"/>
      <c r="O132" s="31"/>
      <c r="P132" s="31"/>
      <c r="Q132" s="31"/>
      <c r="R132" s="46"/>
    </row>
    <row r="133" s="1" customFormat="1" ht="14.4" customHeight="1">
      <c r="B133" s="44"/>
      <c r="C133" s="36" t="s">
        <v>29</v>
      </c>
      <c r="D133" s="45"/>
      <c r="E133" s="45"/>
      <c r="F133" s="31" t="str">
        <f>IF(E15="","",E15)</f>
        <v>Vyplň údaj</v>
      </c>
      <c r="G133" s="45"/>
      <c r="H133" s="45"/>
      <c r="I133" s="45"/>
      <c r="J133" s="45"/>
      <c r="K133" s="36" t="s">
        <v>34</v>
      </c>
      <c r="L133" s="45"/>
      <c r="M133" s="31" t="str">
        <f>E21</f>
        <v xml:space="preserve"> </v>
      </c>
      <c r="N133" s="31"/>
      <c r="O133" s="31"/>
      <c r="P133" s="31"/>
      <c r="Q133" s="31"/>
      <c r="R133" s="46"/>
    </row>
    <row r="134" s="1" customFormat="1" ht="10.32" customHeight="1">
      <c r="B134" s="44"/>
      <c r="C134" s="45"/>
      <c r="D134" s="45"/>
      <c r="E134" s="45"/>
      <c r="F134" s="45"/>
      <c r="G134" s="45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6"/>
    </row>
    <row r="135" s="8" customFormat="1" ht="29.28" customHeight="1">
      <c r="B135" s="187"/>
      <c r="C135" s="188" t="s">
        <v>137</v>
      </c>
      <c r="D135" s="189" t="s">
        <v>138</v>
      </c>
      <c r="E135" s="189" t="s">
        <v>57</v>
      </c>
      <c r="F135" s="189" t="s">
        <v>139</v>
      </c>
      <c r="G135" s="189"/>
      <c r="H135" s="189"/>
      <c r="I135" s="189"/>
      <c r="J135" s="189" t="s">
        <v>140</v>
      </c>
      <c r="K135" s="189" t="s">
        <v>141</v>
      </c>
      <c r="L135" s="189" t="s">
        <v>142</v>
      </c>
      <c r="M135" s="189"/>
      <c r="N135" s="189" t="s">
        <v>113</v>
      </c>
      <c r="O135" s="189"/>
      <c r="P135" s="189"/>
      <c r="Q135" s="190"/>
      <c r="R135" s="191"/>
      <c r="T135" s="98" t="s">
        <v>143</v>
      </c>
      <c r="U135" s="99" t="s">
        <v>39</v>
      </c>
      <c r="V135" s="99" t="s">
        <v>144</v>
      </c>
      <c r="W135" s="99" t="s">
        <v>145</v>
      </c>
      <c r="X135" s="99" t="s">
        <v>146</v>
      </c>
      <c r="Y135" s="99" t="s">
        <v>147</v>
      </c>
      <c r="Z135" s="99" t="s">
        <v>148</v>
      </c>
      <c r="AA135" s="100" t="s">
        <v>149</v>
      </c>
    </row>
    <row r="136" s="1" customFormat="1" ht="29.28" customHeight="1">
      <c r="B136" s="44"/>
      <c r="C136" s="102" t="s">
        <v>110</v>
      </c>
      <c r="D136" s="45"/>
      <c r="E136" s="45"/>
      <c r="F136" s="45"/>
      <c r="G136" s="45"/>
      <c r="H136" s="45"/>
      <c r="I136" s="45"/>
      <c r="J136" s="45"/>
      <c r="K136" s="45"/>
      <c r="L136" s="45"/>
      <c r="M136" s="45"/>
      <c r="N136" s="192">
        <f>BK136</f>
        <v>0</v>
      </c>
      <c r="O136" s="193"/>
      <c r="P136" s="193"/>
      <c r="Q136" s="193"/>
      <c r="R136" s="46"/>
      <c r="T136" s="101"/>
      <c r="U136" s="65"/>
      <c r="V136" s="65"/>
      <c r="W136" s="194">
        <f>W137+W155+W180+W204+W223+W229</f>
        <v>0</v>
      </c>
      <c r="X136" s="65"/>
      <c r="Y136" s="194">
        <f>Y137+Y155+Y180+Y204+Y223+Y229</f>
        <v>201.01449109299998</v>
      </c>
      <c r="Z136" s="65"/>
      <c r="AA136" s="195">
        <f>AA137+AA155+AA180+AA204+AA223+AA229</f>
        <v>41.695059999999998</v>
      </c>
      <c r="AT136" s="20" t="s">
        <v>74</v>
      </c>
      <c r="AU136" s="20" t="s">
        <v>115</v>
      </c>
      <c r="BK136" s="196">
        <f>BK137+BK155+BK180+BK204+BK223+BK229</f>
        <v>0</v>
      </c>
    </row>
    <row r="137" s="9" customFormat="1" ht="37.44" customHeight="1">
      <c r="B137" s="197"/>
      <c r="C137" s="198"/>
      <c r="D137" s="199" t="s">
        <v>116</v>
      </c>
      <c r="E137" s="199"/>
      <c r="F137" s="199"/>
      <c r="G137" s="199"/>
      <c r="H137" s="199"/>
      <c r="I137" s="199"/>
      <c r="J137" s="199"/>
      <c r="K137" s="199"/>
      <c r="L137" s="199"/>
      <c r="M137" s="199"/>
      <c r="N137" s="171">
        <f>BK137</f>
        <v>0</v>
      </c>
      <c r="O137" s="200"/>
      <c r="P137" s="200"/>
      <c r="Q137" s="200"/>
      <c r="R137" s="201"/>
      <c r="T137" s="202"/>
      <c r="U137" s="198"/>
      <c r="V137" s="198"/>
      <c r="W137" s="203">
        <f>W138+W147+W151</f>
        <v>0</v>
      </c>
      <c r="X137" s="198"/>
      <c r="Y137" s="203">
        <f>Y138+Y147+Y151</f>
        <v>48.620418749999999</v>
      </c>
      <c r="Z137" s="198"/>
      <c r="AA137" s="204">
        <f>AA138+AA147+AA151</f>
        <v>11.709</v>
      </c>
      <c r="AR137" s="205" t="s">
        <v>81</v>
      </c>
      <c r="AT137" s="206" t="s">
        <v>74</v>
      </c>
      <c r="AU137" s="206" t="s">
        <v>75</v>
      </c>
      <c r="AY137" s="205" t="s">
        <v>150</v>
      </c>
      <c r="BK137" s="207">
        <f>BK138+BK147+BK151</f>
        <v>0</v>
      </c>
    </row>
    <row r="138" s="9" customFormat="1" ht="19.92" customHeight="1">
      <c r="B138" s="197"/>
      <c r="C138" s="198"/>
      <c r="D138" s="208" t="s">
        <v>117</v>
      </c>
      <c r="E138" s="208"/>
      <c r="F138" s="208"/>
      <c r="G138" s="208"/>
      <c r="H138" s="208"/>
      <c r="I138" s="208"/>
      <c r="J138" s="208"/>
      <c r="K138" s="208"/>
      <c r="L138" s="208"/>
      <c r="M138" s="208"/>
      <c r="N138" s="209">
        <f>BK138</f>
        <v>0</v>
      </c>
      <c r="O138" s="210"/>
      <c r="P138" s="210"/>
      <c r="Q138" s="210"/>
      <c r="R138" s="201"/>
      <c r="T138" s="202"/>
      <c r="U138" s="198"/>
      <c r="V138" s="198"/>
      <c r="W138" s="203">
        <f>SUM(W139:W146)</f>
        <v>0</v>
      </c>
      <c r="X138" s="198"/>
      <c r="Y138" s="203">
        <f>SUM(Y139:Y146)</f>
        <v>3.6027810000000002</v>
      </c>
      <c r="Z138" s="198"/>
      <c r="AA138" s="204">
        <f>SUM(AA139:AA146)</f>
        <v>11.709</v>
      </c>
      <c r="AR138" s="205" t="s">
        <v>81</v>
      </c>
      <c r="AT138" s="206" t="s">
        <v>74</v>
      </c>
      <c r="AU138" s="206" t="s">
        <v>81</v>
      </c>
      <c r="AY138" s="205" t="s">
        <v>150</v>
      </c>
      <c r="BK138" s="207">
        <f>SUM(BK139:BK146)</f>
        <v>0</v>
      </c>
    </row>
    <row r="139" s="1" customFormat="1" ht="38.25" customHeight="1">
      <c r="B139" s="175"/>
      <c r="C139" s="211" t="s">
        <v>81</v>
      </c>
      <c r="D139" s="211" t="s">
        <v>151</v>
      </c>
      <c r="E139" s="212" t="s">
        <v>152</v>
      </c>
      <c r="F139" s="213" t="s">
        <v>153</v>
      </c>
      <c r="G139" s="213"/>
      <c r="H139" s="213"/>
      <c r="I139" s="213"/>
      <c r="J139" s="214" t="s">
        <v>154</v>
      </c>
      <c r="K139" s="215">
        <v>108</v>
      </c>
      <c r="L139" s="216">
        <v>0</v>
      </c>
      <c r="M139" s="216"/>
      <c r="N139" s="215">
        <f>ROUND(L139*K139,3)</f>
        <v>0</v>
      </c>
      <c r="O139" s="215"/>
      <c r="P139" s="215"/>
      <c r="Q139" s="215"/>
      <c r="R139" s="179"/>
      <c r="T139" s="217" t="s">
        <v>5</v>
      </c>
      <c r="U139" s="54" t="s">
        <v>42</v>
      </c>
      <c r="V139" s="45"/>
      <c r="W139" s="218">
        <f>V139*K139</f>
        <v>0</v>
      </c>
      <c r="X139" s="218">
        <v>0</v>
      </c>
      <c r="Y139" s="218">
        <f>X139*K139</f>
        <v>0</v>
      </c>
      <c r="Z139" s="218">
        <v>0.098000000000000004</v>
      </c>
      <c r="AA139" s="219">
        <f>Z139*K139</f>
        <v>10.584</v>
      </c>
      <c r="AR139" s="20" t="s">
        <v>90</v>
      </c>
      <c r="AT139" s="20" t="s">
        <v>151</v>
      </c>
      <c r="AU139" s="20" t="s">
        <v>84</v>
      </c>
      <c r="AY139" s="20" t="s">
        <v>150</v>
      </c>
      <c r="BE139" s="134">
        <f>IF(U139="základná",N139,0)</f>
        <v>0</v>
      </c>
      <c r="BF139" s="134">
        <f>IF(U139="znížená",N139,0)</f>
        <v>0</v>
      </c>
      <c r="BG139" s="134">
        <f>IF(U139="zákl. prenesená",N139,0)</f>
        <v>0</v>
      </c>
      <c r="BH139" s="134">
        <f>IF(U139="zníž. prenesená",N139,0)</f>
        <v>0</v>
      </c>
      <c r="BI139" s="134">
        <f>IF(U139="nulová",N139,0)</f>
        <v>0</v>
      </c>
      <c r="BJ139" s="20" t="s">
        <v>84</v>
      </c>
      <c r="BK139" s="220">
        <f>ROUND(L139*K139,3)</f>
        <v>0</v>
      </c>
      <c r="BL139" s="20" t="s">
        <v>90</v>
      </c>
      <c r="BM139" s="20" t="s">
        <v>155</v>
      </c>
    </row>
    <row r="140" s="1" customFormat="1" ht="38.25" customHeight="1">
      <c r="B140" s="175"/>
      <c r="C140" s="211" t="s">
        <v>84</v>
      </c>
      <c r="D140" s="211" t="s">
        <v>151</v>
      </c>
      <c r="E140" s="212" t="s">
        <v>156</v>
      </c>
      <c r="F140" s="213" t="s">
        <v>157</v>
      </c>
      <c r="G140" s="213"/>
      <c r="H140" s="213"/>
      <c r="I140" s="213"/>
      <c r="J140" s="214" t="s">
        <v>154</v>
      </c>
      <c r="K140" s="215">
        <v>5</v>
      </c>
      <c r="L140" s="216">
        <v>0</v>
      </c>
      <c r="M140" s="216"/>
      <c r="N140" s="215">
        <f>ROUND(L140*K140,3)</f>
        <v>0</v>
      </c>
      <c r="O140" s="215"/>
      <c r="P140" s="215"/>
      <c r="Q140" s="215"/>
      <c r="R140" s="179"/>
      <c r="T140" s="217" t="s">
        <v>5</v>
      </c>
      <c r="U140" s="54" t="s">
        <v>42</v>
      </c>
      <c r="V140" s="45"/>
      <c r="W140" s="218">
        <f>V140*K140</f>
        <v>0</v>
      </c>
      <c r="X140" s="218">
        <v>0</v>
      </c>
      <c r="Y140" s="218">
        <f>X140*K140</f>
        <v>0</v>
      </c>
      <c r="Z140" s="218">
        <v>0.22500000000000001</v>
      </c>
      <c r="AA140" s="219">
        <f>Z140*K140</f>
        <v>1.125</v>
      </c>
      <c r="AR140" s="20" t="s">
        <v>90</v>
      </c>
      <c r="AT140" s="20" t="s">
        <v>151</v>
      </c>
      <c r="AU140" s="20" t="s">
        <v>84</v>
      </c>
      <c r="AY140" s="20" t="s">
        <v>150</v>
      </c>
      <c r="BE140" s="134">
        <f>IF(U140="základná",N140,0)</f>
        <v>0</v>
      </c>
      <c r="BF140" s="134">
        <f>IF(U140="znížená",N140,0)</f>
        <v>0</v>
      </c>
      <c r="BG140" s="134">
        <f>IF(U140="zákl. prenesená",N140,0)</f>
        <v>0</v>
      </c>
      <c r="BH140" s="134">
        <f>IF(U140="zníž. prenesená",N140,0)</f>
        <v>0</v>
      </c>
      <c r="BI140" s="134">
        <f>IF(U140="nulová",N140,0)</f>
        <v>0</v>
      </c>
      <c r="BJ140" s="20" t="s">
        <v>84</v>
      </c>
      <c r="BK140" s="220">
        <f>ROUND(L140*K140,3)</f>
        <v>0</v>
      </c>
      <c r="BL140" s="20" t="s">
        <v>90</v>
      </c>
      <c r="BM140" s="20" t="s">
        <v>158</v>
      </c>
    </row>
    <row r="141" s="1" customFormat="1" ht="25.5" customHeight="1">
      <c r="B141" s="175"/>
      <c r="C141" s="211" t="s">
        <v>87</v>
      </c>
      <c r="D141" s="211" t="s">
        <v>151</v>
      </c>
      <c r="E141" s="212" t="s">
        <v>159</v>
      </c>
      <c r="F141" s="213" t="s">
        <v>160</v>
      </c>
      <c r="G141" s="213"/>
      <c r="H141" s="213"/>
      <c r="I141" s="213"/>
      <c r="J141" s="214" t="s">
        <v>161</v>
      </c>
      <c r="K141" s="215">
        <v>3.6000000000000001</v>
      </c>
      <c r="L141" s="216">
        <v>0</v>
      </c>
      <c r="M141" s="216"/>
      <c r="N141" s="215">
        <f>ROUND(L141*K141,3)</f>
        <v>0</v>
      </c>
      <c r="O141" s="215"/>
      <c r="P141" s="215"/>
      <c r="Q141" s="215"/>
      <c r="R141" s="179"/>
      <c r="T141" s="217" t="s">
        <v>5</v>
      </c>
      <c r="U141" s="54" t="s">
        <v>42</v>
      </c>
      <c r="V141" s="45"/>
      <c r="W141" s="218">
        <f>V141*K141</f>
        <v>0</v>
      </c>
      <c r="X141" s="218">
        <v>0</v>
      </c>
      <c r="Y141" s="218">
        <f>X141*K141</f>
        <v>0</v>
      </c>
      <c r="Z141" s="218">
        <v>0</v>
      </c>
      <c r="AA141" s="219">
        <f>Z141*K141</f>
        <v>0</v>
      </c>
      <c r="AR141" s="20" t="s">
        <v>90</v>
      </c>
      <c r="AT141" s="20" t="s">
        <v>151</v>
      </c>
      <c r="AU141" s="20" t="s">
        <v>84</v>
      </c>
      <c r="AY141" s="20" t="s">
        <v>150</v>
      </c>
      <c r="BE141" s="134">
        <f>IF(U141="základná",N141,0)</f>
        <v>0</v>
      </c>
      <c r="BF141" s="134">
        <f>IF(U141="znížená",N141,0)</f>
        <v>0</v>
      </c>
      <c r="BG141" s="134">
        <f>IF(U141="zákl. prenesená",N141,0)</f>
        <v>0</v>
      </c>
      <c r="BH141" s="134">
        <f>IF(U141="zníž. prenesená",N141,0)</f>
        <v>0</v>
      </c>
      <c r="BI141" s="134">
        <f>IF(U141="nulová",N141,0)</f>
        <v>0</v>
      </c>
      <c r="BJ141" s="20" t="s">
        <v>84</v>
      </c>
      <c r="BK141" s="220">
        <f>ROUND(L141*K141,3)</f>
        <v>0</v>
      </c>
      <c r="BL141" s="20" t="s">
        <v>90</v>
      </c>
      <c r="BM141" s="20" t="s">
        <v>162</v>
      </c>
    </row>
    <row r="142" s="1" customFormat="1" ht="25.5" customHeight="1">
      <c r="B142" s="175"/>
      <c r="C142" s="211" t="s">
        <v>90</v>
      </c>
      <c r="D142" s="211" t="s">
        <v>151</v>
      </c>
      <c r="E142" s="212" t="s">
        <v>163</v>
      </c>
      <c r="F142" s="213" t="s">
        <v>164</v>
      </c>
      <c r="G142" s="213"/>
      <c r="H142" s="213"/>
      <c r="I142" s="213"/>
      <c r="J142" s="214" t="s">
        <v>154</v>
      </c>
      <c r="K142" s="215">
        <v>90</v>
      </c>
      <c r="L142" s="216">
        <v>0</v>
      </c>
      <c r="M142" s="216"/>
      <c r="N142" s="215">
        <f>ROUND(L142*K142,3)</f>
        <v>0</v>
      </c>
      <c r="O142" s="215"/>
      <c r="P142" s="215"/>
      <c r="Q142" s="215"/>
      <c r="R142" s="179"/>
      <c r="T142" s="217" t="s">
        <v>5</v>
      </c>
      <c r="U142" s="54" t="s">
        <v>42</v>
      </c>
      <c r="V142" s="45"/>
      <c r="W142" s="218">
        <f>V142*K142</f>
        <v>0</v>
      </c>
      <c r="X142" s="218">
        <v>0.040000000000000001</v>
      </c>
      <c r="Y142" s="218">
        <f>X142*K142</f>
        <v>3.6000000000000001</v>
      </c>
      <c r="Z142" s="218">
        <v>0</v>
      </c>
      <c r="AA142" s="219">
        <f>Z142*K142</f>
        <v>0</v>
      </c>
      <c r="AR142" s="20" t="s">
        <v>90</v>
      </c>
      <c r="AT142" s="20" t="s">
        <v>151</v>
      </c>
      <c r="AU142" s="20" t="s">
        <v>84</v>
      </c>
      <c r="AY142" s="20" t="s">
        <v>150</v>
      </c>
      <c r="BE142" s="134">
        <f>IF(U142="základná",N142,0)</f>
        <v>0</v>
      </c>
      <c r="BF142" s="134">
        <f>IF(U142="znížená",N142,0)</f>
        <v>0</v>
      </c>
      <c r="BG142" s="134">
        <f>IF(U142="zákl. prenesená",N142,0)</f>
        <v>0</v>
      </c>
      <c r="BH142" s="134">
        <f>IF(U142="zníž. prenesená",N142,0)</f>
        <v>0</v>
      </c>
      <c r="BI142" s="134">
        <f>IF(U142="nulová",N142,0)</f>
        <v>0</v>
      </c>
      <c r="BJ142" s="20" t="s">
        <v>84</v>
      </c>
      <c r="BK142" s="220">
        <f>ROUND(L142*K142,3)</f>
        <v>0</v>
      </c>
      <c r="BL142" s="20" t="s">
        <v>90</v>
      </c>
      <c r="BM142" s="20" t="s">
        <v>165</v>
      </c>
    </row>
    <row r="143" s="1" customFormat="1" ht="16.5" customHeight="1">
      <c r="B143" s="175"/>
      <c r="C143" s="221" t="s">
        <v>166</v>
      </c>
      <c r="D143" s="221" t="s">
        <v>167</v>
      </c>
      <c r="E143" s="222" t="s">
        <v>168</v>
      </c>
      <c r="F143" s="223" t="s">
        <v>169</v>
      </c>
      <c r="G143" s="223"/>
      <c r="H143" s="223"/>
      <c r="I143" s="223"/>
      <c r="J143" s="224" t="s">
        <v>170</v>
      </c>
      <c r="K143" s="225">
        <v>2.7810000000000001</v>
      </c>
      <c r="L143" s="226">
        <v>0</v>
      </c>
      <c r="M143" s="226"/>
      <c r="N143" s="225">
        <f>ROUND(L143*K143,3)</f>
        <v>0</v>
      </c>
      <c r="O143" s="215"/>
      <c r="P143" s="215"/>
      <c r="Q143" s="215"/>
      <c r="R143" s="179"/>
      <c r="T143" s="217" t="s">
        <v>5</v>
      </c>
      <c r="U143" s="54" t="s">
        <v>42</v>
      </c>
      <c r="V143" s="45"/>
      <c r="W143" s="218">
        <f>V143*K143</f>
        <v>0</v>
      </c>
      <c r="X143" s="218">
        <v>0.001</v>
      </c>
      <c r="Y143" s="218">
        <f>X143*K143</f>
        <v>0.0027810000000000001</v>
      </c>
      <c r="Z143" s="218">
        <v>0</v>
      </c>
      <c r="AA143" s="219">
        <f>Z143*K143</f>
        <v>0</v>
      </c>
      <c r="AR143" s="20" t="s">
        <v>171</v>
      </c>
      <c r="AT143" s="20" t="s">
        <v>167</v>
      </c>
      <c r="AU143" s="20" t="s">
        <v>84</v>
      </c>
      <c r="AY143" s="20" t="s">
        <v>150</v>
      </c>
      <c r="BE143" s="134">
        <f>IF(U143="základná",N143,0)</f>
        <v>0</v>
      </c>
      <c r="BF143" s="134">
        <f>IF(U143="znížená",N143,0)</f>
        <v>0</v>
      </c>
      <c r="BG143" s="134">
        <f>IF(U143="zákl. prenesená",N143,0)</f>
        <v>0</v>
      </c>
      <c r="BH143" s="134">
        <f>IF(U143="zníž. prenesená",N143,0)</f>
        <v>0</v>
      </c>
      <c r="BI143" s="134">
        <f>IF(U143="nulová",N143,0)</f>
        <v>0</v>
      </c>
      <c r="BJ143" s="20" t="s">
        <v>84</v>
      </c>
      <c r="BK143" s="220">
        <f>ROUND(L143*K143,3)</f>
        <v>0</v>
      </c>
      <c r="BL143" s="20" t="s">
        <v>90</v>
      </c>
      <c r="BM143" s="20" t="s">
        <v>172</v>
      </c>
    </row>
    <row r="144" s="1" customFormat="1" ht="38.25" customHeight="1">
      <c r="B144" s="175"/>
      <c r="C144" s="211" t="s">
        <v>173</v>
      </c>
      <c r="D144" s="211" t="s">
        <v>151</v>
      </c>
      <c r="E144" s="212" t="s">
        <v>174</v>
      </c>
      <c r="F144" s="213" t="s">
        <v>175</v>
      </c>
      <c r="G144" s="213"/>
      <c r="H144" s="213"/>
      <c r="I144" s="213"/>
      <c r="J144" s="214" t="s">
        <v>154</v>
      </c>
      <c r="K144" s="215">
        <v>90</v>
      </c>
      <c r="L144" s="216">
        <v>0</v>
      </c>
      <c r="M144" s="216"/>
      <c r="N144" s="215">
        <f>ROUND(L144*K144,3)</f>
        <v>0</v>
      </c>
      <c r="O144" s="215"/>
      <c r="P144" s="215"/>
      <c r="Q144" s="215"/>
      <c r="R144" s="179"/>
      <c r="T144" s="217" t="s">
        <v>5</v>
      </c>
      <c r="U144" s="54" t="s">
        <v>42</v>
      </c>
      <c r="V144" s="45"/>
      <c r="W144" s="218">
        <f>V144*K144</f>
        <v>0</v>
      </c>
      <c r="X144" s="218">
        <v>0</v>
      </c>
      <c r="Y144" s="218">
        <f>X144*K144</f>
        <v>0</v>
      </c>
      <c r="Z144" s="218">
        <v>0</v>
      </c>
      <c r="AA144" s="219">
        <f>Z144*K144</f>
        <v>0</v>
      </c>
      <c r="AR144" s="20" t="s">
        <v>90</v>
      </c>
      <c r="AT144" s="20" t="s">
        <v>151</v>
      </c>
      <c r="AU144" s="20" t="s">
        <v>84</v>
      </c>
      <c r="AY144" s="20" t="s">
        <v>150</v>
      </c>
      <c r="BE144" s="134">
        <f>IF(U144="základná",N144,0)</f>
        <v>0</v>
      </c>
      <c r="BF144" s="134">
        <f>IF(U144="znížená",N144,0)</f>
        <v>0</v>
      </c>
      <c r="BG144" s="134">
        <f>IF(U144="zákl. prenesená",N144,0)</f>
        <v>0</v>
      </c>
      <c r="BH144" s="134">
        <f>IF(U144="zníž. prenesená",N144,0)</f>
        <v>0</v>
      </c>
      <c r="BI144" s="134">
        <f>IF(U144="nulová",N144,0)</f>
        <v>0</v>
      </c>
      <c r="BJ144" s="20" t="s">
        <v>84</v>
      </c>
      <c r="BK144" s="220">
        <f>ROUND(L144*K144,3)</f>
        <v>0</v>
      </c>
      <c r="BL144" s="20" t="s">
        <v>90</v>
      </c>
      <c r="BM144" s="20" t="s">
        <v>176</v>
      </c>
    </row>
    <row r="145" s="1" customFormat="1" ht="25.5" customHeight="1">
      <c r="B145" s="175"/>
      <c r="C145" s="211" t="s">
        <v>177</v>
      </c>
      <c r="D145" s="211" t="s">
        <v>151</v>
      </c>
      <c r="E145" s="212" t="s">
        <v>178</v>
      </c>
      <c r="F145" s="213" t="s">
        <v>179</v>
      </c>
      <c r="G145" s="213"/>
      <c r="H145" s="213"/>
      <c r="I145" s="213"/>
      <c r="J145" s="214" t="s">
        <v>154</v>
      </c>
      <c r="K145" s="215">
        <v>90</v>
      </c>
      <c r="L145" s="216">
        <v>0</v>
      </c>
      <c r="M145" s="216"/>
      <c r="N145" s="215">
        <f>ROUND(L145*K145,3)</f>
        <v>0</v>
      </c>
      <c r="O145" s="215"/>
      <c r="P145" s="215"/>
      <c r="Q145" s="215"/>
      <c r="R145" s="179"/>
      <c r="T145" s="217" t="s">
        <v>5</v>
      </c>
      <c r="U145" s="54" t="s">
        <v>42</v>
      </c>
      <c r="V145" s="45"/>
      <c r="W145" s="218">
        <f>V145*K145</f>
        <v>0</v>
      </c>
      <c r="X145" s="218">
        <v>0</v>
      </c>
      <c r="Y145" s="218">
        <f>X145*K145</f>
        <v>0</v>
      </c>
      <c r="Z145" s="218">
        <v>0</v>
      </c>
      <c r="AA145" s="219">
        <f>Z145*K145</f>
        <v>0</v>
      </c>
      <c r="AR145" s="20" t="s">
        <v>90</v>
      </c>
      <c r="AT145" s="20" t="s">
        <v>151</v>
      </c>
      <c r="AU145" s="20" t="s">
        <v>84</v>
      </c>
      <c r="AY145" s="20" t="s">
        <v>150</v>
      </c>
      <c r="BE145" s="134">
        <f>IF(U145="základná",N145,0)</f>
        <v>0</v>
      </c>
      <c r="BF145" s="134">
        <f>IF(U145="znížená",N145,0)</f>
        <v>0</v>
      </c>
      <c r="BG145" s="134">
        <f>IF(U145="zákl. prenesená",N145,0)</f>
        <v>0</v>
      </c>
      <c r="BH145" s="134">
        <f>IF(U145="zníž. prenesená",N145,0)</f>
        <v>0</v>
      </c>
      <c r="BI145" s="134">
        <f>IF(U145="nulová",N145,0)</f>
        <v>0</v>
      </c>
      <c r="BJ145" s="20" t="s">
        <v>84</v>
      </c>
      <c r="BK145" s="220">
        <f>ROUND(L145*K145,3)</f>
        <v>0</v>
      </c>
      <c r="BL145" s="20" t="s">
        <v>90</v>
      </c>
      <c r="BM145" s="20" t="s">
        <v>180</v>
      </c>
    </row>
    <row r="146" s="1" customFormat="1" ht="25.5" customHeight="1">
      <c r="B146" s="175"/>
      <c r="C146" s="211" t="s">
        <v>171</v>
      </c>
      <c r="D146" s="211" t="s">
        <v>151</v>
      </c>
      <c r="E146" s="212" t="s">
        <v>181</v>
      </c>
      <c r="F146" s="213" t="s">
        <v>182</v>
      </c>
      <c r="G146" s="213"/>
      <c r="H146" s="213"/>
      <c r="I146" s="213"/>
      <c r="J146" s="214" t="s">
        <v>154</v>
      </c>
      <c r="K146" s="215">
        <v>90</v>
      </c>
      <c r="L146" s="216">
        <v>0</v>
      </c>
      <c r="M146" s="216"/>
      <c r="N146" s="215">
        <f>ROUND(L146*K146,3)</f>
        <v>0</v>
      </c>
      <c r="O146" s="215"/>
      <c r="P146" s="215"/>
      <c r="Q146" s="215"/>
      <c r="R146" s="179"/>
      <c r="T146" s="217" t="s">
        <v>5</v>
      </c>
      <c r="U146" s="54" t="s">
        <v>42</v>
      </c>
      <c r="V146" s="45"/>
      <c r="W146" s="218">
        <f>V146*K146</f>
        <v>0</v>
      </c>
      <c r="X146" s="218">
        <v>0</v>
      </c>
      <c r="Y146" s="218">
        <f>X146*K146</f>
        <v>0</v>
      </c>
      <c r="Z146" s="218">
        <v>0</v>
      </c>
      <c r="AA146" s="219">
        <f>Z146*K146</f>
        <v>0</v>
      </c>
      <c r="AR146" s="20" t="s">
        <v>90</v>
      </c>
      <c r="AT146" s="20" t="s">
        <v>151</v>
      </c>
      <c r="AU146" s="20" t="s">
        <v>84</v>
      </c>
      <c r="AY146" s="20" t="s">
        <v>150</v>
      </c>
      <c r="BE146" s="134">
        <f>IF(U146="základná",N146,0)</f>
        <v>0</v>
      </c>
      <c r="BF146" s="134">
        <f>IF(U146="znížená",N146,0)</f>
        <v>0</v>
      </c>
      <c r="BG146" s="134">
        <f>IF(U146="zákl. prenesená",N146,0)</f>
        <v>0</v>
      </c>
      <c r="BH146" s="134">
        <f>IF(U146="zníž. prenesená",N146,0)</f>
        <v>0</v>
      </c>
      <c r="BI146" s="134">
        <f>IF(U146="nulová",N146,0)</f>
        <v>0</v>
      </c>
      <c r="BJ146" s="20" t="s">
        <v>84</v>
      </c>
      <c r="BK146" s="220">
        <f>ROUND(L146*K146,3)</f>
        <v>0</v>
      </c>
      <c r="BL146" s="20" t="s">
        <v>90</v>
      </c>
      <c r="BM146" s="20" t="s">
        <v>183</v>
      </c>
    </row>
    <row r="147" s="9" customFormat="1" ht="29.88" customHeight="1">
      <c r="B147" s="197"/>
      <c r="C147" s="198"/>
      <c r="D147" s="208" t="s">
        <v>118</v>
      </c>
      <c r="E147" s="208"/>
      <c r="F147" s="208"/>
      <c r="G147" s="208"/>
      <c r="H147" s="208"/>
      <c r="I147" s="208"/>
      <c r="J147" s="208"/>
      <c r="K147" s="208"/>
      <c r="L147" s="208"/>
      <c r="M147" s="208"/>
      <c r="N147" s="227">
        <f>BK147</f>
        <v>0</v>
      </c>
      <c r="O147" s="228"/>
      <c r="P147" s="228"/>
      <c r="Q147" s="228"/>
      <c r="R147" s="201"/>
      <c r="T147" s="202"/>
      <c r="U147" s="198"/>
      <c r="V147" s="198"/>
      <c r="W147" s="203">
        <f>SUM(W148:W150)</f>
        <v>0</v>
      </c>
      <c r="X147" s="198"/>
      <c r="Y147" s="203">
        <f>SUM(Y148:Y150)</f>
        <v>33.604199999999999</v>
      </c>
      <c r="Z147" s="198"/>
      <c r="AA147" s="204">
        <f>SUM(AA148:AA150)</f>
        <v>0</v>
      </c>
      <c r="AR147" s="205" t="s">
        <v>81</v>
      </c>
      <c r="AT147" s="206" t="s">
        <v>74</v>
      </c>
      <c r="AU147" s="206" t="s">
        <v>81</v>
      </c>
      <c r="AY147" s="205" t="s">
        <v>150</v>
      </c>
      <c r="BK147" s="207">
        <f>SUM(BK148:BK150)</f>
        <v>0</v>
      </c>
    </row>
    <row r="148" s="1" customFormat="1" ht="25.5" customHeight="1">
      <c r="B148" s="175"/>
      <c r="C148" s="211" t="s">
        <v>184</v>
      </c>
      <c r="D148" s="211" t="s">
        <v>151</v>
      </c>
      <c r="E148" s="212" t="s">
        <v>185</v>
      </c>
      <c r="F148" s="213" t="s">
        <v>186</v>
      </c>
      <c r="G148" s="213"/>
      <c r="H148" s="213"/>
      <c r="I148" s="213"/>
      <c r="J148" s="214" t="s">
        <v>154</v>
      </c>
      <c r="K148" s="215">
        <v>108</v>
      </c>
      <c r="L148" s="216">
        <v>0</v>
      </c>
      <c r="M148" s="216"/>
      <c r="N148" s="215">
        <f>ROUND(L148*K148,3)</f>
        <v>0</v>
      </c>
      <c r="O148" s="215"/>
      <c r="P148" s="215"/>
      <c r="Q148" s="215"/>
      <c r="R148" s="179"/>
      <c r="T148" s="217" t="s">
        <v>5</v>
      </c>
      <c r="U148" s="54" t="s">
        <v>42</v>
      </c>
      <c r="V148" s="45"/>
      <c r="W148" s="218">
        <f>V148*K148</f>
        <v>0</v>
      </c>
      <c r="X148" s="218">
        <v>0.067849999999999994</v>
      </c>
      <c r="Y148" s="218">
        <f>X148*K148</f>
        <v>7.327799999999999</v>
      </c>
      <c r="Z148" s="218">
        <v>0</v>
      </c>
      <c r="AA148" s="219">
        <f>Z148*K148</f>
        <v>0</v>
      </c>
      <c r="AR148" s="20" t="s">
        <v>90</v>
      </c>
      <c r="AT148" s="20" t="s">
        <v>151</v>
      </c>
      <c r="AU148" s="20" t="s">
        <v>84</v>
      </c>
      <c r="AY148" s="20" t="s">
        <v>150</v>
      </c>
      <c r="BE148" s="134">
        <f>IF(U148="základná",N148,0)</f>
        <v>0</v>
      </c>
      <c r="BF148" s="134">
        <f>IF(U148="znížená",N148,0)</f>
        <v>0</v>
      </c>
      <c r="BG148" s="134">
        <f>IF(U148="zákl. prenesená",N148,0)</f>
        <v>0</v>
      </c>
      <c r="BH148" s="134">
        <f>IF(U148="zníž. prenesená",N148,0)</f>
        <v>0</v>
      </c>
      <c r="BI148" s="134">
        <f>IF(U148="nulová",N148,0)</f>
        <v>0</v>
      </c>
      <c r="BJ148" s="20" t="s">
        <v>84</v>
      </c>
      <c r="BK148" s="220">
        <f>ROUND(L148*K148,3)</f>
        <v>0</v>
      </c>
      <c r="BL148" s="20" t="s">
        <v>90</v>
      </c>
      <c r="BM148" s="20" t="s">
        <v>187</v>
      </c>
    </row>
    <row r="149" s="1" customFormat="1" ht="38.25" customHeight="1">
      <c r="B149" s="175"/>
      <c r="C149" s="211" t="s">
        <v>188</v>
      </c>
      <c r="D149" s="211" t="s">
        <v>151</v>
      </c>
      <c r="E149" s="212" t="s">
        <v>189</v>
      </c>
      <c r="F149" s="213" t="s">
        <v>190</v>
      </c>
      <c r="G149" s="213"/>
      <c r="H149" s="213"/>
      <c r="I149" s="213"/>
      <c r="J149" s="214" t="s">
        <v>154</v>
      </c>
      <c r="K149" s="215">
        <v>108</v>
      </c>
      <c r="L149" s="216">
        <v>0</v>
      </c>
      <c r="M149" s="216"/>
      <c r="N149" s="215">
        <f>ROUND(L149*K149,3)</f>
        <v>0</v>
      </c>
      <c r="O149" s="215"/>
      <c r="P149" s="215"/>
      <c r="Q149" s="215"/>
      <c r="R149" s="179"/>
      <c r="T149" s="217" t="s">
        <v>5</v>
      </c>
      <c r="U149" s="54" t="s">
        <v>42</v>
      </c>
      <c r="V149" s="45"/>
      <c r="W149" s="218">
        <f>V149*K149</f>
        <v>0</v>
      </c>
      <c r="X149" s="218">
        <v>0.112</v>
      </c>
      <c r="Y149" s="218">
        <f>X149*K149</f>
        <v>12.096</v>
      </c>
      <c r="Z149" s="218">
        <v>0</v>
      </c>
      <c r="AA149" s="219">
        <f>Z149*K149</f>
        <v>0</v>
      </c>
      <c r="AR149" s="20" t="s">
        <v>90</v>
      </c>
      <c r="AT149" s="20" t="s">
        <v>151</v>
      </c>
      <c r="AU149" s="20" t="s">
        <v>84</v>
      </c>
      <c r="AY149" s="20" t="s">
        <v>150</v>
      </c>
      <c r="BE149" s="134">
        <f>IF(U149="základná",N149,0)</f>
        <v>0</v>
      </c>
      <c r="BF149" s="134">
        <f>IF(U149="znížená",N149,0)</f>
        <v>0</v>
      </c>
      <c r="BG149" s="134">
        <f>IF(U149="zákl. prenesená",N149,0)</f>
        <v>0</v>
      </c>
      <c r="BH149" s="134">
        <f>IF(U149="zníž. prenesená",N149,0)</f>
        <v>0</v>
      </c>
      <c r="BI149" s="134">
        <f>IF(U149="nulová",N149,0)</f>
        <v>0</v>
      </c>
      <c r="BJ149" s="20" t="s">
        <v>84</v>
      </c>
      <c r="BK149" s="220">
        <f>ROUND(L149*K149,3)</f>
        <v>0</v>
      </c>
      <c r="BL149" s="20" t="s">
        <v>90</v>
      </c>
      <c r="BM149" s="20" t="s">
        <v>191</v>
      </c>
    </row>
    <row r="150" s="1" customFormat="1" ht="25.5" customHeight="1">
      <c r="B150" s="175"/>
      <c r="C150" s="221" t="s">
        <v>192</v>
      </c>
      <c r="D150" s="221" t="s">
        <v>167</v>
      </c>
      <c r="E150" s="222" t="s">
        <v>193</v>
      </c>
      <c r="F150" s="223" t="s">
        <v>194</v>
      </c>
      <c r="G150" s="223"/>
      <c r="H150" s="223"/>
      <c r="I150" s="223"/>
      <c r="J150" s="224" t="s">
        <v>154</v>
      </c>
      <c r="K150" s="225">
        <v>109.08</v>
      </c>
      <c r="L150" s="226">
        <v>0</v>
      </c>
      <c r="M150" s="226"/>
      <c r="N150" s="225">
        <f>ROUND(L150*K150,3)</f>
        <v>0</v>
      </c>
      <c r="O150" s="215"/>
      <c r="P150" s="215"/>
      <c r="Q150" s="215"/>
      <c r="R150" s="179"/>
      <c r="T150" s="217" t="s">
        <v>5</v>
      </c>
      <c r="U150" s="54" t="s">
        <v>42</v>
      </c>
      <c r="V150" s="45"/>
      <c r="W150" s="218">
        <f>V150*K150</f>
        <v>0</v>
      </c>
      <c r="X150" s="218">
        <v>0.13</v>
      </c>
      <c r="Y150" s="218">
        <f>X150*K150</f>
        <v>14.180400000000001</v>
      </c>
      <c r="Z150" s="218">
        <v>0</v>
      </c>
      <c r="AA150" s="219">
        <f>Z150*K150</f>
        <v>0</v>
      </c>
      <c r="AR150" s="20" t="s">
        <v>171</v>
      </c>
      <c r="AT150" s="20" t="s">
        <v>167</v>
      </c>
      <c r="AU150" s="20" t="s">
        <v>84</v>
      </c>
      <c r="AY150" s="20" t="s">
        <v>150</v>
      </c>
      <c r="BE150" s="134">
        <f>IF(U150="základná",N150,0)</f>
        <v>0</v>
      </c>
      <c r="BF150" s="134">
        <f>IF(U150="znížená",N150,0)</f>
        <v>0</v>
      </c>
      <c r="BG150" s="134">
        <f>IF(U150="zákl. prenesená",N150,0)</f>
        <v>0</v>
      </c>
      <c r="BH150" s="134">
        <f>IF(U150="zníž. prenesená",N150,0)</f>
        <v>0</v>
      </c>
      <c r="BI150" s="134">
        <f>IF(U150="nulová",N150,0)</f>
        <v>0</v>
      </c>
      <c r="BJ150" s="20" t="s">
        <v>84</v>
      </c>
      <c r="BK150" s="220">
        <f>ROUND(L150*K150,3)</f>
        <v>0</v>
      </c>
      <c r="BL150" s="20" t="s">
        <v>90</v>
      </c>
      <c r="BM150" s="20" t="s">
        <v>195</v>
      </c>
    </row>
    <row r="151" s="9" customFormat="1" ht="29.88" customHeight="1">
      <c r="B151" s="197"/>
      <c r="C151" s="198"/>
      <c r="D151" s="208" t="s">
        <v>119</v>
      </c>
      <c r="E151" s="208"/>
      <c r="F151" s="208"/>
      <c r="G151" s="208"/>
      <c r="H151" s="208"/>
      <c r="I151" s="208"/>
      <c r="J151" s="208"/>
      <c r="K151" s="208"/>
      <c r="L151" s="208"/>
      <c r="M151" s="208"/>
      <c r="N151" s="227">
        <f>BK151</f>
        <v>0</v>
      </c>
      <c r="O151" s="228"/>
      <c r="P151" s="228"/>
      <c r="Q151" s="228"/>
      <c r="R151" s="201"/>
      <c r="T151" s="202"/>
      <c r="U151" s="198"/>
      <c r="V151" s="198"/>
      <c r="W151" s="203">
        <f>SUM(W152:W154)</f>
        <v>0</v>
      </c>
      <c r="X151" s="198"/>
      <c r="Y151" s="203">
        <f>SUM(Y152:Y154)</f>
        <v>11.41343775</v>
      </c>
      <c r="Z151" s="198"/>
      <c r="AA151" s="204">
        <f>SUM(AA152:AA154)</f>
        <v>0</v>
      </c>
      <c r="AR151" s="205" t="s">
        <v>81</v>
      </c>
      <c r="AT151" s="206" t="s">
        <v>74</v>
      </c>
      <c r="AU151" s="206" t="s">
        <v>81</v>
      </c>
      <c r="AY151" s="205" t="s">
        <v>150</v>
      </c>
      <c r="BK151" s="207">
        <f>SUM(BK152:BK154)</f>
        <v>0</v>
      </c>
    </row>
    <row r="152" s="1" customFormat="1" ht="38.25" customHeight="1">
      <c r="B152" s="175"/>
      <c r="C152" s="211" t="s">
        <v>196</v>
      </c>
      <c r="D152" s="211" t="s">
        <v>151</v>
      </c>
      <c r="E152" s="212" t="s">
        <v>197</v>
      </c>
      <c r="F152" s="213" t="s">
        <v>198</v>
      </c>
      <c r="G152" s="213"/>
      <c r="H152" s="213"/>
      <c r="I152" s="213"/>
      <c r="J152" s="214" t="s">
        <v>199</v>
      </c>
      <c r="K152" s="215">
        <v>90</v>
      </c>
      <c r="L152" s="216">
        <v>0</v>
      </c>
      <c r="M152" s="216"/>
      <c r="N152" s="215">
        <f>ROUND(L152*K152,3)</f>
        <v>0</v>
      </c>
      <c r="O152" s="215"/>
      <c r="P152" s="215"/>
      <c r="Q152" s="215"/>
      <c r="R152" s="179"/>
      <c r="T152" s="217" t="s">
        <v>5</v>
      </c>
      <c r="U152" s="54" t="s">
        <v>42</v>
      </c>
      <c r="V152" s="45"/>
      <c r="W152" s="218">
        <f>V152*K152</f>
        <v>0</v>
      </c>
      <c r="X152" s="218">
        <v>0.099329600000000004</v>
      </c>
      <c r="Y152" s="218">
        <f>X152*K152</f>
        <v>8.9396640000000005</v>
      </c>
      <c r="Z152" s="218">
        <v>0</v>
      </c>
      <c r="AA152" s="219">
        <f>Z152*K152</f>
        <v>0</v>
      </c>
      <c r="AR152" s="20" t="s">
        <v>90</v>
      </c>
      <c r="AT152" s="20" t="s">
        <v>151</v>
      </c>
      <c r="AU152" s="20" t="s">
        <v>84</v>
      </c>
      <c r="AY152" s="20" t="s">
        <v>150</v>
      </c>
      <c r="BE152" s="134">
        <f>IF(U152="základná",N152,0)</f>
        <v>0</v>
      </c>
      <c r="BF152" s="134">
        <f>IF(U152="znížená",N152,0)</f>
        <v>0</v>
      </c>
      <c r="BG152" s="134">
        <f>IF(U152="zákl. prenesená",N152,0)</f>
        <v>0</v>
      </c>
      <c r="BH152" s="134">
        <f>IF(U152="zníž. prenesená",N152,0)</f>
        <v>0</v>
      </c>
      <c r="BI152" s="134">
        <f>IF(U152="nulová",N152,0)</f>
        <v>0</v>
      </c>
      <c r="BJ152" s="20" t="s">
        <v>84</v>
      </c>
      <c r="BK152" s="220">
        <f>ROUND(L152*K152,3)</f>
        <v>0</v>
      </c>
      <c r="BL152" s="20" t="s">
        <v>90</v>
      </c>
      <c r="BM152" s="20" t="s">
        <v>200</v>
      </c>
    </row>
    <row r="153" s="1" customFormat="1" ht="16.5" customHeight="1">
      <c r="B153" s="175"/>
      <c r="C153" s="221" t="s">
        <v>201</v>
      </c>
      <c r="D153" s="221" t="s">
        <v>167</v>
      </c>
      <c r="E153" s="222" t="s">
        <v>202</v>
      </c>
      <c r="F153" s="223" t="s">
        <v>203</v>
      </c>
      <c r="G153" s="223"/>
      <c r="H153" s="223"/>
      <c r="I153" s="223"/>
      <c r="J153" s="224" t="s">
        <v>204</v>
      </c>
      <c r="K153" s="225">
        <v>90.900000000000006</v>
      </c>
      <c r="L153" s="226">
        <v>0</v>
      </c>
      <c r="M153" s="226"/>
      <c r="N153" s="225">
        <f>ROUND(L153*K153,3)</f>
        <v>0</v>
      </c>
      <c r="O153" s="215"/>
      <c r="P153" s="215"/>
      <c r="Q153" s="215"/>
      <c r="R153" s="179"/>
      <c r="T153" s="217" t="s">
        <v>5</v>
      </c>
      <c r="U153" s="54" t="s">
        <v>42</v>
      </c>
      <c r="V153" s="45"/>
      <c r="W153" s="218">
        <f>V153*K153</f>
        <v>0</v>
      </c>
      <c r="X153" s="218">
        <v>0.023</v>
      </c>
      <c r="Y153" s="218">
        <f>X153*K153</f>
        <v>2.0907</v>
      </c>
      <c r="Z153" s="218">
        <v>0</v>
      </c>
      <c r="AA153" s="219">
        <f>Z153*K153</f>
        <v>0</v>
      </c>
      <c r="AR153" s="20" t="s">
        <v>171</v>
      </c>
      <c r="AT153" s="20" t="s">
        <v>167</v>
      </c>
      <c r="AU153" s="20" t="s">
        <v>84</v>
      </c>
      <c r="AY153" s="20" t="s">
        <v>150</v>
      </c>
      <c r="BE153" s="134">
        <f>IF(U153="základná",N153,0)</f>
        <v>0</v>
      </c>
      <c r="BF153" s="134">
        <f>IF(U153="znížená",N153,0)</f>
        <v>0</v>
      </c>
      <c r="BG153" s="134">
        <f>IF(U153="zákl. prenesená",N153,0)</f>
        <v>0</v>
      </c>
      <c r="BH153" s="134">
        <f>IF(U153="zníž. prenesená",N153,0)</f>
        <v>0</v>
      </c>
      <c r="BI153" s="134">
        <f>IF(U153="nulová",N153,0)</f>
        <v>0</v>
      </c>
      <c r="BJ153" s="20" t="s">
        <v>84</v>
      </c>
      <c r="BK153" s="220">
        <f>ROUND(L153*K153,3)</f>
        <v>0</v>
      </c>
      <c r="BL153" s="20" t="s">
        <v>90</v>
      </c>
      <c r="BM153" s="20" t="s">
        <v>205</v>
      </c>
    </row>
    <row r="154" s="1" customFormat="1" ht="25.5" customHeight="1">
      <c r="B154" s="175"/>
      <c r="C154" s="211" t="s">
        <v>206</v>
      </c>
      <c r="D154" s="211" t="s">
        <v>151</v>
      </c>
      <c r="E154" s="212" t="s">
        <v>207</v>
      </c>
      <c r="F154" s="213" t="s">
        <v>208</v>
      </c>
      <c r="G154" s="213"/>
      <c r="H154" s="213"/>
      <c r="I154" s="213"/>
      <c r="J154" s="214" t="s">
        <v>199</v>
      </c>
      <c r="K154" s="215">
        <v>9</v>
      </c>
      <c r="L154" s="216">
        <v>0</v>
      </c>
      <c r="M154" s="216"/>
      <c r="N154" s="215">
        <f>ROUND(L154*K154,3)</f>
        <v>0</v>
      </c>
      <c r="O154" s="215"/>
      <c r="P154" s="215"/>
      <c r="Q154" s="215"/>
      <c r="R154" s="179"/>
      <c r="T154" s="217" t="s">
        <v>5</v>
      </c>
      <c r="U154" s="54" t="s">
        <v>42</v>
      </c>
      <c r="V154" s="45"/>
      <c r="W154" s="218">
        <f>V154*K154</f>
        <v>0</v>
      </c>
      <c r="X154" s="218">
        <v>0.042563749999999997</v>
      </c>
      <c r="Y154" s="218">
        <f>X154*K154</f>
        <v>0.38307374999999999</v>
      </c>
      <c r="Z154" s="218">
        <v>0</v>
      </c>
      <c r="AA154" s="219">
        <f>Z154*K154</f>
        <v>0</v>
      </c>
      <c r="AR154" s="20" t="s">
        <v>90</v>
      </c>
      <c r="AT154" s="20" t="s">
        <v>151</v>
      </c>
      <c r="AU154" s="20" t="s">
        <v>84</v>
      </c>
      <c r="AY154" s="20" t="s">
        <v>150</v>
      </c>
      <c r="BE154" s="134">
        <f>IF(U154="základná",N154,0)</f>
        <v>0</v>
      </c>
      <c r="BF154" s="134">
        <f>IF(U154="znížená",N154,0)</f>
        <v>0</v>
      </c>
      <c r="BG154" s="134">
        <f>IF(U154="zákl. prenesená",N154,0)</f>
        <v>0</v>
      </c>
      <c r="BH154" s="134">
        <f>IF(U154="zníž. prenesená",N154,0)</f>
        <v>0</v>
      </c>
      <c r="BI154" s="134">
        <f>IF(U154="nulová",N154,0)</f>
        <v>0</v>
      </c>
      <c r="BJ154" s="20" t="s">
        <v>84</v>
      </c>
      <c r="BK154" s="220">
        <f>ROUND(L154*K154,3)</f>
        <v>0</v>
      </c>
      <c r="BL154" s="20" t="s">
        <v>90</v>
      </c>
      <c r="BM154" s="20" t="s">
        <v>209</v>
      </c>
    </row>
    <row r="155" s="9" customFormat="1" ht="37.44" customHeight="1">
      <c r="B155" s="197"/>
      <c r="C155" s="198"/>
      <c r="D155" s="199" t="s">
        <v>120</v>
      </c>
      <c r="E155" s="199"/>
      <c r="F155" s="199"/>
      <c r="G155" s="199"/>
      <c r="H155" s="199"/>
      <c r="I155" s="199"/>
      <c r="J155" s="199"/>
      <c r="K155" s="199"/>
      <c r="L155" s="199"/>
      <c r="M155" s="199"/>
      <c r="N155" s="229">
        <f>BK155</f>
        <v>0</v>
      </c>
      <c r="O155" s="230"/>
      <c r="P155" s="230"/>
      <c r="Q155" s="230"/>
      <c r="R155" s="201"/>
      <c r="T155" s="202"/>
      <c r="U155" s="198"/>
      <c r="V155" s="198"/>
      <c r="W155" s="203">
        <f>W156+W167+W172+W174</f>
        <v>0</v>
      </c>
      <c r="X155" s="198"/>
      <c r="Y155" s="203">
        <f>Y156+Y167+Y172+Y174</f>
        <v>40.188064115000003</v>
      </c>
      <c r="Z155" s="198"/>
      <c r="AA155" s="204">
        <f>AA156+AA167+AA172+AA174</f>
        <v>13.882859999999999</v>
      </c>
      <c r="AR155" s="205" t="s">
        <v>81</v>
      </c>
      <c r="AT155" s="206" t="s">
        <v>74</v>
      </c>
      <c r="AU155" s="206" t="s">
        <v>75</v>
      </c>
      <c r="AY155" s="205" t="s">
        <v>150</v>
      </c>
      <c r="BK155" s="207">
        <f>BK156+BK167+BK172+BK174</f>
        <v>0</v>
      </c>
    </row>
    <row r="156" s="9" customFormat="1" ht="19.92" customHeight="1">
      <c r="B156" s="197"/>
      <c r="C156" s="198"/>
      <c r="D156" s="208" t="s">
        <v>117</v>
      </c>
      <c r="E156" s="208"/>
      <c r="F156" s="208"/>
      <c r="G156" s="208"/>
      <c r="H156" s="208"/>
      <c r="I156" s="208"/>
      <c r="J156" s="208"/>
      <c r="K156" s="208"/>
      <c r="L156" s="208"/>
      <c r="M156" s="208"/>
      <c r="N156" s="209">
        <f>BK156</f>
        <v>0</v>
      </c>
      <c r="O156" s="210"/>
      <c r="P156" s="210"/>
      <c r="Q156" s="210"/>
      <c r="R156" s="201"/>
      <c r="T156" s="202"/>
      <c r="U156" s="198"/>
      <c r="V156" s="198"/>
      <c r="W156" s="203">
        <f>SUM(W157:W166)</f>
        <v>0</v>
      </c>
      <c r="X156" s="198"/>
      <c r="Y156" s="203">
        <f>SUM(Y157:Y166)</f>
        <v>2.3778349999999997</v>
      </c>
      <c r="Z156" s="198"/>
      <c r="AA156" s="204">
        <f>SUM(AA157:AA166)</f>
        <v>13.882859999999999</v>
      </c>
      <c r="AR156" s="205" t="s">
        <v>81</v>
      </c>
      <c r="AT156" s="206" t="s">
        <v>74</v>
      </c>
      <c r="AU156" s="206" t="s">
        <v>81</v>
      </c>
      <c r="AY156" s="205" t="s">
        <v>150</v>
      </c>
      <c r="BK156" s="207">
        <f>SUM(BK157:BK166)</f>
        <v>0</v>
      </c>
    </row>
    <row r="157" s="1" customFormat="1" ht="38.25" customHeight="1">
      <c r="B157" s="175"/>
      <c r="C157" s="211" t="s">
        <v>210</v>
      </c>
      <c r="D157" s="211" t="s">
        <v>151</v>
      </c>
      <c r="E157" s="212" t="s">
        <v>211</v>
      </c>
      <c r="F157" s="213" t="s">
        <v>212</v>
      </c>
      <c r="G157" s="213"/>
      <c r="H157" s="213"/>
      <c r="I157" s="213"/>
      <c r="J157" s="214" t="s">
        <v>154</v>
      </c>
      <c r="K157" s="215">
        <v>4.2000000000000002</v>
      </c>
      <c r="L157" s="216">
        <v>0</v>
      </c>
      <c r="M157" s="216"/>
      <c r="N157" s="215">
        <f>ROUND(L157*K157,3)</f>
        <v>0</v>
      </c>
      <c r="O157" s="215"/>
      <c r="P157" s="215"/>
      <c r="Q157" s="215"/>
      <c r="R157" s="179"/>
      <c r="T157" s="217" t="s">
        <v>5</v>
      </c>
      <c r="U157" s="54" t="s">
        <v>42</v>
      </c>
      <c r="V157" s="45"/>
      <c r="W157" s="218">
        <f>V157*K157</f>
        <v>0</v>
      </c>
      <c r="X157" s="218">
        <v>0</v>
      </c>
      <c r="Y157" s="218">
        <f>X157*K157</f>
        <v>0</v>
      </c>
      <c r="Z157" s="218">
        <v>0.22500000000000001</v>
      </c>
      <c r="AA157" s="219">
        <f>Z157*K157</f>
        <v>0.94500000000000006</v>
      </c>
      <c r="AR157" s="20" t="s">
        <v>90</v>
      </c>
      <c r="AT157" s="20" t="s">
        <v>151</v>
      </c>
      <c r="AU157" s="20" t="s">
        <v>84</v>
      </c>
      <c r="AY157" s="20" t="s">
        <v>150</v>
      </c>
      <c r="BE157" s="134">
        <f>IF(U157="základná",N157,0)</f>
        <v>0</v>
      </c>
      <c r="BF157" s="134">
        <f>IF(U157="znížená",N157,0)</f>
        <v>0</v>
      </c>
      <c r="BG157" s="134">
        <f>IF(U157="zákl. prenesená",N157,0)</f>
        <v>0</v>
      </c>
      <c r="BH157" s="134">
        <f>IF(U157="zníž. prenesená",N157,0)</f>
        <v>0</v>
      </c>
      <c r="BI157" s="134">
        <f>IF(U157="nulová",N157,0)</f>
        <v>0</v>
      </c>
      <c r="BJ157" s="20" t="s">
        <v>84</v>
      </c>
      <c r="BK157" s="220">
        <f>ROUND(L157*K157,3)</f>
        <v>0</v>
      </c>
      <c r="BL157" s="20" t="s">
        <v>90</v>
      </c>
      <c r="BM157" s="20" t="s">
        <v>213</v>
      </c>
    </row>
    <row r="158" s="1" customFormat="1" ht="38.25" customHeight="1">
      <c r="B158" s="175"/>
      <c r="C158" s="211" t="s">
        <v>214</v>
      </c>
      <c r="D158" s="211" t="s">
        <v>151</v>
      </c>
      <c r="E158" s="212" t="s">
        <v>152</v>
      </c>
      <c r="F158" s="213" t="s">
        <v>153</v>
      </c>
      <c r="G158" s="213"/>
      <c r="H158" s="213"/>
      <c r="I158" s="213"/>
      <c r="J158" s="214" t="s">
        <v>154</v>
      </c>
      <c r="K158" s="215">
        <v>69.569999999999993</v>
      </c>
      <c r="L158" s="216">
        <v>0</v>
      </c>
      <c r="M158" s="216"/>
      <c r="N158" s="215">
        <f>ROUND(L158*K158,3)</f>
        <v>0</v>
      </c>
      <c r="O158" s="215"/>
      <c r="P158" s="215"/>
      <c r="Q158" s="215"/>
      <c r="R158" s="179"/>
      <c r="T158" s="217" t="s">
        <v>5</v>
      </c>
      <c r="U158" s="54" t="s">
        <v>42</v>
      </c>
      <c r="V158" s="45"/>
      <c r="W158" s="218">
        <f>V158*K158</f>
        <v>0</v>
      </c>
      <c r="X158" s="218">
        <v>0</v>
      </c>
      <c r="Y158" s="218">
        <f>X158*K158</f>
        <v>0</v>
      </c>
      <c r="Z158" s="218">
        <v>0.098000000000000004</v>
      </c>
      <c r="AA158" s="219">
        <f>Z158*K158</f>
        <v>6.8178599999999996</v>
      </c>
      <c r="AR158" s="20" t="s">
        <v>90</v>
      </c>
      <c r="AT158" s="20" t="s">
        <v>151</v>
      </c>
      <c r="AU158" s="20" t="s">
        <v>84</v>
      </c>
      <c r="AY158" s="20" t="s">
        <v>150</v>
      </c>
      <c r="BE158" s="134">
        <f>IF(U158="základná",N158,0)</f>
        <v>0</v>
      </c>
      <c r="BF158" s="134">
        <f>IF(U158="znížená",N158,0)</f>
        <v>0</v>
      </c>
      <c r="BG158" s="134">
        <f>IF(U158="zákl. prenesená",N158,0)</f>
        <v>0</v>
      </c>
      <c r="BH158" s="134">
        <f>IF(U158="zníž. prenesená",N158,0)</f>
        <v>0</v>
      </c>
      <c r="BI158" s="134">
        <f>IF(U158="nulová",N158,0)</f>
        <v>0</v>
      </c>
      <c r="BJ158" s="20" t="s">
        <v>84</v>
      </c>
      <c r="BK158" s="220">
        <f>ROUND(L158*K158,3)</f>
        <v>0</v>
      </c>
      <c r="BL158" s="20" t="s">
        <v>90</v>
      </c>
      <c r="BM158" s="20" t="s">
        <v>215</v>
      </c>
    </row>
    <row r="159" s="1" customFormat="1" ht="38.25" customHeight="1">
      <c r="B159" s="175"/>
      <c r="C159" s="211" t="s">
        <v>216</v>
      </c>
      <c r="D159" s="211" t="s">
        <v>151</v>
      </c>
      <c r="E159" s="212" t="s">
        <v>217</v>
      </c>
      <c r="F159" s="213" t="s">
        <v>218</v>
      </c>
      <c r="G159" s="213"/>
      <c r="H159" s="213"/>
      <c r="I159" s="213"/>
      <c r="J159" s="214" t="s">
        <v>199</v>
      </c>
      <c r="K159" s="215">
        <v>18</v>
      </c>
      <c r="L159" s="216">
        <v>0</v>
      </c>
      <c r="M159" s="216"/>
      <c r="N159" s="215">
        <f>ROUND(L159*K159,3)</f>
        <v>0</v>
      </c>
      <c r="O159" s="215"/>
      <c r="P159" s="215"/>
      <c r="Q159" s="215"/>
      <c r="R159" s="179"/>
      <c r="T159" s="217" t="s">
        <v>5</v>
      </c>
      <c r="U159" s="54" t="s">
        <v>42</v>
      </c>
      <c r="V159" s="45"/>
      <c r="W159" s="218">
        <f>V159*K159</f>
        <v>0</v>
      </c>
      <c r="X159" s="218">
        <v>0</v>
      </c>
      <c r="Y159" s="218">
        <f>X159*K159</f>
        <v>0</v>
      </c>
      <c r="Z159" s="218">
        <v>0.14499999999999999</v>
      </c>
      <c r="AA159" s="219">
        <f>Z159*K159</f>
        <v>2.6099999999999999</v>
      </c>
      <c r="AR159" s="20" t="s">
        <v>90</v>
      </c>
      <c r="AT159" s="20" t="s">
        <v>151</v>
      </c>
      <c r="AU159" s="20" t="s">
        <v>84</v>
      </c>
      <c r="AY159" s="20" t="s">
        <v>150</v>
      </c>
      <c r="BE159" s="134">
        <f>IF(U159="základná",N159,0)</f>
        <v>0</v>
      </c>
      <c r="BF159" s="134">
        <f>IF(U159="znížená",N159,0)</f>
        <v>0</v>
      </c>
      <c r="BG159" s="134">
        <f>IF(U159="zákl. prenesená",N159,0)</f>
        <v>0</v>
      </c>
      <c r="BH159" s="134">
        <f>IF(U159="zníž. prenesená",N159,0)</f>
        <v>0</v>
      </c>
      <c r="BI159" s="134">
        <f>IF(U159="nulová",N159,0)</f>
        <v>0</v>
      </c>
      <c r="BJ159" s="20" t="s">
        <v>84</v>
      </c>
      <c r="BK159" s="220">
        <f>ROUND(L159*K159,3)</f>
        <v>0</v>
      </c>
      <c r="BL159" s="20" t="s">
        <v>90</v>
      </c>
      <c r="BM159" s="20" t="s">
        <v>219</v>
      </c>
    </row>
    <row r="160" s="1" customFormat="1" ht="38.25" customHeight="1">
      <c r="B160" s="175"/>
      <c r="C160" s="211" t="s">
        <v>220</v>
      </c>
      <c r="D160" s="211" t="s">
        <v>151</v>
      </c>
      <c r="E160" s="212" t="s">
        <v>156</v>
      </c>
      <c r="F160" s="213" t="s">
        <v>157</v>
      </c>
      <c r="G160" s="213"/>
      <c r="H160" s="213"/>
      <c r="I160" s="213"/>
      <c r="J160" s="214" t="s">
        <v>154</v>
      </c>
      <c r="K160" s="215">
        <v>15.6</v>
      </c>
      <c r="L160" s="216">
        <v>0</v>
      </c>
      <c r="M160" s="216"/>
      <c r="N160" s="215">
        <f>ROUND(L160*K160,3)</f>
        <v>0</v>
      </c>
      <c r="O160" s="215"/>
      <c r="P160" s="215"/>
      <c r="Q160" s="215"/>
      <c r="R160" s="179"/>
      <c r="T160" s="217" t="s">
        <v>5</v>
      </c>
      <c r="U160" s="54" t="s">
        <v>42</v>
      </c>
      <c r="V160" s="45"/>
      <c r="W160" s="218">
        <f>V160*K160</f>
        <v>0</v>
      </c>
      <c r="X160" s="218">
        <v>0</v>
      </c>
      <c r="Y160" s="218">
        <f>X160*K160</f>
        <v>0</v>
      </c>
      <c r="Z160" s="218">
        <v>0.22500000000000001</v>
      </c>
      <c r="AA160" s="219">
        <f>Z160*K160</f>
        <v>3.5099999999999998</v>
      </c>
      <c r="AR160" s="20" t="s">
        <v>90</v>
      </c>
      <c r="AT160" s="20" t="s">
        <v>151</v>
      </c>
      <c r="AU160" s="20" t="s">
        <v>84</v>
      </c>
      <c r="AY160" s="20" t="s">
        <v>150</v>
      </c>
      <c r="BE160" s="134">
        <f>IF(U160="základná",N160,0)</f>
        <v>0</v>
      </c>
      <c r="BF160" s="134">
        <f>IF(U160="znížená",N160,0)</f>
        <v>0</v>
      </c>
      <c r="BG160" s="134">
        <f>IF(U160="zákl. prenesená",N160,0)</f>
        <v>0</v>
      </c>
      <c r="BH160" s="134">
        <f>IF(U160="zníž. prenesená",N160,0)</f>
        <v>0</v>
      </c>
      <c r="BI160" s="134">
        <f>IF(U160="nulová",N160,0)</f>
        <v>0</v>
      </c>
      <c r="BJ160" s="20" t="s">
        <v>84</v>
      </c>
      <c r="BK160" s="220">
        <f>ROUND(L160*K160,3)</f>
        <v>0</v>
      </c>
      <c r="BL160" s="20" t="s">
        <v>90</v>
      </c>
      <c r="BM160" s="20" t="s">
        <v>221</v>
      </c>
    </row>
    <row r="161" s="1" customFormat="1" ht="25.5" customHeight="1">
      <c r="B161" s="175"/>
      <c r="C161" s="211" t="s">
        <v>222</v>
      </c>
      <c r="D161" s="211" t="s">
        <v>151</v>
      </c>
      <c r="E161" s="212" t="s">
        <v>223</v>
      </c>
      <c r="F161" s="213" t="s">
        <v>224</v>
      </c>
      <c r="G161" s="213"/>
      <c r="H161" s="213"/>
      <c r="I161" s="213"/>
      <c r="J161" s="214" t="s">
        <v>161</v>
      </c>
      <c r="K161" s="215">
        <v>4.0439999999999996</v>
      </c>
      <c r="L161" s="216">
        <v>0</v>
      </c>
      <c r="M161" s="216"/>
      <c r="N161" s="215">
        <f>ROUND(L161*K161,3)</f>
        <v>0</v>
      </c>
      <c r="O161" s="215"/>
      <c r="P161" s="215"/>
      <c r="Q161" s="215"/>
      <c r="R161" s="179"/>
      <c r="T161" s="217" t="s">
        <v>5</v>
      </c>
      <c r="U161" s="54" t="s">
        <v>42</v>
      </c>
      <c r="V161" s="45"/>
      <c r="W161" s="218">
        <f>V161*K161</f>
        <v>0</v>
      </c>
      <c r="X161" s="218">
        <v>0</v>
      </c>
      <c r="Y161" s="218">
        <f>X161*K161</f>
        <v>0</v>
      </c>
      <c r="Z161" s="218">
        <v>0</v>
      </c>
      <c r="AA161" s="219">
        <f>Z161*K161</f>
        <v>0</v>
      </c>
      <c r="AR161" s="20" t="s">
        <v>90</v>
      </c>
      <c r="AT161" s="20" t="s">
        <v>151</v>
      </c>
      <c r="AU161" s="20" t="s">
        <v>84</v>
      </c>
      <c r="AY161" s="20" t="s">
        <v>150</v>
      </c>
      <c r="BE161" s="134">
        <f>IF(U161="základná",N161,0)</f>
        <v>0</v>
      </c>
      <c r="BF161" s="134">
        <f>IF(U161="znížená",N161,0)</f>
        <v>0</v>
      </c>
      <c r="BG161" s="134">
        <f>IF(U161="zákl. prenesená",N161,0)</f>
        <v>0</v>
      </c>
      <c r="BH161" s="134">
        <f>IF(U161="zníž. prenesená",N161,0)</f>
        <v>0</v>
      </c>
      <c r="BI161" s="134">
        <f>IF(U161="nulová",N161,0)</f>
        <v>0</v>
      </c>
      <c r="BJ161" s="20" t="s">
        <v>84</v>
      </c>
      <c r="BK161" s="220">
        <f>ROUND(L161*K161,3)</f>
        <v>0</v>
      </c>
      <c r="BL161" s="20" t="s">
        <v>90</v>
      </c>
      <c r="BM161" s="20" t="s">
        <v>225</v>
      </c>
    </row>
    <row r="162" s="1" customFormat="1" ht="38.25" customHeight="1">
      <c r="B162" s="175"/>
      <c r="C162" s="211" t="s">
        <v>10</v>
      </c>
      <c r="D162" s="211" t="s">
        <v>151</v>
      </c>
      <c r="E162" s="212" t="s">
        <v>226</v>
      </c>
      <c r="F162" s="213" t="s">
        <v>227</v>
      </c>
      <c r="G162" s="213"/>
      <c r="H162" s="213"/>
      <c r="I162" s="213"/>
      <c r="J162" s="214" t="s">
        <v>161</v>
      </c>
      <c r="K162" s="215">
        <v>4.0439999999999996</v>
      </c>
      <c r="L162" s="216">
        <v>0</v>
      </c>
      <c r="M162" s="216"/>
      <c r="N162" s="215">
        <f>ROUND(L162*K162,3)</f>
        <v>0</v>
      </c>
      <c r="O162" s="215"/>
      <c r="P162" s="215"/>
      <c r="Q162" s="215"/>
      <c r="R162" s="179"/>
      <c r="T162" s="217" t="s">
        <v>5</v>
      </c>
      <c r="U162" s="54" t="s">
        <v>42</v>
      </c>
      <c r="V162" s="45"/>
      <c r="W162" s="218">
        <f>V162*K162</f>
        <v>0</v>
      </c>
      <c r="X162" s="218">
        <v>0</v>
      </c>
      <c r="Y162" s="218">
        <f>X162*K162</f>
        <v>0</v>
      </c>
      <c r="Z162" s="218">
        <v>0</v>
      </c>
      <c r="AA162" s="219">
        <f>Z162*K162</f>
        <v>0</v>
      </c>
      <c r="AR162" s="20" t="s">
        <v>90</v>
      </c>
      <c r="AT162" s="20" t="s">
        <v>151</v>
      </c>
      <c r="AU162" s="20" t="s">
        <v>84</v>
      </c>
      <c r="AY162" s="20" t="s">
        <v>150</v>
      </c>
      <c r="BE162" s="134">
        <f>IF(U162="základná",N162,0)</f>
        <v>0</v>
      </c>
      <c r="BF162" s="134">
        <f>IF(U162="znížená",N162,0)</f>
        <v>0</v>
      </c>
      <c r="BG162" s="134">
        <f>IF(U162="zákl. prenesená",N162,0)</f>
        <v>0</v>
      </c>
      <c r="BH162" s="134">
        <f>IF(U162="zníž. prenesená",N162,0)</f>
        <v>0</v>
      </c>
      <c r="BI162" s="134">
        <f>IF(U162="nulová",N162,0)</f>
        <v>0</v>
      </c>
      <c r="BJ162" s="20" t="s">
        <v>84</v>
      </c>
      <c r="BK162" s="220">
        <f>ROUND(L162*K162,3)</f>
        <v>0</v>
      </c>
      <c r="BL162" s="20" t="s">
        <v>90</v>
      </c>
      <c r="BM162" s="20" t="s">
        <v>228</v>
      </c>
    </row>
    <row r="163" s="1" customFormat="1" ht="25.5" customHeight="1">
      <c r="B163" s="175"/>
      <c r="C163" s="211" t="s">
        <v>229</v>
      </c>
      <c r="D163" s="211" t="s">
        <v>151</v>
      </c>
      <c r="E163" s="212" t="s">
        <v>163</v>
      </c>
      <c r="F163" s="213" t="s">
        <v>164</v>
      </c>
      <c r="G163" s="213"/>
      <c r="H163" s="213"/>
      <c r="I163" s="213"/>
      <c r="J163" s="214" t="s">
        <v>154</v>
      </c>
      <c r="K163" s="215">
        <v>59.399999999999999</v>
      </c>
      <c r="L163" s="216">
        <v>0</v>
      </c>
      <c r="M163" s="216"/>
      <c r="N163" s="215">
        <f>ROUND(L163*K163,3)</f>
        <v>0</v>
      </c>
      <c r="O163" s="215"/>
      <c r="P163" s="215"/>
      <c r="Q163" s="215"/>
      <c r="R163" s="179"/>
      <c r="T163" s="217" t="s">
        <v>5</v>
      </c>
      <c r="U163" s="54" t="s">
        <v>42</v>
      </c>
      <c r="V163" s="45"/>
      <c r="W163" s="218">
        <f>V163*K163</f>
        <v>0</v>
      </c>
      <c r="X163" s="218">
        <v>0.040000000000000001</v>
      </c>
      <c r="Y163" s="218">
        <f>X163*K163</f>
        <v>2.3759999999999999</v>
      </c>
      <c r="Z163" s="218">
        <v>0</v>
      </c>
      <c r="AA163" s="219">
        <f>Z163*K163</f>
        <v>0</v>
      </c>
      <c r="AR163" s="20" t="s">
        <v>90</v>
      </c>
      <c r="AT163" s="20" t="s">
        <v>151</v>
      </c>
      <c r="AU163" s="20" t="s">
        <v>84</v>
      </c>
      <c r="AY163" s="20" t="s">
        <v>150</v>
      </c>
      <c r="BE163" s="134">
        <f>IF(U163="základná",N163,0)</f>
        <v>0</v>
      </c>
      <c r="BF163" s="134">
        <f>IF(U163="znížená",N163,0)</f>
        <v>0</v>
      </c>
      <c r="BG163" s="134">
        <f>IF(U163="zákl. prenesená",N163,0)</f>
        <v>0</v>
      </c>
      <c r="BH163" s="134">
        <f>IF(U163="zníž. prenesená",N163,0)</f>
        <v>0</v>
      </c>
      <c r="BI163" s="134">
        <f>IF(U163="nulová",N163,0)</f>
        <v>0</v>
      </c>
      <c r="BJ163" s="20" t="s">
        <v>84</v>
      </c>
      <c r="BK163" s="220">
        <f>ROUND(L163*K163,3)</f>
        <v>0</v>
      </c>
      <c r="BL163" s="20" t="s">
        <v>90</v>
      </c>
      <c r="BM163" s="20" t="s">
        <v>230</v>
      </c>
    </row>
    <row r="164" s="1" customFormat="1" ht="16.5" customHeight="1">
      <c r="B164" s="175"/>
      <c r="C164" s="221" t="s">
        <v>231</v>
      </c>
      <c r="D164" s="221" t="s">
        <v>167</v>
      </c>
      <c r="E164" s="222" t="s">
        <v>168</v>
      </c>
      <c r="F164" s="223" t="s">
        <v>169</v>
      </c>
      <c r="G164" s="223"/>
      <c r="H164" s="223"/>
      <c r="I164" s="223"/>
      <c r="J164" s="224" t="s">
        <v>170</v>
      </c>
      <c r="K164" s="225">
        <v>1.835</v>
      </c>
      <c r="L164" s="226">
        <v>0</v>
      </c>
      <c r="M164" s="226"/>
      <c r="N164" s="225">
        <f>ROUND(L164*K164,3)</f>
        <v>0</v>
      </c>
      <c r="O164" s="215"/>
      <c r="P164" s="215"/>
      <c r="Q164" s="215"/>
      <c r="R164" s="179"/>
      <c r="T164" s="217" t="s">
        <v>5</v>
      </c>
      <c r="U164" s="54" t="s">
        <v>42</v>
      </c>
      <c r="V164" s="45"/>
      <c r="W164" s="218">
        <f>V164*K164</f>
        <v>0</v>
      </c>
      <c r="X164" s="218">
        <v>0.001</v>
      </c>
      <c r="Y164" s="218">
        <f>X164*K164</f>
        <v>0.001835</v>
      </c>
      <c r="Z164" s="218">
        <v>0</v>
      </c>
      <c r="AA164" s="219">
        <f>Z164*K164</f>
        <v>0</v>
      </c>
      <c r="AR164" s="20" t="s">
        <v>171</v>
      </c>
      <c r="AT164" s="20" t="s">
        <v>167</v>
      </c>
      <c r="AU164" s="20" t="s">
        <v>84</v>
      </c>
      <c r="AY164" s="20" t="s">
        <v>150</v>
      </c>
      <c r="BE164" s="134">
        <f>IF(U164="základná",N164,0)</f>
        <v>0</v>
      </c>
      <c r="BF164" s="134">
        <f>IF(U164="znížená",N164,0)</f>
        <v>0</v>
      </c>
      <c r="BG164" s="134">
        <f>IF(U164="zákl. prenesená",N164,0)</f>
        <v>0</v>
      </c>
      <c r="BH164" s="134">
        <f>IF(U164="zníž. prenesená",N164,0)</f>
        <v>0</v>
      </c>
      <c r="BI164" s="134">
        <f>IF(U164="nulová",N164,0)</f>
        <v>0</v>
      </c>
      <c r="BJ164" s="20" t="s">
        <v>84</v>
      </c>
      <c r="BK164" s="220">
        <f>ROUND(L164*K164,3)</f>
        <v>0</v>
      </c>
      <c r="BL164" s="20" t="s">
        <v>90</v>
      </c>
      <c r="BM164" s="20" t="s">
        <v>232</v>
      </c>
    </row>
    <row r="165" s="1" customFormat="1" ht="25.5" customHeight="1">
      <c r="B165" s="175"/>
      <c r="C165" s="211" t="s">
        <v>233</v>
      </c>
      <c r="D165" s="211" t="s">
        <v>151</v>
      </c>
      <c r="E165" s="212" t="s">
        <v>234</v>
      </c>
      <c r="F165" s="213" t="s">
        <v>235</v>
      </c>
      <c r="G165" s="213"/>
      <c r="H165" s="213"/>
      <c r="I165" s="213"/>
      <c r="J165" s="214" t="s">
        <v>154</v>
      </c>
      <c r="K165" s="215">
        <v>59.399999999999999</v>
      </c>
      <c r="L165" s="216">
        <v>0</v>
      </c>
      <c r="M165" s="216"/>
      <c r="N165" s="215">
        <f>ROUND(L165*K165,3)</f>
        <v>0</v>
      </c>
      <c r="O165" s="215"/>
      <c r="P165" s="215"/>
      <c r="Q165" s="215"/>
      <c r="R165" s="179"/>
      <c r="T165" s="217" t="s">
        <v>5</v>
      </c>
      <c r="U165" s="54" t="s">
        <v>42</v>
      </c>
      <c r="V165" s="45"/>
      <c r="W165" s="218">
        <f>V165*K165</f>
        <v>0</v>
      </c>
      <c r="X165" s="218">
        <v>0</v>
      </c>
      <c r="Y165" s="218">
        <f>X165*K165</f>
        <v>0</v>
      </c>
      <c r="Z165" s="218">
        <v>0</v>
      </c>
      <c r="AA165" s="219">
        <f>Z165*K165</f>
        <v>0</v>
      </c>
      <c r="AR165" s="20" t="s">
        <v>90</v>
      </c>
      <c r="AT165" s="20" t="s">
        <v>151</v>
      </c>
      <c r="AU165" s="20" t="s">
        <v>84</v>
      </c>
      <c r="AY165" s="20" t="s">
        <v>150</v>
      </c>
      <c r="BE165" s="134">
        <f>IF(U165="základná",N165,0)</f>
        <v>0</v>
      </c>
      <c r="BF165" s="134">
        <f>IF(U165="znížená",N165,0)</f>
        <v>0</v>
      </c>
      <c r="BG165" s="134">
        <f>IF(U165="zákl. prenesená",N165,0)</f>
        <v>0</v>
      </c>
      <c r="BH165" s="134">
        <f>IF(U165="zníž. prenesená",N165,0)</f>
        <v>0</v>
      </c>
      <c r="BI165" s="134">
        <f>IF(U165="nulová",N165,0)</f>
        <v>0</v>
      </c>
      <c r="BJ165" s="20" t="s">
        <v>84</v>
      </c>
      <c r="BK165" s="220">
        <f>ROUND(L165*K165,3)</f>
        <v>0</v>
      </c>
      <c r="BL165" s="20" t="s">
        <v>90</v>
      </c>
      <c r="BM165" s="20" t="s">
        <v>236</v>
      </c>
    </row>
    <row r="166" s="1" customFormat="1" ht="25.5" customHeight="1">
      <c r="B166" s="175"/>
      <c r="C166" s="211" t="s">
        <v>237</v>
      </c>
      <c r="D166" s="211" t="s">
        <v>151</v>
      </c>
      <c r="E166" s="212" t="s">
        <v>178</v>
      </c>
      <c r="F166" s="213" t="s">
        <v>179</v>
      </c>
      <c r="G166" s="213"/>
      <c r="H166" s="213"/>
      <c r="I166" s="213"/>
      <c r="J166" s="214" t="s">
        <v>154</v>
      </c>
      <c r="K166" s="215">
        <v>59.399999999999999</v>
      </c>
      <c r="L166" s="216">
        <v>0</v>
      </c>
      <c r="M166" s="216"/>
      <c r="N166" s="215">
        <f>ROUND(L166*K166,3)</f>
        <v>0</v>
      </c>
      <c r="O166" s="215"/>
      <c r="P166" s="215"/>
      <c r="Q166" s="215"/>
      <c r="R166" s="179"/>
      <c r="T166" s="217" t="s">
        <v>5</v>
      </c>
      <c r="U166" s="54" t="s">
        <v>42</v>
      </c>
      <c r="V166" s="45"/>
      <c r="W166" s="218">
        <f>V166*K166</f>
        <v>0</v>
      </c>
      <c r="X166" s="218">
        <v>0</v>
      </c>
      <c r="Y166" s="218">
        <f>X166*K166</f>
        <v>0</v>
      </c>
      <c r="Z166" s="218">
        <v>0</v>
      </c>
      <c r="AA166" s="219">
        <f>Z166*K166</f>
        <v>0</v>
      </c>
      <c r="AR166" s="20" t="s">
        <v>90</v>
      </c>
      <c r="AT166" s="20" t="s">
        <v>151</v>
      </c>
      <c r="AU166" s="20" t="s">
        <v>84</v>
      </c>
      <c r="AY166" s="20" t="s">
        <v>150</v>
      </c>
      <c r="BE166" s="134">
        <f>IF(U166="základná",N166,0)</f>
        <v>0</v>
      </c>
      <c r="BF166" s="134">
        <f>IF(U166="znížená",N166,0)</f>
        <v>0</v>
      </c>
      <c r="BG166" s="134">
        <f>IF(U166="zákl. prenesená",N166,0)</f>
        <v>0</v>
      </c>
      <c r="BH166" s="134">
        <f>IF(U166="zníž. prenesená",N166,0)</f>
        <v>0</v>
      </c>
      <c r="BI166" s="134">
        <f>IF(U166="nulová",N166,0)</f>
        <v>0</v>
      </c>
      <c r="BJ166" s="20" t="s">
        <v>84</v>
      </c>
      <c r="BK166" s="220">
        <f>ROUND(L166*K166,3)</f>
        <v>0</v>
      </c>
      <c r="BL166" s="20" t="s">
        <v>90</v>
      </c>
      <c r="BM166" s="20" t="s">
        <v>238</v>
      </c>
    </row>
    <row r="167" s="9" customFormat="1" ht="29.88" customHeight="1">
      <c r="B167" s="197"/>
      <c r="C167" s="198"/>
      <c r="D167" s="208" t="s">
        <v>118</v>
      </c>
      <c r="E167" s="208"/>
      <c r="F167" s="208"/>
      <c r="G167" s="208"/>
      <c r="H167" s="208"/>
      <c r="I167" s="208"/>
      <c r="J167" s="208"/>
      <c r="K167" s="208"/>
      <c r="L167" s="208"/>
      <c r="M167" s="208"/>
      <c r="N167" s="227">
        <f>BK167</f>
        <v>0</v>
      </c>
      <c r="O167" s="228"/>
      <c r="P167" s="228"/>
      <c r="Q167" s="228"/>
      <c r="R167" s="201"/>
      <c r="T167" s="202"/>
      <c r="U167" s="198"/>
      <c r="V167" s="198"/>
      <c r="W167" s="203">
        <f>SUM(W168:W171)</f>
        <v>0</v>
      </c>
      <c r="X167" s="198"/>
      <c r="Y167" s="203">
        <f>SUM(Y168:Y171)</f>
        <v>28.7527142</v>
      </c>
      <c r="Z167" s="198"/>
      <c r="AA167" s="204">
        <f>SUM(AA168:AA171)</f>
        <v>0</v>
      </c>
      <c r="AR167" s="205" t="s">
        <v>81</v>
      </c>
      <c r="AT167" s="206" t="s">
        <v>74</v>
      </c>
      <c r="AU167" s="206" t="s">
        <v>81</v>
      </c>
      <c r="AY167" s="205" t="s">
        <v>150</v>
      </c>
      <c r="BK167" s="207">
        <f>SUM(BK168:BK171)</f>
        <v>0</v>
      </c>
    </row>
    <row r="168" s="1" customFormat="1" ht="38.25" customHeight="1">
      <c r="B168" s="175"/>
      <c r="C168" s="211" t="s">
        <v>239</v>
      </c>
      <c r="D168" s="211" t="s">
        <v>151</v>
      </c>
      <c r="E168" s="212" t="s">
        <v>240</v>
      </c>
      <c r="F168" s="213" t="s">
        <v>241</v>
      </c>
      <c r="G168" s="213"/>
      <c r="H168" s="213"/>
      <c r="I168" s="213"/>
      <c r="J168" s="214" t="s">
        <v>154</v>
      </c>
      <c r="K168" s="215">
        <v>16.18</v>
      </c>
      <c r="L168" s="216">
        <v>0</v>
      </c>
      <c r="M168" s="216"/>
      <c r="N168" s="215">
        <f>ROUND(L168*K168,3)</f>
        <v>0</v>
      </c>
      <c r="O168" s="215"/>
      <c r="P168" s="215"/>
      <c r="Q168" s="215"/>
      <c r="R168" s="179"/>
      <c r="T168" s="217" t="s">
        <v>5</v>
      </c>
      <c r="U168" s="54" t="s">
        <v>42</v>
      </c>
      <c r="V168" s="45"/>
      <c r="W168" s="218">
        <f>V168*K168</f>
        <v>0</v>
      </c>
      <c r="X168" s="218">
        <v>0.29160000000000003</v>
      </c>
      <c r="Y168" s="218">
        <f>X168*K168</f>
        <v>4.7180880000000007</v>
      </c>
      <c r="Z168" s="218">
        <v>0</v>
      </c>
      <c r="AA168" s="219">
        <f>Z168*K168</f>
        <v>0</v>
      </c>
      <c r="AR168" s="20" t="s">
        <v>90</v>
      </c>
      <c r="AT168" s="20" t="s">
        <v>151</v>
      </c>
      <c r="AU168" s="20" t="s">
        <v>84</v>
      </c>
      <c r="AY168" s="20" t="s">
        <v>150</v>
      </c>
      <c r="BE168" s="134">
        <f>IF(U168="základná",N168,0)</f>
        <v>0</v>
      </c>
      <c r="BF168" s="134">
        <f>IF(U168="znížená",N168,0)</f>
        <v>0</v>
      </c>
      <c r="BG168" s="134">
        <f>IF(U168="zákl. prenesená",N168,0)</f>
        <v>0</v>
      </c>
      <c r="BH168" s="134">
        <f>IF(U168="zníž. prenesená",N168,0)</f>
        <v>0</v>
      </c>
      <c r="BI168" s="134">
        <f>IF(U168="nulová",N168,0)</f>
        <v>0</v>
      </c>
      <c r="BJ168" s="20" t="s">
        <v>84</v>
      </c>
      <c r="BK168" s="220">
        <f>ROUND(L168*K168,3)</f>
        <v>0</v>
      </c>
      <c r="BL168" s="20" t="s">
        <v>90</v>
      </c>
      <c r="BM168" s="20" t="s">
        <v>242</v>
      </c>
    </row>
    <row r="169" s="1" customFormat="1" ht="25.5" customHeight="1">
      <c r="B169" s="175"/>
      <c r="C169" s="211" t="s">
        <v>243</v>
      </c>
      <c r="D169" s="211" t="s">
        <v>151</v>
      </c>
      <c r="E169" s="212" t="s">
        <v>244</v>
      </c>
      <c r="F169" s="213" t="s">
        <v>245</v>
      </c>
      <c r="G169" s="213"/>
      <c r="H169" s="213"/>
      <c r="I169" s="213"/>
      <c r="J169" s="214" t="s">
        <v>154</v>
      </c>
      <c r="K169" s="215">
        <v>72.540000000000006</v>
      </c>
      <c r="L169" s="216">
        <v>0</v>
      </c>
      <c r="M169" s="216"/>
      <c r="N169" s="215">
        <f>ROUND(L169*K169,3)</f>
        <v>0</v>
      </c>
      <c r="O169" s="215"/>
      <c r="P169" s="215"/>
      <c r="Q169" s="215"/>
      <c r="R169" s="179"/>
      <c r="T169" s="217" t="s">
        <v>5</v>
      </c>
      <c r="U169" s="54" t="s">
        <v>42</v>
      </c>
      <c r="V169" s="45"/>
      <c r="W169" s="218">
        <f>V169*K169</f>
        <v>0</v>
      </c>
      <c r="X169" s="218">
        <v>0.088029999999999997</v>
      </c>
      <c r="Y169" s="218">
        <f>X169*K169</f>
        <v>6.3856961999999999</v>
      </c>
      <c r="Z169" s="218">
        <v>0</v>
      </c>
      <c r="AA169" s="219">
        <f>Z169*K169</f>
        <v>0</v>
      </c>
      <c r="AR169" s="20" t="s">
        <v>90</v>
      </c>
      <c r="AT169" s="20" t="s">
        <v>151</v>
      </c>
      <c r="AU169" s="20" t="s">
        <v>84</v>
      </c>
      <c r="AY169" s="20" t="s">
        <v>150</v>
      </c>
      <c r="BE169" s="134">
        <f>IF(U169="základná",N169,0)</f>
        <v>0</v>
      </c>
      <c r="BF169" s="134">
        <f>IF(U169="znížená",N169,0)</f>
        <v>0</v>
      </c>
      <c r="BG169" s="134">
        <f>IF(U169="zákl. prenesená",N169,0)</f>
        <v>0</v>
      </c>
      <c r="BH169" s="134">
        <f>IF(U169="zníž. prenesená",N169,0)</f>
        <v>0</v>
      </c>
      <c r="BI169" s="134">
        <f>IF(U169="nulová",N169,0)</f>
        <v>0</v>
      </c>
      <c r="BJ169" s="20" t="s">
        <v>84</v>
      </c>
      <c r="BK169" s="220">
        <f>ROUND(L169*K169,3)</f>
        <v>0</v>
      </c>
      <c r="BL169" s="20" t="s">
        <v>90</v>
      </c>
      <c r="BM169" s="20" t="s">
        <v>246</v>
      </c>
    </row>
    <row r="170" s="1" customFormat="1" ht="38.25" customHeight="1">
      <c r="B170" s="175"/>
      <c r="C170" s="211" t="s">
        <v>247</v>
      </c>
      <c r="D170" s="211" t="s">
        <v>151</v>
      </c>
      <c r="E170" s="212" t="s">
        <v>189</v>
      </c>
      <c r="F170" s="213" t="s">
        <v>190</v>
      </c>
      <c r="G170" s="213"/>
      <c r="H170" s="213"/>
      <c r="I170" s="213"/>
      <c r="J170" s="214" t="s">
        <v>154</v>
      </c>
      <c r="K170" s="215">
        <v>72.540000000000006</v>
      </c>
      <c r="L170" s="216">
        <v>0</v>
      </c>
      <c r="M170" s="216"/>
      <c r="N170" s="215">
        <f>ROUND(L170*K170,3)</f>
        <v>0</v>
      </c>
      <c r="O170" s="215"/>
      <c r="P170" s="215"/>
      <c r="Q170" s="215"/>
      <c r="R170" s="179"/>
      <c r="T170" s="217" t="s">
        <v>5</v>
      </c>
      <c r="U170" s="54" t="s">
        <v>42</v>
      </c>
      <c r="V170" s="45"/>
      <c r="W170" s="218">
        <f>V170*K170</f>
        <v>0</v>
      </c>
      <c r="X170" s="218">
        <v>0.112</v>
      </c>
      <c r="Y170" s="218">
        <f>X170*K170</f>
        <v>8.1244800000000001</v>
      </c>
      <c r="Z170" s="218">
        <v>0</v>
      </c>
      <c r="AA170" s="219">
        <f>Z170*K170</f>
        <v>0</v>
      </c>
      <c r="AR170" s="20" t="s">
        <v>90</v>
      </c>
      <c r="AT170" s="20" t="s">
        <v>151</v>
      </c>
      <c r="AU170" s="20" t="s">
        <v>84</v>
      </c>
      <c r="AY170" s="20" t="s">
        <v>150</v>
      </c>
      <c r="BE170" s="134">
        <f>IF(U170="základná",N170,0)</f>
        <v>0</v>
      </c>
      <c r="BF170" s="134">
        <f>IF(U170="znížená",N170,0)</f>
        <v>0</v>
      </c>
      <c r="BG170" s="134">
        <f>IF(U170="zákl. prenesená",N170,0)</f>
        <v>0</v>
      </c>
      <c r="BH170" s="134">
        <f>IF(U170="zníž. prenesená",N170,0)</f>
        <v>0</v>
      </c>
      <c r="BI170" s="134">
        <f>IF(U170="nulová",N170,0)</f>
        <v>0</v>
      </c>
      <c r="BJ170" s="20" t="s">
        <v>84</v>
      </c>
      <c r="BK170" s="220">
        <f>ROUND(L170*K170,3)</f>
        <v>0</v>
      </c>
      <c r="BL170" s="20" t="s">
        <v>90</v>
      </c>
      <c r="BM170" s="20" t="s">
        <v>248</v>
      </c>
    </row>
    <row r="171" s="1" customFormat="1" ht="25.5" customHeight="1">
      <c r="B171" s="175"/>
      <c r="C171" s="221" t="s">
        <v>249</v>
      </c>
      <c r="D171" s="221" t="s">
        <v>167</v>
      </c>
      <c r="E171" s="222" t="s">
        <v>250</v>
      </c>
      <c r="F171" s="223" t="s">
        <v>251</v>
      </c>
      <c r="G171" s="223"/>
      <c r="H171" s="223"/>
      <c r="I171" s="223"/>
      <c r="J171" s="224" t="s">
        <v>154</v>
      </c>
      <c r="K171" s="225">
        <v>73.265000000000001</v>
      </c>
      <c r="L171" s="226">
        <v>0</v>
      </c>
      <c r="M171" s="226"/>
      <c r="N171" s="225">
        <f>ROUND(L171*K171,3)</f>
        <v>0</v>
      </c>
      <c r="O171" s="215"/>
      <c r="P171" s="215"/>
      <c r="Q171" s="215"/>
      <c r="R171" s="179"/>
      <c r="T171" s="217" t="s">
        <v>5</v>
      </c>
      <c r="U171" s="54" t="s">
        <v>42</v>
      </c>
      <c r="V171" s="45"/>
      <c r="W171" s="218">
        <f>V171*K171</f>
        <v>0</v>
      </c>
      <c r="X171" s="218">
        <v>0.13</v>
      </c>
      <c r="Y171" s="218">
        <f>X171*K171</f>
        <v>9.5244499999999999</v>
      </c>
      <c r="Z171" s="218">
        <v>0</v>
      </c>
      <c r="AA171" s="219">
        <f>Z171*K171</f>
        <v>0</v>
      </c>
      <c r="AR171" s="20" t="s">
        <v>171</v>
      </c>
      <c r="AT171" s="20" t="s">
        <v>167</v>
      </c>
      <c r="AU171" s="20" t="s">
        <v>84</v>
      </c>
      <c r="AY171" s="20" t="s">
        <v>150</v>
      </c>
      <c r="BE171" s="134">
        <f>IF(U171="základná",N171,0)</f>
        <v>0</v>
      </c>
      <c r="BF171" s="134">
        <f>IF(U171="znížená",N171,0)</f>
        <v>0</v>
      </c>
      <c r="BG171" s="134">
        <f>IF(U171="zákl. prenesená",N171,0)</f>
        <v>0</v>
      </c>
      <c r="BH171" s="134">
        <f>IF(U171="zníž. prenesená",N171,0)</f>
        <v>0</v>
      </c>
      <c r="BI171" s="134">
        <f>IF(U171="nulová",N171,0)</f>
        <v>0</v>
      </c>
      <c r="BJ171" s="20" t="s">
        <v>84</v>
      </c>
      <c r="BK171" s="220">
        <f>ROUND(L171*K171,3)</f>
        <v>0</v>
      </c>
      <c r="BL171" s="20" t="s">
        <v>90</v>
      </c>
      <c r="BM171" s="20" t="s">
        <v>252</v>
      </c>
    </row>
    <row r="172" s="9" customFormat="1" ht="29.88" customHeight="1">
      <c r="B172" s="197"/>
      <c r="C172" s="198"/>
      <c r="D172" s="208" t="s">
        <v>121</v>
      </c>
      <c r="E172" s="208"/>
      <c r="F172" s="208"/>
      <c r="G172" s="208"/>
      <c r="H172" s="208"/>
      <c r="I172" s="208"/>
      <c r="J172" s="208"/>
      <c r="K172" s="208"/>
      <c r="L172" s="208"/>
      <c r="M172" s="208"/>
      <c r="N172" s="227">
        <f>BK172</f>
        <v>0</v>
      </c>
      <c r="O172" s="228"/>
      <c r="P172" s="228"/>
      <c r="Q172" s="228"/>
      <c r="R172" s="201"/>
      <c r="T172" s="202"/>
      <c r="U172" s="198"/>
      <c r="V172" s="198"/>
      <c r="W172" s="203">
        <f>W173</f>
        <v>0</v>
      </c>
      <c r="X172" s="198"/>
      <c r="Y172" s="203">
        <f>Y173</f>
        <v>0.4132865</v>
      </c>
      <c r="Z172" s="198"/>
      <c r="AA172" s="204">
        <f>AA173</f>
        <v>0</v>
      </c>
      <c r="AR172" s="205" t="s">
        <v>81</v>
      </c>
      <c r="AT172" s="206" t="s">
        <v>74</v>
      </c>
      <c r="AU172" s="206" t="s">
        <v>81</v>
      </c>
      <c r="AY172" s="205" t="s">
        <v>150</v>
      </c>
      <c r="BK172" s="207">
        <f>BK173</f>
        <v>0</v>
      </c>
    </row>
    <row r="173" s="1" customFormat="1" ht="25.5" customHeight="1">
      <c r="B173" s="175"/>
      <c r="C173" s="211" t="s">
        <v>253</v>
      </c>
      <c r="D173" s="211" t="s">
        <v>151</v>
      </c>
      <c r="E173" s="212" t="s">
        <v>254</v>
      </c>
      <c r="F173" s="213" t="s">
        <v>255</v>
      </c>
      <c r="G173" s="213"/>
      <c r="H173" s="213"/>
      <c r="I173" s="213"/>
      <c r="J173" s="214" t="s">
        <v>204</v>
      </c>
      <c r="K173" s="215">
        <v>1</v>
      </c>
      <c r="L173" s="216">
        <v>0</v>
      </c>
      <c r="M173" s="216"/>
      <c r="N173" s="215">
        <f>ROUND(L173*K173,3)</f>
        <v>0</v>
      </c>
      <c r="O173" s="215"/>
      <c r="P173" s="215"/>
      <c r="Q173" s="215"/>
      <c r="R173" s="179"/>
      <c r="T173" s="217" t="s">
        <v>5</v>
      </c>
      <c r="U173" s="54" t="s">
        <v>42</v>
      </c>
      <c r="V173" s="45"/>
      <c r="W173" s="218">
        <f>V173*K173</f>
        <v>0</v>
      </c>
      <c r="X173" s="218">
        <v>0.4132865</v>
      </c>
      <c r="Y173" s="218">
        <f>X173*K173</f>
        <v>0.4132865</v>
      </c>
      <c r="Z173" s="218">
        <v>0</v>
      </c>
      <c r="AA173" s="219">
        <f>Z173*K173</f>
        <v>0</v>
      </c>
      <c r="AR173" s="20" t="s">
        <v>90</v>
      </c>
      <c r="AT173" s="20" t="s">
        <v>151</v>
      </c>
      <c r="AU173" s="20" t="s">
        <v>84</v>
      </c>
      <c r="AY173" s="20" t="s">
        <v>150</v>
      </c>
      <c r="BE173" s="134">
        <f>IF(U173="základná",N173,0)</f>
        <v>0</v>
      </c>
      <c r="BF173" s="134">
        <f>IF(U173="znížená",N173,0)</f>
        <v>0</v>
      </c>
      <c r="BG173" s="134">
        <f>IF(U173="zákl. prenesená",N173,0)</f>
        <v>0</v>
      </c>
      <c r="BH173" s="134">
        <f>IF(U173="zníž. prenesená",N173,0)</f>
        <v>0</v>
      </c>
      <c r="BI173" s="134">
        <f>IF(U173="nulová",N173,0)</f>
        <v>0</v>
      </c>
      <c r="BJ173" s="20" t="s">
        <v>84</v>
      </c>
      <c r="BK173" s="220">
        <f>ROUND(L173*K173,3)</f>
        <v>0</v>
      </c>
      <c r="BL173" s="20" t="s">
        <v>90</v>
      </c>
      <c r="BM173" s="20" t="s">
        <v>256</v>
      </c>
    </row>
    <row r="174" s="9" customFormat="1" ht="29.88" customHeight="1">
      <c r="B174" s="197"/>
      <c r="C174" s="198"/>
      <c r="D174" s="208" t="s">
        <v>119</v>
      </c>
      <c r="E174" s="208"/>
      <c r="F174" s="208"/>
      <c r="G174" s="208"/>
      <c r="H174" s="208"/>
      <c r="I174" s="208"/>
      <c r="J174" s="208"/>
      <c r="K174" s="208"/>
      <c r="L174" s="208"/>
      <c r="M174" s="208"/>
      <c r="N174" s="227">
        <f>BK174</f>
        <v>0</v>
      </c>
      <c r="O174" s="228"/>
      <c r="P174" s="228"/>
      <c r="Q174" s="228"/>
      <c r="R174" s="201"/>
      <c r="T174" s="202"/>
      <c r="U174" s="198"/>
      <c r="V174" s="198"/>
      <c r="W174" s="203">
        <f>SUM(W175:W179)</f>
        <v>0</v>
      </c>
      <c r="X174" s="198"/>
      <c r="Y174" s="203">
        <f>SUM(Y175:Y179)</f>
        <v>8.6442284150000006</v>
      </c>
      <c r="Z174" s="198"/>
      <c r="AA174" s="204">
        <f>SUM(AA175:AA179)</f>
        <v>0</v>
      </c>
      <c r="AR174" s="205" t="s">
        <v>81</v>
      </c>
      <c r="AT174" s="206" t="s">
        <v>74</v>
      </c>
      <c r="AU174" s="206" t="s">
        <v>81</v>
      </c>
      <c r="AY174" s="205" t="s">
        <v>150</v>
      </c>
      <c r="BK174" s="207">
        <f>SUM(BK175:BK179)</f>
        <v>0</v>
      </c>
    </row>
    <row r="175" s="1" customFormat="1" ht="38.25" customHeight="1">
      <c r="B175" s="175"/>
      <c r="C175" s="211" t="s">
        <v>257</v>
      </c>
      <c r="D175" s="211" t="s">
        <v>151</v>
      </c>
      <c r="E175" s="212" t="s">
        <v>197</v>
      </c>
      <c r="F175" s="213" t="s">
        <v>198</v>
      </c>
      <c r="G175" s="213"/>
      <c r="H175" s="213"/>
      <c r="I175" s="213"/>
      <c r="J175" s="214" t="s">
        <v>199</v>
      </c>
      <c r="K175" s="215">
        <v>61.399999999999999</v>
      </c>
      <c r="L175" s="216">
        <v>0</v>
      </c>
      <c r="M175" s="216"/>
      <c r="N175" s="215">
        <f>ROUND(L175*K175,3)</f>
        <v>0</v>
      </c>
      <c r="O175" s="215"/>
      <c r="P175" s="215"/>
      <c r="Q175" s="215"/>
      <c r="R175" s="179"/>
      <c r="T175" s="217" t="s">
        <v>5</v>
      </c>
      <c r="U175" s="54" t="s">
        <v>42</v>
      </c>
      <c r="V175" s="45"/>
      <c r="W175" s="218">
        <f>V175*K175</f>
        <v>0</v>
      </c>
      <c r="X175" s="218">
        <v>0.099329600000000004</v>
      </c>
      <c r="Y175" s="218">
        <f>X175*K175</f>
        <v>6.0988374400000005</v>
      </c>
      <c r="Z175" s="218">
        <v>0</v>
      </c>
      <c r="AA175" s="219">
        <f>Z175*K175</f>
        <v>0</v>
      </c>
      <c r="AR175" s="20" t="s">
        <v>90</v>
      </c>
      <c r="AT175" s="20" t="s">
        <v>151</v>
      </c>
      <c r="AU175" s="20" t="s">
        <v>84</v>
      </c>
      <c r="AY175" s="20" t="s">
        <v>150</v>
      </c>
      <c r="BE175" s="134">
        <f>IF(U175="základná",N175,0)</f>
        <v>0</v>
      </c>
      <c r="BF175" s="134">
        <f>IF(U175="znížená",N175,0)</f>
        <v>0</v>
      </c>
      <c r="BG175" s="134">
        <f>IF(U175="zákl. prenesená",N175,0)</f>
        <v>0</v>
      </c>
      <c r="BH175" s="134">
        <f>IF(U175="zníž. prenesená",N175,0)</f>
        <v>0</v>
      </c>
      <c r="BI175" s="134">
        <f>IF(U175="nulová",N175,0)</f>
        <v>0</v>
      </c>
      <c r="BJ175" s="20" t="s">
        <v>84</v>
      </c>
      <c r="BK175" s="220">
        <f>ROUND(L175*K175,3)</f>
        <v>0</v>
      </c>
      <c r="BL175" s="20" t="s">
        <v>90</v>
      </c>
      <c r="BM175" s="20" t="s">
        <v>258</v>
      </c>
    </row>
    <row r="176" s="1" customFormat="1" ht="16.5" customHeight="1">
      <c r="B176" s="175"/>
      <c r="C176" s="221" t="s">
        <v>259</v>
      </c>
      <c r="D176" s="221" t="s">
        <v>167</v>
      </c>
      <c r="E176" s="222" t="s">
        <v>202</v>
      </c>
      <c r="F176" s="223" t="s">
        <v>203</v>
      </c>
      <c r="G176" s="223"/>
      <c r="H176" s="223"/>
      <c r="I176" s="223"/>
      <c r="J176" s="224" t="s">
        <v>204</v>
      </c>
      <c r="K176" s="225">
        <v>62.014000000000003</v>
      </c>
      <c r="L176" s="226">
        <v>0</v>
      </c>
      <c r="M176" s="226"/>
      <c r="N176" s="225">
        <f>ROUND(L176*K176,3)</f>
        <v>0</v>
      </c>
      <c r="O176" s="215"/>
      <c r="P176" s="215"/>
      <c r="Q176" s="215"/>
      <c r="R176" s="179"/>
      <c r="T176" s="217" t="s">
        <v>5</v>
      </c>
      <c r="U176" s="54" t="s">
        <v>42</v>
      </c>
      <c r="V176" s="45"/>
      <c r="W176" s="218">
        <f>V176*K176</f>
        <v>0</v>
      </c>
      <c r="X176" s="218">
        <v>0.023</v>
      </c>
      <c r="Y176" s="218">
        <f>X176*K176</f>
        <v>1.4263220000000001</v>
      </c>
      <c r="Z176" s="218">
        <v>0</v>
      </c>
      <c r="AA176" s="219">
        <f>Z176*K176</f>
        <v>0</v>
      </c>
      <c r="AR176" s="20" t="s">
        <v>171</v>
      </c>
      <c r="AT176" s="20" t="s">
        <v>167</v>
      </c>
      <c r="AU176" s="20" t="s">
        <v>84</v>
      </c>
      <c r="AY176" s="20" t="s">
        <v>150</v>
      </c>
      <c r="BE176" s="134">
        <f>IF(U176="základná",N176,0)</f>
        <v>0</v>
      </c>
      <c r="BF176" s="134">
        <f>IF(U176="znížená",N176,0)</f>
        <v>0</v>
      </c>
      <c r="BG176" s="134">
        <f>IF(U176="zákl. prenesená",N176,0)</f>
        <v>0</v>
      </c>
      <c r="BH176" s="134">
        <f>IF(U176="zníž. prenesená",N176,0)</f>
        <v>0</v>
      </c>
      <c r="BI176" s="134">
        <f>IF(U176="nulová",N176,0)</f>
        <v>0</v>
      </c>
      <c r="BJ176" s="20" t="s">
        <v>84</v>
      </c>
      <c r="BK176" s="220">
        <f>ROUND(L176*K176,3)</f>
        <v>0</v>
      </c>
      <c r="BL176" s="20" t="s">
        <v>90</v>
      </c>
      <c r="BM176" s="20" t="s">
        <v>260</v>
      </c>
    </row>
    <row r="177" s="1" customFormat="1" ht="38.25" customHeight="1">
      <c r="B177" s="175"/>
      <c r="C177" s="211" t="s">
        <v>261</v>
      </c>
      <c r="D177" s="211" t="s">
        <v>151</v>
      </c>
      <c r="E177" s="212" t="s">
        <v>262</v>
      </c>
      <c r="F177" s="213" t="s">
        <v>263</v>
      </c>
      <c r="G177" s="213"/>
      <c r="H177" s="213"/>
      <c r="I177" s="213"/>
      <c r="J177" s="214" t="s">
        <v>199</v>
      </c>
      <c r="K177" s="215">
        <v>5</v>
      </c>
      <c r="L177" s="216">
        <v>0</v>
      </c>
      <c r="M177" s="216"/>
      <c r="N177" s="215">
        <f>ROUND(L177*K177,3)</f>
        <v>0</v>
      </c>
      <c r="O177" s="215"/>
      <c r="P177" s="215"/>
      <c r="Q177" s="215"/>
      <c r="R177" s="179"/>
      <c r="T177" s="217" t="s">
        <v>5</v>
      </c>
      <c r="U177" s="54" t="s">
        <v>42</v>
      </c>
      <c r="V177" s="45"/>
      <c r="W177" s="218">
        <f>V177*K177</f>
        <v>0</v>
      </c>
      <c r="X177" s="218">
        <v>0.12733900000000001</v>
      </c>
      <c r="Y177" s="218">
        <f>X177*K177</f>
        <v>0.63669500000000001</v>
      </c>
      <c r="Z177" s="218">
        <v>0</v>
      </c>
      <c r="AA177" s="219">
        <f>Z177*K177</f>
        <v>0</v>
      </c>
      <c r="AR177" s="20" t="s">
        <v>90</v>
      </c>
      <c r="AT177" s="20" t="s">
        <v>151</v>
      </c>
      <c r="AU177" s="20" t="s">
        <v>84</v>
      </c>
      <c r="AY177" s="20" t="s">
        <v>150</v>
      </c>
      <c r="BE177" s="134">
        <f>IF(U177="základná",N177,0)</f>
        <v>0</v>
      </c>
      <c r="BF177" s="134">
        <f>IF(U177="znížená",N177,0)</f>
        <v>0</v>
      </c>
      <c r="BG177" s="134">
        <f>IF(U177="zákl. prenesená",N177,0)</f>
        <v>0</v>
      </c>
      <c r="BH177" s="134">
        <f>IF(U177="zníž. prenesená",N177,0)</f>
        <v>0</v>
      </c>
      <c r="BI177" s="134">
        <f>IF(U177="nulová",N177,0)</f>
        <v>0</v>
      </c>
      <c r="BJ177" s="20" t="s">
        <v>84</v>
      </c>
      <c r="BK177" s="220">
        <f>ROUND(L177*K177,3)</f>
        <v>0</v>
      </c>
      <c r="BL177" s="20" t="s">
        <v>90</v>
      </c>
      <c r="BM177" s="20" t="s">
        <v>264</v>
      </c>
    </row>
    <row r="178" s="1" customFormat="1" ht="25.5" customHeight="1">
      <c r="B178" s="175"/>
      <c r="C178" s="221" t="s">
        <v>265</v>
      </c>
      <c r="D178" s="221" t="s">
        <v>167</v>
      </c>
      <c r="E178" s="222" t="s">
        <v>266</v>
      </c>
      <c r="F178" s="223" t="s">
        <v>267</v>
      </c>
      <c r="G178" s="223"/>
      <c r="H178" s="223"/>
      <c r="I178" s="223"/>
      <c r="J178" s="224" t="s">
        <v>204</v>
      </c>
      <c r="K178" s="225">
        <v>5</v>
      </c>
      <c r="L178" s="226">
        <v>0</v>
      </c>
      <c r="M178" s="226"/>
      <c r="N178" s="225">
        <f>ROUND(L178*K178,3)</f>
        <v>0</v>
      </c>
      <c r="O178" s="215"/>
      <c r="P178" s="215"/>
      <c r="Q178" s="215"/>
      <c r="R178" s="179"/>
      <c r="T178" s="217" t="s">
        <v>5</v>
      </c>
      <c r="U178" s="54" t="s">
        <v>42</v>
      </c>
      <c r="V178" s="45"/>
      <c r="W178" s="218">
        <f>V178*K178</f>
        <v>0</v>
      </c>
      <c r="X178" s="218">
        <v>0.048000000000000001</v>
      </c>
      <c r="Y178" s="218">
        <f>X178*K178</f>
        <v>0.23999999999999999</v>
      </c>
      <c r="Z178" s="218">
        <v>0</v>
      </c>
      <c r="AA178" s="219">
        <f>Z178*K178</f>
        <v>0</v>
      </c>
      <c r="AR178" s="20" t="s">
        <v>171</v>
      </c>
      <c r="AT178" s="20" t="s">
        <v>167</v>
      </c>
      <c r="AU178" s="20" t="s">
        <v>84</v>
      </c>
      <c r="AY178" s="20" t="s">
        <v>150</v>
      </c>
      <c r="BE178" s="134">
        <f>IF(U178="základná",N178,0)</f>
        <v>0</v>
      </c>
      <c r="BF178" s="134">
        <f>IF(U178="znížená",N178,0)</f>
        <v>0</v>
      </c>
      <c r="BG178" s="134">
        <f>IF(U178="zákl. prenesená",N178,0)</f>
        <v>0</v>
      </c>
      <c r="BH178" s="134">
        <f>IF(U178="zníž. prenesená",N178,0)</f>
        <v>0</v>
      </c>
      <c r="BI178" s="134">
        <f>IF(U178="nulová",N178,0)</f>
        <v>0</v>
      </c>
      <c r="BJ178" s="20" t="s">
        <v>84</v>
      </c>
      <c r="BK178" s="220">
        <f>ROUND(L178*K178,3)</f>
        <v>0</v>
      </c>
      <c r="BL178" s="20" t="s">
        <v>90</v>
      </c>
      <c r="BM178" s="20" t="s">
        <v>268</v>
      </c>
    </row>
    <row r="179" s="1" customFormat="1" ht="25.5" customHeight="1">
      <c r="B179" s="175"/>
      <c r="C179" s="211" t="s">
        <v>269</v>
      </c>
      <c r="D179" s="211" t="s">
        <v>151</v>
      </c>
      <c r="E179" s="212" t="s">
        <v>270</v>
      </c>
      <c r="F179" s="213" t="s">
        <v>271</v>
      </c>
      <c r="G179" s="213"/>
      <c r="H179" s="213"/>
      <c r="I179" s="213"/>
      <c r="J179" s="214" t="s">
        <v>199</v>
      </c>
      <c r="K179" s="215">
        <v>5.7000000000000002</v>
      </c>
      <c r="L179" s="216">
        <v>0</v>
      </c>
      <c r="M179" s="216"/>
      <c r="N179" s="215">
        <f>ROUND(L179*K179,3)</f>
        <v>0</v>
      </c>
      <c r="O179" s="215"/>
      <c r="P179" s="215"/>
      <c r="Q179" s="215"/>
      <c r="R179" s="179"/>
      <c r="T179" s="217" t="s">
        <v>5</v>
      </c>
      <c r="U179" s="54" t="s">
        <v>42</v>
      </c>
      <c r="V179" s="45"/>
      <c r="W179" s="218">
        <f>V179*K179</f>
        <v>0</v>
      </c>
      <c r="X179" s="218">
        <v>0.042521749999999997</v>
      </c>
      <c r="Y179" s="218">
        <f>X179*K179</f>
        <v>0.24237397499999999</v>
      </c>
      <c r="Z179" s="218">
        <v>0</v>
      </c>
      <c r="AA179" s="219">
        <f>Z179*K179</f>
        <v>0</v>
      </c>
      <c r="AR179" s="20" t="s">
        <v>90</v>
      </c>
      <c r="AT179" s="20" t="s">
        <v>151</v>
      </c>
      <c r="AU179" s="20" t="s">
        <v>84</v>
      </c>
      <c r="AY179" s="20" t="s">
        <v>150</v>
      </c>
      <c r="BE179" s="134">
        <f>IF(U179="základná",N179,0)</f>
        <v>0</v>
      </c>
      <c r="BF179" s="134">
        <f>IF(U179="znížená",N179,0)</f>
        <v>0</v>
      </c>
      <c r="BG179" s="134">
        <f>IF(U179="zákl. prenesená",N179,0)</f>
        <v>0</v>
      </c>
      <c r="BH179" s="134">
        <f>IF(U179="zníž. prenesená",N179,0)</f>
        <v>0</v>
      </c>
      <c r="BI179" s="134">
        <f>IF(U179="nulová",N179,0)</f>
        <v>0</v>
      </c>
      <c r="BJ179" s="20" t="s">
        <v>84</v>
      </c>
      <c r="BK179" s="220">
        <f>ROUND(L179*K179,3)</f>
        <v>0</v>
      </c>
      <c r="BL179" s="20" t="s">
        <v>90</v>
      </c>
      <c r="BM179" s="20" t="s">
        <v>272</v>
      </c>
    </row>
    <row r="180" s="9" customFormat="1" ht="37.44" customHeight="1">
      <c r="B180" s="197"/>
      <c r="C180" s="198"/>
      <c r="D180" s="199" t="s">
        <v>122</v>
      </c>
      <c r="E180" s="199"/>
      <c r="F180" s="199"/>
      <c r="G180" s="199"/>
      <c r="H180" s="199"/>
      <c r="I180" s="199"/>
      <c r="J180" s="199"/>
      <c r="K180" s="199"/>
      <c r="L180" s="199"/>
      <c r="M180" s="199"/>
      <c r="N180" s="229">
        <f>BK180</f>
        <v>0</v>
      </c>
      <c r="O180" s="230"/>
      <c r="P180" s="230"/>
      <c r="Q180" s="230"/>
      <c r="R180" s="201"/>
      <c r="T180" s="202"/>
      <c r="U180" s="198"/>
      <c r="V180" s="198"/>
      <c r="W180" s="203">
        <f>W181+W192+W198+W200</f>
        <v>0</v>
      </c>
      <c r="X180" s="198"/>
      <c r="Y180" s="203">
        <f>Y181+Y192+Y198+Y200</f>
        <v>95.622253839999985</v>
      </c>
      <c r="Z180" s="198"/>
      <c r="AA180" s="204">
        <f>AA181+AA192+AA198+AA200</f>
        <v>4.8968000000000007</v>
      </c>
      <c r="AR180" s="205" t="s">
        <v>81</v>
      </c>
      <c r="AT180" s="206" t="s">
        <v>74</v>
      </c>
      <c r="AU180" s="206" t="s">
        <v>75</v>
      </c>
      <c r="AY180" s="205" t="s">
        <v>150</v>
      </c>
      <c r="BK180" s="207">
        <f>BK181+BK192+BK198+BK200</f>
        <v>0</v>
      </c>
    </row>
    <row r="181" s="9" customFormat="1" ht="19.92" customHeight="1">
      <c r="B181" s="197"/>
      <c r="C181" s="198"/>
      <c r="D181" s="208" t="s">
        <v>117</v>
      </c>
      <c r="E181" s="208"/>
      <c r="F181" s="208"/>
      <c r="G181" s="208"/>
      <c r="H181" s="208"/>
      <c r="I181" s="208"/>
      <c r="J181" s="208"/>
      <c r="K181" s="208"/>
      <c r="L181" s="208"/>
      <c r="M181" s="208"/>
      <c r="N181" s="209">
        <f>BK181</f>
        <v>0</v>
      </c>
      <c r="O181" s="210"/>
      <c r="P181" s="210"/>
      <c r="Q181" s="210"/>
      <c r="R181" s="201"/>
      <c r="T181" s="202"/>
      <c r="U181" s="198"/>
      <c r="V181" s="198"/>
      <c r="W181" s="203">
        <f>SUM(W182:W191)</f>
        <v>0</v>
      </c>
      <c r="X181" s="198"/>
      <c r="Y181" s="203">
        <f>SUM(Y182:Y191)</f>
        <v>0</v>
      </c>
      <c r="Z181" s="198"/>
      <c r="AA181" s="204">
        <f>SUM(AA182:AA191)</f>
        <v>4.8968000000000007</v>
      </c>
      <c r="AR181" s="205" t="s">
        <v>81</v>
      </c>
      <c r="AT181" s="206" t="s">
        <v>74</v>
      </c>
      <c r="AU181" s="206" t="s">
        <v>81</v>
      </c>
      <c r="AY181" s="205" t="s">
        <v>150</v>
      </c>
      <c r="BK181" s="207">
        <f>SUM(BK182:BK191)</f>
        <v>0</v>
      </c>
    </row>
    <row r="182" s="1" customFormat="1" ht="38.25" customHeight="1">
      <c r="B182" s="175"/>
      <c r="C182" s="211" t="s">
        <v>273</v>
      </c>
      <c r="D182" s="211" t="s">
        <v>151</v>
      </c>
      <c r="E182" s="212" t="s">
        <v>152</v>
      </c>
      <c r="F182" s="213" t="s">
        <v>153</v>
      </c>
      <c r="G182" s="213"/>
      <c r="H182" s="213"/>
      <c r="I182" s="213"/>
      <c r="J182" s="214" t="s">
        <v>154</v>
      </c>
      <c r="K182" s="215">
        <v>31.600000000000001</v>
      </c>
      <c r="L182" s="216">
        <v>0</v>
      </c>
      <c r="M182" s="216"/>
      <c r="N182" s="215">
        <f>ROUND(L182*K182,3)</f>
        <v>0</v>
      </c>
      <c r="O182" s="215"/>
      <c r="P182" s="215"/>
      <c r="Q182" s="215"/>
      <c r="R182" s="179"/>
      <c r="T182" s="217" t="s">
        <v>5</v>
      </c>
      <c r="U182" s="54" t="s">
        <v>42</v>
      </c>
      <c r="V182" s="45"/>
      <c r="W182" s="218">
        <f>V182*K182</f>
        <v>0</v>
      </c>
      <c r="X182" s="218">
        <v>0</v>
      </c>
      <c r="Y182" s="218">
        <f>X182*K182</f>
        <v>0</v>
      </c>
      <c r="Z182" s="218">
        <v>0.098000000000000004</v>
      </c>
      <c r="AA182" s="219">
        <f>Z182*K182</f>
        <v>3.0968000000000004</v>
      </c>
      <c r="AR182" s="20" t="s">
        <v>90</v>
      </c>
      <c r="AT182" s="20" t="s">
        <v>151</v>
      </c>
      <c r="AU182" s="20" t="s">
        <v>84</v>
      </c>
      <c r="AY182" s="20" t="s">
        <v>150</v>
      </c>
      <c r="BE182" s="134">
        <f>IF(U182="základná",N182,0)</f>
        <v>0</v>
      </c>
      <c r="BF182" s="134">
        <f>IF(U182="znížená",N182,0)</f>
        <v>0</v>
      </c>
      <c r="BG182" s="134">
        <f>IF(U182="zákl. prenesená",N182,0)</f>
        <v>0</v>
      </c>
      <c r="BH182" s="134">
        <f>IF(U182="zníž. prenesená",N182,0)</f>
        <v>0</v>
      </c>
      <c r="BI182" s="134">
        <f>IF(U182="nulová",N182,0)</f>
        <v>0</v>
      </c>
      <c r="BJ182" s="20" t="s">
        <v>84</v>
      </c>
      <c r="BK182" s="220">
        <f>ROUND(L182*K182,3)</f>
        <v>0</v>
      </c>
      <c r="BL182" s="20" t="s">
        <v>90</v>
      </c>
      <c r="BM182" s="20" t="s">
        <v>274</v>
      </c>
    </row>
    <row r="183" s="1" customFormat="1" ht="38.25" customHeight="1">
      <c r="B183" s="175"/>
      <c r="C183" s="211" t="s">
        <v>275</v>
      </c>
      <c r="D183" s="211" t="s">
        <v>151</v>
      </c>
      <c r="E183" s="212" t="s">
        <v>156</v>
      </c>
      <c r="F183" s="213" t="s">
        <v>157</v>
      </c>
      <c r="G183" s="213"/>
      <c r="H183" s="213"/>
      <c r="I183" s="213"/>
      <c r="J183" s="214" t="s">
        <v>154</v>
      </c>
      <c r="K183" s="215">
        <v>8</v>
      </c>
      <c r="L183" s="216">
        <v>0</v>
      </c>
      <c r="M183" s="216"/>
      <c r="N183" s="215">
        <f>ROUND(L183*K183,3)</f>
        <v>0</v>
      </c>
      <c r="O183" s="215"/>
      <c r="P183" s="215"/>
      <c r="Q183" s="215"/>
      <c r="R183" s="179"/>
      <c r="T183" s="217" t="s">
        <v>5</v>
      </c>
      <c r="U183" s="54" t="s">
        <v>42</v>
      </c>
      <c r="V183" s="45"/>
      <c r="W183" s="218">
        <f>V183*K183</f>
        <v>0</v>
      </c>
      <c r="X183" s="218">
        <v>0</v>
      </c>
      <c r="Y183" s="218">
        <f>X183*K183</f>
        <v>0</v>
      </c>
      <c r="Z183" s="218">
        <v>0.22500000000000001</v>
      </c>
      <c r="AA183" s="219">
        <f>Z183*K183</f>
        <v>1.8</v>
      </c>
      <c r="AR183" s="20" t="s">
        <v>90</v>
      </c>
      <c r="AT183" s="20" t="s">
        <v>151</v>
      </c>
      <c r="AU183" s="20" t="s">
        <v>84</v>
      </c>
      <c r="AY183" s="20" t="s">
        <v>150</v>
      </c>
      <c r="BE183" s="134">
        <f>IF(U183="základná",N183,0)</f>
        <v>0</v>
      </c>
      <c r="BF183" s="134">
        <f>IF(U183="znížená",N183,0)</f>
        <v>0</v>
      </c>
      <c r="BG183" s="134">
        <f>IF(U183="zákl. prenesená",N183,0)</f>
        <v>0</v>
      </c>
      <c r="BH183" s="134">
        <f>IF(U183="zníž. prenesená",N183,0)</f>
        <v>0</v>
      </c>
      <c r="BI183" s="134">
        <f>IF(U183="nulová",N183,0)</f>
        <v>0</v>
      </c>
      <c r="BJ183" s="20" t="s">
        <v>84</v>
      </c>
      <c r="BK183" s="220">
        <f>ROUND(L183*K183,3)</f>
        <v>0</v>
      </c>
      <c r="BL183" s="20" t="s">
        <v>90</v>
      </c>
      <c r="BM183" s="20" t="s">
        <v>276</v>
      </c>
    </row>
    <row r="184" s="1" customFormat="1" ht="25.5" customHeight="1">
      <c r="B184" s="175"/>
      <c r="C184" s="211" t="s">
        <v>277</v>
      </c>
      <c r="D184" s="211" t="s">
        <v>151</v>
      </c>
      <c r="E184" s="212" t="s">
        <v>278</v>
      </c>
      <c r="F184" s="213" t="s">
        <v>279</v>
      </c>
      <c r="G184" s="213"/>
      <c r="H184" s="213"/>
      <c r="I184" s="213"/>
      <c r="J184" s="214" t="s">
        <v>161</v>
      </c>
      <c r="K184" s="215">
        <v>11.359999999999999</v>
      </c>
      <c r="L184" s="216">
        <v>0</v>
      </c>
      <c r="M184" s="216"/>
      <c r="N184" s="215">
        <f>ROUND(L184*K184,3)</f>
        <v>0</v>
      </c>
      <c r="O184" s="215"/>
      <c r="P184" s="215"/>
      <c r="Q184" s="215"/>
      <c r="R184" s="179"/>
      <c r="T184" s="217" t="s">
        <v>5</v>
      </c>
      <c r="U184" s="54" t="s">
        <v>42</v>
      </c>
      <c r="V184" s="45"/>
      <c r="W184" s="218">
        <f>V184*K184</f>
        <v>0</v>
      </c>
      <c r="X184" s="218">
        <v>0</v>
      </c>
      <c r="Y184" s="218">
        <f>X184*K184</f>
        <v>0</v>
      </c>
      <c r="Z184" s="218">
        <v>0</v>
      </c>
      <c r="AA184" s="219">
        <f>Z184*K184</f>
        <v>0</v>
      </c>
      <c r="AR184" s="20" t="s">
        <v>90</v>
      </c>
      <c r="AT184" s="20" t="s">
        <v>151</v>
      </c>
      <c r="AU184" s="20" t="s">
        <v>84</v>
      </c>
      <c r="AY184" s="20" t="s">
        <v>150</v>
      </c>
      <c r="BE184" s="134">
        <f>IF(U184="základná",N184,0)</f>
        <v>0</v>
      </c>
      <c r="BF184" s="134">
        <f>IF(U184="znížená",N184,0)</f>
        <v>0</v>
      </c>
      <c r="BG184" s="134">
        <f>IF(U184="zákl. prenesená",N184,0)</f>
        <v>0</v>
      </c>
      <c r="BH184" s="134">
        <f>IF(U184="zníž. prenesená",N184,0)</f>
        <v>0</v>
      </c>
      <c r="BI184" s="134">
        <f>IF(U184="nulová",N184,0)</f>
        <v>0</v>
      </c>
      <c r="BJ184" s="20" t="s">
        <v>84</v>
      </c>
      <c r="BK184" s="220">
        <f>ROUND(L184*K184,3)</f>
        <v>0</v>
      </c>
      <c r="BL184" s="20" t="s">
        <v>90</v>
      </c>
      <c r="BM184" s="20" t="s">
        <v>280</v>
      </c>
    </row>
    <row r="185" s="1" customFormat="1" ht="25.5" customHeight="1">
      <c r="B185" s="175"/>
      <c r="C185" s="211" t="s">
        <v>281</v>
      </c>
      <c r="D185" s="211" t="s">
        <v>151</v>
      </c>
      <c r="E185" s="212" t="s">
        <v>282</v>
      </c>
      <c r="F185" s="213" t="s">
        <v>283</v>
      </c>
      <c r="G185" s="213"/>
      <c r="H185" s="213"/>
      <c r="I185" s="213"/>
      <c r="J185" s="214" t="s">
        <v>161</v>
      </c>
      <c r="K185" s="215">
        <v>11.359999999999999</v>
      </c>
      <c r="L185" s="216">
        <v>0</v>
      </c>
      <c r="M185" s="216"/>
      <c r="N185" s="215">
        <f>ROUND(L185*K185,3)</f>
        <v>0</v>
      </c>
      <c r="O185" s="215"/>
      <c r="P185" s="215"/>
      <c r="Q185" s="215"/>
      <c r="R185" s="179"/>
      <c r="T185" s="217" t="s">
        <v>5</v>
      </c>
      <c r="U185" s="54" t="s">
        <v>42</v>
      </c>
      <c r="V185" s="45"/>
      <c r="W185" s="218">
        <f>V185*K185</f>
        <v>0</v>
      </c>
      <c r="X185" s="218">
        <v>0</v>
      </c>
      <c r="Y185" s="218">
        <f>X185*K185</f>
        <v>0</v>
      </c>
      <c r="Z185" s="218">
        <v>0</v>
      </c>
      <c r="AA185" s="219">
        <f>Z185*K185</f>
        <v>0</v>
      </c>
      <c r="AR185" s="20" t="s">
        <v>90</v>
      </c>
      <c r="AT185" s="20" t="s">
        <v>151</v>
      </c>
      <c r="AU185" s="20" t="s">
        <v>84</v>
      </c>
      <c r="AY185" s="20" t="s">
        <v>150</v>
      </c>
      <c r="BE185" s="134">
        <f>IF(U185="základná",N185,0)</f>
        <v>0</v>
      </c>
      <c r="BF185" s="134">
        <f>IF(U185="znížená",N185,0)</f>
        <v>0</v>
      </c>
      <c r="BG185" s="134">
        <f>IF(U185="zákl. prenesená",N185,0)</f>
        <v>0</v>
      </c>
      <c r="BH185" s="134">
        <f>IF(U185="zníž. prenesená",N185,0)</f>
        <v>0</v>
      </c>
      <c r="BI185" s="134">
        <f>IF(U185="nulová",N185,0)</f>
        <v>0</v>
      </c>
      <c r="BJ185" s="20" t="s">
        <v>84</v>
      </c>
      <c r="BK185" s="220">
        <f>ROUND(L185*K185,3)</f>
        <v>0</v>
      </c>
      <c r="BL185" s="20" t="s">
        <v>90</v>
      </c>
      <c r="BM185" s="20" t="s">
        <v>284</v>
      </c>
    </row>
    <row r="186" s="1" customFormat="1" ht="25.5" customHeight="1">
      <c r="B186" s="175"/>
      <c r="C186" s="211" t="s">
        <v>285</v>
      </c>
      <c r="D186" s="211" t="s">
        <v>151</v>
      </c>
      <c r="E186" s="212" t="s">
        <v>286</v>
      </c>
      <c r="F186" s="213" t="s">
        <v>287</v>
      </c>
      <c r="G186" s="213"/>
      <c r="H186" s="213"/>
      <c r="I186" s="213"/>
      <c r="J186" s="214" t="s">
        <v>161</v>
      </c>
      <c r="K186" s="215">
        <v>9.2400000000000002</v>
      </c>
      <c r="L186" s="216">
        <v>0</v>
      </c>
      <c r="M186" s="216"/>
      <c r="N186" s="215">
        <f>ROUND(L186*K186,3)</f>
        <v>0</v>
      </c>
      <c r="O186" s="215"/>
      <c r="P186" s="215"/>
      <c r="Q186" s="215"/>
      <c r="R186" s="179"/>
      <c r="T186" s="217" t="s">
        <v>5</v>
      </c>
      <c r="U186" s="54" t="s">
        <v>42</v>
      </c>
      <c r="V186" s="45"/>
      <c r="W186" s="218">
        <f>V186*K186</f>
        <v>0</v>
      </c>
      <c r="X186" s="218">
        <v>0</v>
      </c>
      <c r="Y186" s="218">
        <f>X186*K186</f>
        <v>0</v>
      </c>
      <c r="Z186" s="218">
        <v>0</v>
      </c>
      <c r="AA186" s="219">
        <f>Z186*K186</f>
        <v>0</v>
      </c>
      <c r="AR186" s="20" t="s">
        <v>90</v>
      </c>
      <c r="AT186" s="20" t="s">
        <v>151</v>
      </c>
      <c r="AU186" s="20" t="s">
        <v>84</v>
      </c>
      <c r="AY186" s="20" t="s">
        <v>150</v>
      </c>
      <c r="BE186" s="134">
        <f>IF(U186="základná",N186,0)</f>
        <v>0</v>
      </c>
      <c r="BF186" s="134">
        <f>IF(U186="znížená",N186,0)</f>
        <v>0</v>
      </c>
      <c r="BG186" s="134">
        <f>IF(U186="zákl. prenesená",N186,0)</f>
        <v>0</v>
      </c>
      <c r="BH186" s="134">
        <f>IF(U186="zníž. prenesená",N186,0)</f>
        <v>0</v>
      </c>
      <c r="BI186" s="134">
        <f>IF(U186="nulová",N186,0)</f>
        <v>0</v>
      </c>
      <c r="BJ186" s="20" t="s">
        <v>84</v>
      </c>
      <c r="BK186" s="220">
        <f>ROUND(L186*K186,3)</f>
        <v>0</v>
      </c>
      <c r="BL186" s="20" t="s">
        <v>90</v>
      </c>
      <c r="BM186" s="20" t="s">
        <v>288</v>
      </c>
    </row>
    <row r="187" s="1" customFormat="1" ht="51" customHeight="1">
      <c r="B187" s="175"/>
      <c r="C187" s="211" t="s">
        <v>289</v>
      </c>
      <c r="D187" s="211" t="s">
        <v>151</v>
      </c>
      <c r="E187" s="212" t="s">
        <v>290</v>
      </c>
      <c r="F187" s="213" t="s">
        <v>291</v>
      </c>
      <c r="G187" s="213"/>
      <c r="H187" s="213"/>
      <c r="I187" s="213"/>
      <c r="J187" s="214" t="s">
        <v>161</v>
      </c>
      <c r="K187" s="215">
        <v>9.2400000000000002</v>
      </c>
      <c r="L187" s="216">
        <v>0</v>
      </c>
      <c r="M187" s="216"/>
      <c r="N187" s="215">
        <f>ROUND(L187*K187,3)</f>
        <v>0</v>
      </c>
      <c r="O187" s="215"/>
      <c r="P187" s="215"/>
      <c r="Q187" s="215"/>
      <c r="R187" s="179"/>
      <c r="T187" s="217" t="s">
        <v>5</v>
      </c>
      <c r="U187" s="54" t="s">
        <v>42</v>
      </c>
      <c r="V187" s="45"/>
      <c r="W187" s="218">
        <f>V187*K187</f>
        <v>0</v>
      </c>
      <c r="X187" s="218">
        <v>0</v>
      </c>
      <c r="Y187" s="218">
        <f>X187*K187</f>
        <v>0</v>
      </c>
      <c r="Z187" s="218">
        <v>0</v>
      </c>
      <c r="AA187" s="219">
        <f>Z187*K187</f>
        <v>0</v>
      </c>
      <c r="AR187" s="20" t="s">
        <v>90</v>
      </c>
      <c r="AT187" s="20" t="s">
        <v>151</v>
      </c>
      <c r="AU187" s="20" t="s">
        <v>84</v>
      </c>
      <c r="AY187" s="20" t="s">
        <v>150</v>
      </c>
      <c r="BE187" s="134">
        <f>IF(U187="základná",N187,0)</f>
        <v>0</v>
      </c>
      <c r="BF187" s="134">
        <f>IF(U187="znížená",N187,0)</f>
        <v>0</v>
      </c>
      <c r="BG187" s="134">
        <f>IF(U187="zákl. prenesená",N187,0)</f>
        <v>0</v>
      </c>
      <c r="BH187" s="134">
        <f>IF(U187="zníž. prenesená",N187,0)</f>
        <v>0</v>
      </c>
      <c r="BI187" s="134">
        <f>IF(U187="nulová",N187,0)</f>
        <v>0</v>
      </c>
      <c r="BJ187" s="20" t="s">
        <v>84</v>
      </c>
      <c r="BK187" s="220">
        <f>ROUND(L187*K187,3)</f>
        <v>0</v>
      </c>
      <c r="BL187" s="20" t="s">
        <v>90</v>
      </c>
      <c r="BM187" s="20" t="s">
        <v>292</v>
      </c>
    </row>
    <row r="188" s="1" customFormat="1" ht="38.25" customHeight="1">
      <c r="B188" s="175"/>
      <c r="C188" s="211" t="s">
        <v>293</v>
      </c>
      <c r="D188" s="211" t="s">
        <v>151</v>
      </c>
      <c r="E188" s="212" t="s">
        <v>294</v>
      </c>
      <c r="F188" s="213" t="s">
        <v>295</v>
      </c>
      <c r="G188" s="213"/>
      <c r="H188" s="213"/>
      <c r="I188" s="213"/>
      <c r="J188" s="214" t="s">
        <v>161</v>
      </c>
      <c r="K188" s="215">
        <v>11.359999999999999</v>
      </c>
      <c r="L188" s="216">
        <v>0</v>
      </c>
      <c r="M188" s="216"/>
      <c r="N188" s="215">
        <f>ROUND(L188*K188,3)</f>
        <v>0</v>
      </c>
      <c r="O188" s="215"/>
      <c r="P188" s="215"/>
      <c r="Q188" s="215"/>
      <c r="R188" s="179"/>
      <c r="T188" s="217" t="s">
        <v>5</v>
      </c>
      <c r="U188" s="54" t="s">
        <v>42</v>
      </c>
      <c r="V188" s="45"/>
      <c r="W188" s="218">
        <f>V188*K188</f>
        <v>0</v>
      </c>
      <c r="X188" s="218">
        <v>0</v>
      </c>
      <c r="Y188" s="218">
        <f>X188*K188</f>
        <v>0</v>
      </c>
      <c r="Z188" s="218">
        <v>0</v>
      </c>
      <c r="AA188" s="219">
        <f>Z188*K188</f>
        <v>0</v>
      </c>
      <c r="AR188" s="20" t="s">
        <v>90</v>
      </c>
      <c r="AT188" s="20" t="s">
        <v>151</v>
      </c>
      <c r="AU188" s="20" t="s">
        <v>84</v>
      </c>
      <c r="AY188" s="20" t="s">
        <v>150</v>
      </c>
      <c r="BE188" s="134">
        <f>IF(U188="základná",N188,0)</f>
        <v>0</v>
      </c>
      <c r="BF188" s="134">
        <f>IF(U188="znížená",N188,0)</f>
        <v>0</v>
      </c>
      <c r="BG188" s="134">
        <f>IF(U188="zákl. prenesená",N188,0)</f>
        <v>0</v>
      </c>
      <c r="BH188" s="134">
        <f>IF(U188="zníž. prenesená",N188,0)</f>
        <v>0</v>
      </c>
      <c r="BI188" s="134">
        <f>IF(U188="nulová",N188,0)</f>
        <v>0</v>
      </c>
      <c r="BJ188" s="20" t="s">
        <v>84</v>
      </c>
      <c r="BK188" s="220">
        <f>ROUND(L188*K188,3)</f>
        <v>0</v>
      </c>
      <c r="BL188" s="20" t="s">
        <v>90</v>
      </c>
      <c r="BM188" s="20" t="s">
        <v>296</v>
      </c>
    </row>
    <row r="189" s="1" customFormat="1" ht="38.25" customHeight="1">
      <c r="B189" s="175"/>
      <c r="C189" s="211" t="s">
        <v>297</v>
      </c>
      <c r="D189" s="211" t="s">
        <v>151</v>
      </c>
      <c r="E189" s="212" t="s">
        <v>298</v>
      </c>
      <c r="F189" s="213" t="s">
        <v>299</v>
      </c>
      <c r="G189" s="213"/>
      <c r="H189" s="213"/>
      <c r="I189" s="213"/>
      <c r="J189" s="214" t="s">
        <v>161</v>
      </c>
      <c r="K189" s="215">
        <v>11.359999999999999</v>
      </c>
      <c r="L189" s="216">
        <v>0</v>
      </c>
      <c r="M189" s="216"/>
      <c r="N189" s="215">
        <f>ROUND(L189*K189,3)</f>
        <v>0</v>
      </c>
      <c r="O189" s="215"/>
      <c r="P189" s="215"/>
      <c r="Q189" s="215"/>
      <c r="R189" s="179"/>
      <c r="T189" s="217" t="s">
        <v>5</v>
      </c>
      <c r="U189" s="54" t="s">
        <v>42</v>
      </c>
      <c r="V189" s="45"/>
      <c r="W189" s="218">
        <f>V189*K189</f>
        <v>0</v>
      </c>
      <c r="X189" s="218">
        <v>0</v>
      </c>
      <c r="Y189" s="218">
        <f>X189*K189</f>
        <v>0</v>
      </c>
      <c r="Z189" s="218">
        <v>0</v>
      </c>
      <c r="AA189" s="219">
        <f>Z189*K189</f>
        <v>0</v>
      </c>
      <c r="AR189" s="20" t="s">
        <v>90</v>
      </c>
      <c r="AT189" s="20" t="s">
        <v>151</v>
      </c>
      <c r="AU189" s="20" t="s">
        <v>84</v>
      </c>
      <c r="AY189" s="20" t="s">
        <v>150</v>
      </c>
      <c r="BE189" s="134">
        <f>IF(U189="základná",N189,0)</f>
        <v>0</v>
      </c>
      <c r="BF189" s="134">
        <f>IF(U189="znížená",N189,0)</f>
        <v>0</v>
      </c>
      <c r="BG189" s="134">
        <f>IF(U189="zákl. prenesená",N189,0)</f>
        <v>0</v>
      </c>
      <c r="BH189" s="134">
        <f>IF(U189="zníž. prenesená",N189,0)</f>
        <v>0</v>
      </c>
      <c r="BI189" s="134">
        <f>IF(U189="nulová",N189,0)</f>
        <v>0</v>
      </c>
      <c r="BJ189" s="20" t="s">
        <v>84</v>
      </c>
      <c r="BK189" s="220">
        <f>ROUND(L189*K189,3)</f>
        <v>0</v>
      </c>
      <c r="BL189" s="20" t="s">
        <v>90</v>
      </c>
      <c r="BM189" s="20" t="s">
        <v>300</v>
      </c>
    </row>
    <row r="190" s="1" customFormat="1" ht="25.5" customHeight="1">
      <c r="B190" s="175"/>
      <c r="C190" s="211" t="s">
        <v>301</v>
      </c>
      <c r="D190" s="211" t="s">
        <v>151</v>
      </c>
      <c r="E190" s="212" t="s">
        <v>234</v>
      </c>
      <c r="F190" s="213" t="s">
        <v>235</v>
      </c>
      <c r="G190" s="213"/>
      <c r="H190" s="213"/>
      <c r="I190" s="213"/>
      <c r="J190" s="214" t="s">
        <v>154</v>
      </c>
      <c r="K190" s="215">
        <v>73</v>
      </c>
      <c r="L190" s="216">
        <v>0</v>
      </c>
      <c r="M190" s="216"/>
      <c r="N190" s="215">
        <f>ROUND(L190*K190,3)</f>
        <v>0</v>
      </c>
      <c r="O190" s="215"/>
      <c r="P190" s="215"/>
      <c r="Q190" s="215"/>
      <c r="R190" s="179"/>
      <c r="T190" s="217" t="s">
        <v>5</v>
      </c>
      <c r="U190" s="54" t="s">
        <v>42</v>
      </c>
      <c r="V190" s="45"/>
      <c r="W190" s="218">
        <f>V190*K190</f>
        <v>0</v>
      </c>
      <c r="X190" s="218">
        <v>0</v>
      </c>
      <c r="Y190" s="218">
        <f>X190*K190</f>
        <v>0</v>
      </c>
      <c r="Z190" s="218">
        <v>0</v>
      </c>
      <c r="AA190" s="219">
        <f>Z190*K190</f>
        <v>0</v>
      </c>
      <c r="AR190" s="20" t="s">
        <v>90</v>
      </c>
      <c r="AT190" s="20" t="s">
        <v>151</v>
      </c>
      <c r="AU190" s="20" t="s">
        <v>84</v>
      </c>
      <c r="AY190" s="20" t="s">
        <v>150</v>
      </c>
      <c r="BE190" s="134">
        <f>IF(U190="základná",N190,0)</f>
        <v>0</v>
      </c>
      <c r="BF190" s="134">
        <f>IF(U190="znížená",N190,0)</f>
        <v>0</v>
      </c>
      <c r="BG190" s="134">
        <f>IF(U190="zákl. prenesená",N190,0)</f>
        <v>0</v>
      </c>
      <c r="BH190" s="134">
        <f>IF(U190="zníž. prenesená",N190,0)</f>
        <v>0</v>
      </c>
      <c r="BI190" s="134">
        <f>IF(U190="nulová",N190,0)</f>
        <v>0</v>
      </c>
      <c r="BJ190" s="20" t="s">
        <v>84</v>
      </c>
      <c r="BK190" s="220">
        <f>ROUND(L190*K190,3)</f>
        <v>0</v>
      </c>
      <c r="BL190" s="20" t="s">
        <v>90</v>
      </c>
      <c r="BM190" s="20" t="s">
        <v>302</v>
      </c>
    </row>
    <row r="191" s="1" customFormat="1" ht="25.5" customHeight="1">
      <c r="B191" s="175"/>
      <c r="C191" s="211" t="s">
        <v>303</v>
      </c>
      <c r="D191" s="211" t="s">
        <v>151</v>
      </c>
      <c r="E191" s="212" t="s">
        <v>304</v>
      </c>
      <c r="F191" s="213" t="s">
        <v>305</v>
      </c>
      <c r="G191" s="213"/>
      <c r="H191" s="213"/>
      <c r="I191" s="213"/>
      <c r="J191" s="214" t="s">
        <v>154</v>
      </c>
      <c r="K191" s="215">
        <v>28.399999999999999</v>
      </c>
      <c r="L191" s="216">
        <v>0</v>
      </c>
      <c r="M191" s="216"/>
      <c r="N191" s="215">
        <f>ROUND(L191*K191,3)</f>
        <v>0</v>
      </c>
      <c r="O191" s="215"/>
      <c r="P191" s="215"/>
      <c r="Q191" s="215"/>
      <c r="R191" s="179"/>
      <c r="T191" s="217" t="s">
        <v>5</v>
      </c>
      <c r="U191" s="54" t="s">
        <v>42</v>
      </c>
      <c r="V191" s="45"/>
      <c r="W191" s="218">
        <f>V191*K191</f>
        <v>0</v>
      </c>
      <c r="X191" s="218">
        <v>0</v>
      </c>
      <c r="Y191" s="218">
        <f>X191*K191</f>
        <v>0</v>
      </c>
      <c r="Z191" s="218">
        <v>0</v>
      </c>
      <c r="AA191" s="219">
        <f>Z191*K191</f>
        <v>0</v>
      </c>
      <c r="AR191" s="20" t="s">
        <v>90</v>
      </c>
      <c r="AT191" s="20" t="s">
        <v>151</v>
      </c>
      <c r="AU191" s="20" t="s">
        <v>84</v>
      </c>
      <c r="AY191" s="20" t="s">
        <v>150</v>
      </c>
      <c r="BE191" s="134">
        <f>IF(U191="základná",N191,0)</f>
        <v>0</v>
      </c>
      <c r="BF191" s="134">
        <f>IF(U191="znížená",N191,0)</f>
        <v>0</v>
      </c>
      <c r="BG191" s="134">
        <f>IF(U191="zákl. prenesená",N191,0)</f>
        <v>0</v>
      </c>
      <c r="BH191" s="134">
        <f>IF(U191="zníž. prenesená",N191,0)</f>
        <v>0</v>
      </c>
      <c r="BI191" s="134">
        <f>IF(U191="nulová",N191,0)</f>
        <v>0</v>
      </c>
      <c r="BJ191" s="20" t="s">
        <v>84</v>
      </c>
      <c r="BK191" s="220">
        <f>ROUND(L191*K191,3)</f>
        <v>0</v>
      </c>
      <c r="BL191" s="20" t="s">
        <v>90</v>
      </c>
      <c r="BM191" s="20" t="s">
        <v>306</v>
      </c>
    </row>
    <row r="192" s="9" customFormat="1" ht="29.88" customHeight="1">
      <c r="B192" s="197"/>
      <c r="C192" s="198"/>
      <c r="D192" s="208" t="s">
        <v>118</v>
      </c>
      <c r="E192" s="208"/>
      <c r="F192" s="208"/>
      <c r="G192" s="208"/>
      <c r="H192" s="208"/>
      <c r="I192" s="208"/>
      <c r="J192" s="208"/>
      <c r="K192" s="208"/>
      <c r="L192" s="208"/>
      <c r="M192" s="208"/>
      <c r="N192" s="227">
        <f>BK192</f>
        <v>0</v>
      </c>
      <c r="O192" s="228"/>
      <c r="P192" s="228"/>
      <c r="Q192" s="228"/>
      <c r="R192" s="201"/>
      <c r="T192" s="202"/>
      <c r="U192" s="198"/>
      <c r="V192" s="198"/>
      <c r="W192" s="203">
        <f>SUM(W193:W197)</f>
        <v>0</v>
      </c>
      <c r="X192" s="198"/>
      <c r="Y192" s="203">
        <f>SUM(Y193:Y197)</f>
        <v>71.290245999999996</v>
      </c>
      <c r="Z192" s="198"/>
      <c r="AA192" s="204">
        <f>SUM(AA193:AA197)</f>
        <v>0</v>
      </c>
      <c r="AR192" s="205" t="s">
        <v>81</v>
      </c>
      <c r="AT192" s="206" t="s">
        <v>74</v>
      </c>
      <c r="AU192" s="206" t="s">
        <v>81</v>
      </c>
      <c r="AY192" s="205" t="s">
        <v>150</v>
      </c>
      <c r="BK192" s="207">
        <f>SUM(BK193:BK197)</f>
        <v>0</v>
      </c>
    </row>
    <row r="193" s="1" customFormat="1" ht="38.25" customHeight="1">
      <c r="B193" s="175"/>
      <c r="C193" s="211" t="s">
        <v>307</v>
      </c>
      <c r="D193" s="211" t="s">
        <v>151</v>
      </c>
      <c r="E193" s="212" t="s">
        <v>308</v>
      </c>
      <c r="F193" s="213" t="s">
        <v>309</v>
      </c>
      <c r="G193" s="213"/>
      <c r="H193" s="213"/>
      <c r="I193" s="213"/>
      <c r="J193" s="214" t="s">
        <v>154</v>
      </c>
      <c r="K193" s="215">
        <v>26.440000000000001</v>
      </c>
      <c r="L193" s="216">
        <v>0</v>
      </c>
      <c r="M193" s="216"/>
      <c r="N193" s="215">
        <f>ROUND(L193*K193,3)</f>
        <v>0</v>
      </c>
      <c r="O193" s="215"/>
      <c r="P193" s="215"/>
      <c r="Q193" s="215"/>
      <c r="R193" s="179"/>
      <c r="T193" s="217" t="s">
        <v>5</v>
      </c>
      <c r="U193" s="54" t="s">
        <v>42</v>
      </c>
      <c r="V193" s="45"/>
      <c r="W193" s="218">
        <f>V193*K193</f>
        <v>0</v>
      </c>
      <c r="X193" s="218">
        <v>0.19694999999999999</v>
      </c>
      <c r="Y193" s="218">
        <f>X193*K193</f>
        <v>5.2073580000000002</v>
      </c>
      <c r="Z193" s="218">
        <v>0</v>
      </c>
      <c r="AA193" s="219">
        <f>Z193*K193</f>
        <v>0</v>
      </c>
      <c r="AR193" s="20" t="s">
        <v>90</v>
      </c>
      <c r="AT193" s="20" t="s">
        <v>151</v>
      </c>
      <c r="AU193" s="20" t="s">
        <v>84</v>
      </c>
      <c r="AY193" s="20" t="s">
        <v>150</v>
      </c>
      <c r="BE193" s="134">
        <f>IF(U193="základná",N193,0)</f>
        <v>0</v>
      </c>
      <c r="BF193" s="134">
        <f>IF(U193="znížená",N193,0)</f>
        <v>0</v>
      </c>
      <c r="BG193" s="134">
        <f>IF(U193="zákl. prenesená",N193,0)</f>
        <v>0</v>
      </c>
      <c r="BH193" s="134">
        <f>IF(U193="zníž. prenesená",N193,0)</f>
        <v>0</v>
      </c>
      <c r="BI193" s="134">
        <f>IF(U193="nulová",N193,0)</f>
        <v>0</v>
      </c>
      <c r="BJ193" s="20" t="s">
        <v>84</v>
      </c>
      <c r="BK193" s="220">
        <f>ROUND(L193*K193,3)</f>
        <v>0</v>
      </c>
      <c r="BL193" s="20" t="s">
        <v>90</v>
      </c>
      <c r="BM193" s="20" t="s">
        <v>310</v>
      </c>
    </row>
    <row r="194" s="1" customFormat="1" ht="38.25" customHeight="1">
      <c r="B194" s="175"/>
      <c r="C194" s="211" t="s">
        <v>311</v>
      </c>
      <c r="D194" s="211" t="s">
        <v>151</v>
      </c>
      <c r="E194" s="212" t="s">
        <v>312</v>
      </c>
      <c r="F194" s="213" t="s">
        <v>313</v>
      </c>
      <c r="G194" s="213"/>
      <c r="H194" s="213"/>
      <c r="I194" s="213"/>
      <c r="J194" s="214" t="s">
        <v>154</v>
      </c>
      <c r="K194" s="215">
        <v>23.600000000000001</v>
      </c>
      <c r="L194" s="216">
        <v>0</v>
      </c>
      <c r="M194" s="216"/>
      <c r="N194" s="215">
        <f>ROUND(L194*K194,3)</f>
        <v>0</v>
      </c>
      <c r="O194" s="215"/>
      <c r="P194" s="215"/>
      <c r="Q194" s="215"/>
      <c r="R194" s="179"/>
      <c r="T194" s="217" t="s">
        <v>5</v>
      </c>
      <c r="U194" s="54" t="s">
        <v>42</v>
      </c>
      <c r="V194" s="45"/>
      <c r="W194" s="218">
        <f>V194*K194</f>
        <v>0</v>
      </c>
      <c r="X194" s="218">
        <v>0.25294</v>
      </c>
      <c r="Y194" s="218">
        <f>X194*K194</f>
        <v>5.9693840000000007</v>
      </c>
      <c r="Z194" s="218">
        <v>0</v>
      </c>
      <c r="AA194" s="219">
        <f>Z194*K194</f>
        <v>0</v>
      </c>
      <c r="AR194" s="20" t="s">
        <v>90</v>
      </c>
      <c r="AT194" s="20" t="s">
        <v>151</v>
      </c>
      <c r="AU194" s="20" t="s">
        <v>84</v>
      </c>
      <c r="AY194" s="20" t="s">
        <v>150</v>
      </c>
      <c r="BE194" s="134">
        <f>IF(U194="základná",N194,0)</f>
        <v>0</v>
      </c>
      <c r="BF194" s="134">
        <f>IF(U194="znížená",N194,0)</f>
        <v>0</v>
      </c>
      <c r="BG194" s="134">
        <f>IF(U194="zákl. prenesená",N194,0)</f>
        <v>0</v>
      </c>
      <c r="BH194" s="134">
        <f>IF(U194="zníž. prenesená",N194,0)</f>
        <v>0</v>
      </c>
      <c r="BI194" s="134">
        <f>IF(U194="nulová",N194,0)</f>
        <v>0</v>
      </c>
      <c r="BJ194" s="20" t="s">
        <v>84</v>
      </c>
      <c r="BK194" s="220">
        <f>ROUND(L194*K194,3)</f>
        <v>0</v>
      </c>
      <c r="BL194" s="20" t="s">
        <v>90</v>
      </c>
      <c r="BM194" s="20" t="s">
        <v>314</v>
      </c>
    </row>
    <row r="195" s="1" customFormat="1" ht="25.5" customHeight="1">
      <c r="B195" s="175"/>
      <c r="C195" s="211" t="s">
        <v>315</v>
      </c>
      <c r="D195" s="211" t="s">
        <v>151</v>
      </c>
      <c r="E195" s="212" t="s">
        <v>316</v>
      </c>
      <c r="F195" s="213" t="s">
        <v>317</v>
      </c>
      <c r="G195" s="213"/>
      <c r="H195" s="213"/>
      <c r="I195" s="213"/>
      <c r="J195" s="214" t="s">
        <v>154</v>
      </c>
      <c r="K195" s="215">
        <v>171.02000000000001</v>
      </c>
      <c r="L195" s="216">
        <v>0</v>
      </c>
      <c r="M195" s="216"/>
      <c r="N195" s="215">
        <f>ROUND(L195*K195,3)</f>
        <v>0</v>
      </c>
      <c r="O195" s="215"/>
      <c r="P195" s="215"/>
      <c r="Q195" s="215"/>
      <c r="R195" s="179"/>
      <c r="T195" s="217" t="s">
        <v>5</v>
      </c>
      <c r="U195" s="54" t="s">
        <v>42</v>
      </c>
      <c r="V195" s="45"/>
      <c r="W195" s="218">
        <f>V195*K195</f>
        <v>0</v>
      </c>
      <c r="X195" s="218">
        <v>0.10820000000000001</v>
      </c>
      <c r="Y195" s="218">
        <f>X195*K195</f>
        <v>18.504364000000002</v>
      </c>
      <c r="Z195" s="218">
        <v>0</v>
      </c>
      <c r="AA195" s="219">
        <f>Z195*K195</f>
        <v>0</v>
      </c>
      <c r="AR195" s="20" t="s">
        <v>90</v>
      </c>
      <c r="AT195" s="20" t="s">
        <v>151</v>
      </c>
      <c r="AU195" s="20" t="s">
        <v>84</v>
      </c>
      <c r="AY195" s="20" t="s">
        <v>150</v>
      </c>
      <c r="BE195" s="134">
        <f>IF(U195="základná",N195,0)</f>
        <v>0</v>
      </c>
      <c r="BF195" s="134">
        <f>IF(U195="znížená",N195,0)</f>
        <v>0</v>
      </c>
      <c r="BG195" s="134">
        <f>IF(U195="zákl. prenesená",N195,0)</f>
        <v>0</v>
      </c>
      <c r="BH195" s="134">
        <f>IF(U195="zníž. prenesená",N195,0)</f>
        <v>0</v>
      </c>
      <c r="BI195" s="134">
        <f>IF(U195="nulová",N195,0)</f>
        <v>0</v>
      </c>
      <c r="BJ195" s="20" t="s">
        <v>84</v>
      </c>
      <c r="BK195" s="220">
        <f>ROUND(L195*K195,3)</f>
        <v>0</v>
      </c>
      <c r="BL195" s="20" t="s">
        <v>90</v>
      </c>
      <c r="BM195" s="20" t="s">
        <v>318</v>
      </c>
    </row>
    <row r="196" s="1" customFormat="1" ht="38.25" customHeight="1">
      <c r="B196" s="175"/>
      <c r="C196" s="211" t="s">
        <v>319</v>
      </c>
      <c r="D196" s="211" t="s">
        <v>151</v>
      </c>
      <c r="E196" s="212" t="s">
        <v>189</v>
      </c>
      <c r="F196" s="213" t="s">
        <v>190</v>
      </c>
      <c r="G196" s="213"/>
      <c r="H196" s="213"/>
      <c r="I196" s="213"/>
      <c r="J196" s="214" t="s">
        <v>154</v>
      </c>
      <c r="K196" s="215">
        <v>171.02000000000001</v>
      </c>
      <c r="L196" s="216">
        <v>0</v>
      </c>
      <c r="M196" s="216"/>
      <c r="N196" s="215">
        <f>ROUND(L196*K196,3)</f>
        <v>0</v>
      </c>
      <c r="O196" s="215"/>
      <c r="P196" s="215"/>
      <c r="Q196" s="215"/>
      <c r="R196" s="179"/>
      <c r="T196" s="217" t="s">
        <v>5</v>
      </c>
      <c r="U196" s="54" t="s">
        <v>42</v>
      </c>
      <c r="V196" s="45"/>
      <c r="W196" s="218">
        <f>V196*K196</f>
        <v>0</v>
      </c>
      <c r="X196" s="218">
        <v>0.112</v>
      </c>
      <c r="Y196" s="218">
        <f>X196*K196</f>
        <v>19.154240000000001</v>
      </c>
      <c r="Z196" s="218">
        <v>0</v>
      </c>
      <c r="AA196" s="219">
        <f>Z196*K196</f>
        <v>0</v>
      </c>
      <c r="AR196" s="20" t="s">
        <v>90</v>
      </c>
      <c r="AT196" s="20" t="s">
        <v>151</v>
      </c>
      <c r="AU196" s="20" t="s">
        <v>84</v>
      </c>
      <c r="AY196" s="20" t="s">
        <v>150</v>
      </c>
      <c r="BE196" s="134">
        <f>IF(U196="základná",N196,0)</f>
        <v>0</v>
      </c>
      <c r="BF196" s="134">
        <f>IF(U196="znížená",N196,0)</f>
        <v>0</v>
      </c>
      <c r="BG196" s="134">
        <f>IF(U196="zákl. prenesená",N196,0)</f>
        <v>0</v>
      </c>
      <c r="BH196" s="134">
        <f>IF(U196="zníž. prenesená",N196,0)</f>
        <v>0</v>
      </c>
      <c r="BI196" s="134">
        <f>IF(U196="nulová",N196,0)</f>
        <v>0</v>
      </c>
      <c r="BJ196" s="20" t="s">
        <v>84</v>
      </c>
      <c r="BK196" s="220">
        <f>ROUND(L196*K196,3)</f>
        <v>0</v>
      </c>
      <c r="BL196" s="20" t="s">
        <v>90</v>
      </c>
      <c r="BM196" s="20" t="s">
        <v>320</v>
      </c>
    </row>
    <row r="197" s="1" customFormat="1" ht="25.5" customHeight="1">
      <c r="B197" s="175"/>
      <c r="C197" s="221" t="s">
        <v>321</v>
      </c>
      <c r="D197" s="221" t="s">
        <v>167</v>
      </c>
      <c r="E197" s="222" t="s">
        <v>322</v>
      </c>
      <c r="F197" s="223" t="s">
        <v>323</v>
      </c>
      <c r="G197" s="223"/>
      <c r="H197" s="223"/>
      <c r="I197" s="223"/>
      <c r="J197" s="224" t="s">
        <v>154</v>
      </c>
      <c r="K197" s="225">
        <v>172.72999999999999</v>
      </c>
      <c r="L197" s="226">
        <v>0</v>
      </c>
      <c r="M197" s="226"/>
      <c r="N197" s="225">
        <f>ROUND(L197*K197,3)</f>
        <v>0</v>
      </c>
      <c r="O197" s="215"/>
      <c r="P197" s="215"/>
      <c r="Q197" s="215"/>
      <c r="R197" s="179"/>
      <c r="T197" s="217" t="s">
        <v>5</v>
      </c>
      <c r="U197" s="54" t="s">
        <v>42</v>
      </c>
      <c r="V197" s="45"/>
      <c r="W197" s="218">
        <f>V197*K197</f>
        <v>0</v>
      </c>
      <c r="X197" s="218">
        <v>0.13</v>
      </c>
      <c r="Y197" s="218">
        <f>X197*K197</f>
        <v>22.454899999999999</v>
      </c>
      <c r="Z197" s="218">
        <v>0</v>
      </c>
      <c r="AA197" s="219">
        <f>Z197*K197</f>
        <v>0</v>
      </c>
      <c r="AR197" s="20" t="s">
        <v>171</v>
      </c>
      <c r="AT197" s="20" t="s">
        <v>167</v>
      </c>
      <c r="AU197" s="20" t="s">
        <v>84</v>
      </c>
      <c r="AY197" s="20" t="s">
        <v>150</v>
      </c>
      <c r="BE197" s="134">
        <f>IF(U197="základná",N197,0)</f>
        <v>0</v>
      </c>
      <c r="BF197" s="134">
        <f>IF(U197="znížená",N197,0)</f>
        <v>0</v>
      </c>
      <c r="BG197" s="134">
        <f>IF(U197="zákl. prenesená",N197,0)</f>
        <v>0</v>
      </c>
      <c r="BH197" s="134">
        <f>IF(U197="zníž. prenesená",N197,0)</f>
        <v>0</v>
      </c>
      <c r="BI197" s="134">
        <f>IF(U197="nulová",N197,0)</f>
        <v>0</v>
      </c>
      <c r="BJ197" s="20" t="s">
        <v>84</v>
      </c>
      <c r="BK197" s="220">
        <f>ROUND(L197*K197,3)</f>
        <v>0</v>
      </c>
      <c r="BL197" s="20" t="s">
        <v>90</v>
      </c>
      <c r="BM197" s="20" t="s">
        <v>324</v>
      </c>
    </row>
    <row r="198" s="9" customFormat="1" ht="29.88" customHeight="1">
      <c r="B198" s="197"/>
      <c r="C198" s="198"/>
      <c r="D198" s="208" t="s">
        <v>121</v>
      </c>
      <c r="E198" s="208"/>
      <c r="F198" s="208"/>
      <c r="G198" s="208"/>
      <c r="H198" s="208"/>
      <c r="I198" s="208"/>
      <c r="J198" s="208"/>
      <c r="K198" s="208"/>
      <c r="L198" s="208"/>
      <c r="M198" s="208"/>
      <c r="N198" s="227">
        <f>BK198</f>
        <v>0</v>
      </c>
      <c r="O198" s="228"/>
      <c r="P198" s="228"/>
      <c r="Q198" s="228"/>
      <c r="R198" s="201"/>
      <c r="T198" s="202"/>
      <c r="U198" s="198"/>
      <c r="V198" s="198"/>
      <c r="W198" s="203">
        <f>W199</f>
        <v>0</v>
      </c>
      <c r="X198" s="198"/>
      <c r="Y198" s="203">
        <f>Y199</f>
        <v>0.826573</v>
      </c>
      <c r="Z198" s="198"/>
      <c r="AA198" s="204">
        <f>AA199</f>
        <v>0</v>
      </c>
      <c r="AR198" s="205" t="s">
        <v>81</v>
      </c>
      <c r="AT198" s="206" t="s">
        <v>74</v>
      </c>
      <c r="AU198" s="206" t="s">
        <v>81</v>
      </c>
      <c r="AY198" s="205" t="s">
        <v>150</v>
      </c>
      <c r="BK198" s="207">
        <f>BK199</f>
        <v>0</v>
      </c>
    </row>
    <row r="199" s="1" customFormat="1" ht="25.5" customHeight="1">
      <c r="B199" s="175"/>
      <c r="C199" s="211" t="s">
        <v>325</v>
      </c>
      <c r="D199" s="211" t="s">
        <v>151</v>
      </c>
      <c r="E199" s="212" t="s">
        <v>254</v>
      </c>
      <c r="F199" s="213" t="s">
        <v>255</v>
      </c>
      <c r="G199" s="213"/>
      <c r="H199" s="213"/>
      <c r="I199" s="213"/>
      <c r="J199" s="214" t="s">
        <v>204</v>
      </c>
      <c r="K199" s="215">
        <v>2</v>
      </c>
      <c r="L199" s="216">
        <v>0</v>
      </c>
      <c r="M199" s="216"/>
      <c r="N199" s="215">
        <f>ROUND(L199*K199,3)</f>
        <v>0</v>
      </c>
      <c r="O199" s="215"/>
      <c r="P199" s="215"/>
      <c r="Q199" s="215"/>
      <c r="R199" s="179"/>
      <c r="T199" s="217" t="s">
        <v>5</v>
      </c>
      <c r="U199" s="54" t="s">
        <v>42</v>
      </c>
      <c r="V199" s="45"/>
      <c r="W199" s="218">
        <f>V199*K199</f>
        <v>0</v>
      </c>
      <c r="X199" s="218">
        <v>0.4132865</v>
      </c>
      <c r="Y199" s="218">
        <f>X199*K199</f>
        <v>0.826573</v>
      </c>
      <c r="Z199" s="218">
        <v>0</v>
      </c>
      <c r="AA199" s="219">
        <f>Z199*K199</f>
        <v>0</v>
      </c>
      <c r="AR199" s="20" t="s">
        <v>90</v>
      </c>
      <c r="AT199" s="20" t="s">
        <v>151</v>
      </c>
      <c r="AU199" s="20" t="s">
        <v>84</v>
      </c>
      <c r="AY199" s="20" t="s">
        <v>150</v>
      </c>
      <c r="BE199" s="134">
        <f>IF(U199="základná",N199,0)</f>
        <v>0</v>
      </c>
      <c r="BF199" s="134">
        <f>IF(U199="znížená",N199,0)</f>
        <v>0</v>
      </c>
      <c r="BG199" s="134">
        <f>IF(U199="zákl. prenesená",N199,0)</f>
        <v>0</v>
      </c>
      <c r="BH199" s="134">
        <f>IF(U199="zníž. prenesená",N199,0)</f>
        <v>0</v>
      </c>
      <c r="BI199" s="134">
        <f>IF(U199="nulová",N199,0)</f>
        <v>0</v>
      </c>
      <c r="BJ199" s="20" t="s">
        <v>84</v>
      </c>
      <c r="BK199" s="220">
        <f>ROUND(L199*K199,3)</f>
        <v>0</v>
      </c>
      <c r="BL199" s="20" t="s">
        <v>90</v>
      </c>
      <c r="BM199" s="20" t="s">
        <v>326</v>
      </c>
    </row>
    <row r="200" s="9" customFormat="1" ht="29.88" customHeight="1">
      <c r="B200" s="197"/>
      <c r="C200" s="198"/>
      <c r="D200" s="208" t="s">
        <v>119</v>
      </c>
      <c r="E200" s="208"/>
      <c r="F200" s="208"/>
      <c r="G200" s="208"/>
      <c r="H200" s="208"/>
      <c r="I200" s="208"/>
      <c r="J200" s="208"/>
      <c r="K200" s="208"/>
      <c r="L200" s="208"/>
      <c r="M200" s="208"/>
      <c r="N200" s="227">
        <f>BK200</f>
        <v>0</v>
      </c>
      <c r="O200" s="228"/>
      <c r="P200" s="228"/>
      <c r="Q200" s="228"/>
      <c r="R200" s="201"/>
      <c r="T200" s="202"/>
      <c r="U200" s="198"/>
      <c r="V200" s="198"/>
      <c r="W200" s="203">
        <f>SUM(W201:W203)</f>
        <v>0</v>
      </c>
      <c r="X200" s="198"/>
      <c r="Y200" s="203">
        <f>SUM(Y201:Y203)</f>
        <v>23.505434839999999</v>
      </c>
      <c r="Z200" s="198"/>
      <c r="AA200" s="204">
        <f>SUM(AA201:AA203)</f>
        <v>0</v>
      </c>
      <c r="AR200" s="205" t="s">
        <v>81</v>
      </c>
      <c r="AT200" s="206" t="s">
        <v>74</v>
      </c>
      <c r="AU200" s="206" t="s">
        <v>81</v>
      </c>
      <c r="AY200" s="205" t="s">
        <v>150</v>
      </c>
      <c r="BK200" s="207">
        <f>SUM(BK201:BK203)</f>
        <v>0</v>
      </c>
    </row>
    <row r="201" s="1" customFormat="1" ht="38.25" customHeight="1">
      <c r="B201" s="175"/>
      <c r="C201" s="211" t="s">
        <v>327</v>
      </c>
      <c r="D201" s="211" t="s">
        <v>151</v>
      </c>
      <c r="E201" s="212" t="s">
        <v>197</v>
      </c>
      <c r="F201" s="213" t="s">
        <v>198</v>
      </c>
      <c r="G201" s="213"/>
      <c r="H201" s="213"/>
      <c r="I201" s="213"/>
      <c r="J201" s="214" t="s">
        <v>199</v>
      </c>
      <c r="K201" s="215">
        <v>190.40000000000001</v>
      </c>
      <c r="L201" s="216">
        <v>0</v>
      </c>
      <c r="M201" s="216"/>
      <c r="N201" s="215">
        <f>ROUND(L201*K201,3)</f>
        <v>0</v>
      </c>
      <c r="O201" s="215"/>
      <c r="P201" s="215"/>
      <c r="Q201" s="215"/>
      <c r="R201" s="179"/>
      <c r="T201" s="217" t="s">
        <v>5</v>
      </c>
      <c r="U201" s="54" t="s">
        <v>42</v>
      </c>
      <c r="V201" s="45"/>
      <c r="W201" s="218">
        <f>V201*K201</f>
        <v>0</v>
      </c>
      <c r="X201" s="218">
        <v>0.099329600000000004</v>
      </c>
      <c r="Y201" s="218">
        <f>X201*K201</f>
        <v>18.91235584</v>
      </c>
      <c r="Z201" s="218">
        <v>0</v>
      </c>
      <c r="AA201" s="219">
        <f>Z201*K201</f>
        <v>0</v>
      </c>
      <c r="AR201" s="20" t="s">
        <v>90</v>
      </c>
      <c r="AT201" s="20" t="s">
        <v>151</v>
      </c>
      <c r="AU201" s="20" t="s">
        <v>84</v>
      </c>
      <c r="AY201" s="20" t="s">
        <v>150</v>
      </c>
      <c r="BE201" s="134">
        <f>IF(U201="základná",N201,0)</f>
        <v>0</v>
      </c>
      <c r="BF201" s="134">
        <f>IF(U201="znížená",N201,0)</f>
        <v>0</v>
      </c>
      <c r="BG201" s="134">
        <f>IF(U201="zákl. prenesená",N201,0)</f>
        <v>0</v>
      </c>
      <c r="BH201" s="134">
        <f>IF(U201="zníž. prenesená",N201,0)</f>
        <v>0</v>
      </c>
      <c r="BI201" s="134">
        <f>IF(U201="nulová",N201,0)</f>
        <v>0</v>
      </c>
      <c r="BJ201" s="20" t="s">
        <v>84</v>
      </c>
      <c r="BK201" s="220">
        <f>ROUND(L201*K201,3)</f>
        <v>0</v>
      </c>
      <c r="BL201" s="20" t="s">
        <v>90</v>
      </c>
      <c r="BM201" s="20" t="s">
        <v>328</v>
      </c>
    </row>
    <row r="202" s="1" customFormat="1" ht="16.5" customHeight="1">
      <c r="B202" s="175"/>
      <c r="C202" s="221" t="s">
        <v>329</v>
      </c>
      <c r="D202" s="221" t="s">
        <v>167</v>
      </c>
      <c r="E202" s="222" t="s">
        <v>202</v>
      </c>
      <c r="F202" s="223" t="s">
        <v>203</v>
      </c>
      <c r="G202" s="223"/>
      <c r="H202" s="223"/>
      <c r="I202" s="223"/>
      <c r="J202" s="224" t="s">
        <v>204</v>
      </c>
      <c r="K202" s="225">
        <v>192.304</v>
      </c>
      <c r="L202" s="226">
        <v>0</v>
      </c>
      <c r="M202" s="226"/>
      <c r="N202" s="225">
        <f>ROUND(L202*K202,3)</f>
        <v>0</v>
      </c>
      <c r="O202" s="215"/>
      <c r="P202" s="215"/>
      <c r="Q202" s="215"/>
      <c r="R202" s="179"/>
      <c r="T202" s="217" t="s">
        <v>5</v>
      </c>
      <c r="U202" s="54" t="s">
        <v>42</v>
      </c>
      <c r="V202" s="45"/>
      <c r="W202" s="218">
        <f>V202*K202</f>
        <v>0</v>
      </c>
      <c r="X202" s="218">
        <v>0.023</v>
      </c>
      <c r="Y202" s="218">
        <f>X202*K202</f>
        <v>4.4229919999999998</v>
      </c>
      <c r="Z202" s="218">
        <v>0</v>
      </c>
      <c r="AA202" s="219">
        <f>Z202*K202</f>
        <v>0</v>
      </c>
      <c r="AR202" s="20" t="s">
        <v>171</v>
      </c>
      <c r="AT202" s="20" t="s">
        <v>167</v>
      </c>
      <c r="AU202" s="20" t="s">
        <v>84</v>
      </c>
      <c r="AY202" s="20" t="s">
        <v>150</v>
      </c>
      <c r="BE202" s="134">
        <f>IF(U202="základná",N202,0)</f>
        <v>0</v>
      </c>
      <c r="BF202" s="134">
        <f>IF(U202="znížená",N202,0)</f>
        <v>0</v>
      </c>
      <c r="BG202" s="134">
        <f>IF(U202="zákl. prenesená",N202,0)</f>
        <v>0</v>
      </c>
      <c r="BH202" s="134">
        <f>IF(U202="zníž. prenesená",N202,0)</f>
        <v>0</v>
      </c>
      <c r="BI202" s="134">
        <f>IF(U202="nulová",N202,0)</f>
        <v>0</v>
      </c>
      <c r="BJ202" s="20" t="s">
        <v>84</v>
      </c>
      <c r="BK202" s="220">
        <f>ROUND(L202*K202,3)</f>
        <v>0</v>
      </c>
      <c r="BL202" s="20" t="s">
        <v>90</v>
      </c>
      <c r="BM202" s="20" t="s">
        <v>330</v>
      </c>
    </row>
    <row r="203" s="1" customFormat="1" ht="25.5" customHeight="1">
      <c r="B203" s="175"/>
      <c r="C203" s="211" t="s">
        <v>331</v>
      </c>
      <c r="D203" s="211" t="s">
        <v>151</v>
      </c>
      <c r="E203" s="212" t="s">
        <v>270</v>
      </c>
      <c r="F203" s="213" t="s">
        <v>271</v>
      </c>
      <c r="G203" s="213"/>
      <c r="H203" s="213"/>
      <c r="I203" s="213"/>
      <c r="J203" s="214" t="s">
        <v>199</v>
      </c>
      <c r="K203" s="215">
        <v>4</v>
      </c>
      <c r="L203" s="216">
        <v>0</v>
      </c>
      <c r="M203" s="216"/>
      <c r="N203" s="215">
        <f>ROUND(L203*K203,3)</f>
        <v>0</v>
      </c>
      <c r="O203" s="215"/>
      <c r="P203" s="215"/>
      <c r="Q203" s="215"/>
      <c r="R203" s="179"/>
      <c r="T203" s="217" t="s">
        <v>5</v>
      </c>
      <c r="U203" s="54" t="s">
        <v>42</v>
      </c>
      <c r="V203" s="45"/>
      <c r="W203" s="218">
        <f>V203*K203</f>
        <v>0</v>
      </c>
      <c r="X203" s="218">
        <v>0.042521749999999997</v>
      </c>
      <c r="Y203" s="218">
        <f>X203*K203</f>
        <v>0.17008699999999999</v>
      </c>
      <c r="Z203" s="218">
        <v>0</v>
      </c>
      <c r="AA203" s="219">
        <f>Z203*K203</f>
        <v>0</v>
      </c>
      <c r="AR203" s="20" t="s">
        <v>90</v>
      </c>
      <c r="AT203" s="20" t="s">
        <v>151</v>
      </c>
      <c r="AU203" s="20" t="s">
        <v>84</v>
      </c>
      <c r="AY203" s="20" t="s">
        <v>150</v>
      </c>
      <c r="BE203" s="134">
        <f>IF(U203="základná",N203,0)</f>
        <v>0</v>
      </c>
      <c r="BF203" s="134">
        <f>IF(U203="znížená",N203,0)</f>
        <v>0</v>
      </c>
      <c r="BG203" s="134">
        <f>IF(U203="zákl. prenesená",N203,0)</f>
        <v>0</v>
      </c>
      <c r="BH203" s="134">
        <f>IF(U203="zníž. prenesená",N203,0)</f>
        <v>0</v>
      </c>
      <c r="BI203" s="134">
        <f>IF(U203="nulová",N203,0)</f>
        <v>0</v>
      </c>
      <c r="BJ203" s="20" t="s">
        <v>84</v>
      </c>
      <c r="BK203" s="220">
        <f>ROUND(L203*K203,3)</f>
        <v>0</v>
      </c>
      <c r="BL203" s="20" t="s">
        <v>90</v>
      </c>
      <c r="BM203" s="20" t="s">
        <v>332</v>
      </c>
    </row>
    <row r="204" s="9" customFormat="1" ht="37.44" customHeight="1">
      <c r="B204" s="197"/>
      <c r="C204" s="198"/>
      <c r="D204" s="199" t="s">
        <v>123</v>
      </c>
      <c r="E204" s="199"/>
      <c r="F204" s="199"/>
      <c r="G204" s="199"/>
      <c r="H204" s="199"/>
      <c r="I204" s="199"/>
      <c r="J204" s="199"/>
      <c r="K204" s="199"/>
      <c r="L204" s="199"/>
      <c r="M204" s="199"/>
      <c r="N204" s="229">
        <f>BK204</f>
        <v>0</v>
      </c>
      <c r="O204" s="230"/>
      <c r="P204" s="230"/>
      <c r="Q204" s="230"/>
      <c r="R204" s="201"/>
      <c r="T204" s="202"/>
      <c r="U204" s="198"/>
      <c r="V204" s="198"/>
      <c r="W204" s="203">
        <f>W205+W214+W219</f>
        <v>0</v>
      </c>
      <c r="X204" s="198"/>
      <c r="Y204" s="203">
        <f>Y205+Y214+Y219</f>
        <v>16.583754387999999</v>
      </c>
      <c r="Z204" s="198"/>
      <c r="AA204" s="204">
        <f>AA205+AA214+AA219</f>
        <v>11.206400000000002</v>
      </c>
      <c r="AR204" s="205" t="s">
        <v>81</v>
      </c>
      <c r="AT204" s="206" t="s">
        <v>74</v>
      </c>
      <c r="AU204" s="206" t="s">
        <v>75</v>
      </c>
      <c r="AY204" s="205" t="s">
        <v>150</v>
      </c>
      <c r="BK204" s="207">
        <f>BK205+BK214+BK219</f>
        <v>0</v>
      </c>
    </row>
    <row r="205" s="9" customFormat="1" ht="19.92" customHeight="1">
      <c r="B205" s="197"/>
      <c r="C205" s="198"/>
      <c r="D205" s="208" t="s">
        <v>117</v>
      </c>
      <c r="E205" s="208"/>
      <c r="F205" s="208"/>
      <c r="G205" s="208"/>
      <c r="H205" s="208"/>
      <c r="I205" s="208"/>
      <c r="J205" s="208"/>
      <c r="K205" s="208"/>
      <c r="L205" s="208"/>
      <c r="M205" s="208"/>
      <c r="N205" s="209">
        <f>BK205</f>
        <v>0</v>
      </c>
      <c r="O205" s="210"/>
      <c r="P205" s="210"/>
      <c r="Q205" s="210"/>
      <c r="R205" s="201"/>
      <c r="T205" s="202"/>
      <c r="U205" s="198"/>
      <c r="V205" s="198"/>
      <c r="W205" s="203">
        <f>SUM(W206:W213)</f>
        <v>0</v>
      </c>
      <c r="X205" s="198"/>
      <c r="Y205" s="203">
        <f>SUM(Y206:Y213)</f>
        <v>0.320247</v>
      </c>
      <c r="Z205" s="198"/>
      <c r="AA205" s="204">
        <f>SUM(AA206:AA213)</f>
        <v>11.206400000000002</v>
      </c>
      <c r="AR205" s="205" t="s">
        <v>81</v>
      </c>
      <c r="AT205" s="206" t="s">
        <v>74</v>
      </c>
      <c r="AU205" s="206" t="s">
        <v>81</v>
      </c>
      <c r="AY205" s="205" t="s">
        <v>150</v>
      </c>
      <c r="BK205" s="207">
        <f>SUM(BK206:BK213)</f>
        <v>0</v>
      </c>
    </row>
    <row r="206" s="1" customFormat="1" ht="38.25" customHeight="1">
      <c r="B206" s="175"/>
      <c r="C206" s="211" t="s">
        <v>333</v>
      </c>
      <c r="D206" s="211" t="s">
        <v>151</v>
      </c>
      <c r="E206" s="212" t="s">
        <v>334</v>
      </c>
      <c r="F206" s="213" t="s">
        <v>335</v>
      </c>
      <c r="G206" s="213"/>
      <c r="H206" s="213"/>
      <c r="I206" s="213"/>
      <c r="J206" s="214" t="s">
        <v>154</v>
      </c>
      <c r="K206" s="215">
        <v>20.800000000000001</v>
      </c>
      <c r="L206" s="216">
        <v>0</v>
      </c>
      <c r="M206" s="216"/>
      <c r="N206" s="215">
        <f>ROUND(L206*K206,3)</f>
        <v>0</v>
      </c>
      <c r="O206" s="215"/>
      <c r="P206" s="215"/>
      <c r="Q206" s="215"/>
      <c r="R206" s="179"/>
      <c r="T206" s="217" t="s">
        <v>5</v>
      </c>
      <c r="U206" s="54" t="s">
        <v>42</v>
      </c>
      <c r="V206" s="45"/>
      <c r="W206" s="218">
        <f>V206*K206</f>
        <v>0</v>
      </c>
      <c r="X206" s="218">
        <v>0</v>
      </c>
      <c r="Y206" s="218">
        <f>X206*K206</f>
        <v>0</v>
      </c>
      <c r="Z206" s="218">
        <v>0.098000000000000004</v>
      </c>
      <c r="AA206" s="219">
        <f>Z206*K206</f>
        <v>2.0384000000000002</v>
      </c>
      <c r="AR206" s="20" t="s">
        <v>90</v>
      </c>
      <c r="AT206" s="20" t="s">
        <v>151</v>
      </c>
      <c r="AU206" s="20" t="s">
        <v>84</v>
      </c>
      <c r="AY206" s="20" t="s">
        <v>150</v>
      </c>
      <c r="BE206" s="134">
        <f>IF(U206="základná",N206,0)</f>
        <v>0</v>
      </c>
      <c r="BF206" s="134">
        <f>IF(U206="znížená",N206,0)</f>
        <v>0</v>
      </c>
      <c r="BG206" s="134">
        <f>IF(U206="zákl. prenesená",N206,0)</f>
        <v>0</v>
      </c>
      <c r="BH206" s="134">
        <f>IF(U206="zníž. prenesená",N206,0)</f>
        <v>0</v>
      </c>
      <c r="BI206" s="134">
        <f>IF(U206="nulová",N206,0)</f>
        <v>0</v>
      </c>
      <c r="BJ206" s="20" t="s">
        <v>84</v>
      </c>
      <c r="BK206" s="220">
        <f>ROUND(L206*K206,3)</f>
        <v>0</v>
      </c>
      <c r="BL206" s="20" t="s">
        <v>90</v>
      </c>
      <c r="BM206" s="20" t="s">
        <v>336</v>
      </c>
    </row>
    <row r="207" s="1" customFormat="1" ht="38.25" customHeight="1">
      <c r="B207" s="175"/>
      <c r="C207" s="211" t="s">
        <v>337</v>
      </c>
      <c r="D207" s="211" t="s">
        <v>151</v>
      </c>
      <c r="E207" s="212" t="s">
        <v>217</v>
      </c>
      <c r="F207" s="213" t="s">
        <v>218</v>
      </c>
      <c r="G207" s="213"/>
      <c r="H207" s="213"/>
      <c r="I207" s="213"/>
      <c r="J207" s="214" t="s">
        <v>199</v>
      </c>
      <c r="K207" s="215">
        <v>8</v>
      </c>
      <c r="L207" s="216">
        <v>0</v>
      </c>
      <c r="M207" s="216"/>
      <c r="N207" s="215">
        <f>ROUND(L207*K207,3)</f>
        <v>0</v>
      </c>
      <c r="O207" s="215"/>
      <c r="P207" s="215"/>
      <c r="Q207" s="215"/>
      <c r="R207" s="179"/>
      <c r="T207" s="217" t="s">
        <v>5</v>
      </c>
      <c r="U207" s="54" t="s">
        <v>42</v>
      </c>
      <c r="V207" s="45"/>
      <c r="W207" s="218">
        <f>V207*K207</f>
        <v>0</v>
      </c>
      <c r="X207" s="218">
        <v>0</v>
      </c>
      <c r="Y207" s="218">
        <f>X207*K207</f>
        <v>0</v>
      </c>
      <c r="Z207" s="218">
        <v>0.14499999999999999</v>
      </c>
      <c r="AA207" s="219">
        <f>Z207*K207</f>
        <v>1.1599999999999999</v>
      </c>
      <c r="AR207" s="20" t="s">
        <v>90</v>
      </c>
      <c r="AT207" s="20" t="s">
        <v>151</v>
      </c>
      <c r="AU207" s="20" t="s">
        <v>84</v>
      </c>
      <c r="AY207" s="20" t="s">
        <v>150</v>
      </c>
      <c r="BE207" s="134">
        <f>IF(U207="základná",N207,0)</f>
        <v>0</v>
      </c>
      <c r="BF207" s="134">
        <f>IF(U207="znížená",N207,0)</f>
        <v>0</v>
      </c>
      <c r="BG207" s="134">
        <f>IF(U207="zákl. prenesená",N207,0)</f>
        <v>0</v>
      </c>
      <c r="BH207" s="134">
        <f>IF(U207="zníž. prenesená",N207,0)</f>
        <v>0</v>
      </c>
      <c r="BI207" s="134">
        <f>IF(U207="nulová",N207,0)</f>
        <v>0</v>
      </c>
      <c r="BJ207" s="20" t="s">
        <v>84</v>
      </c>
      <c r="BK207" s="220">
        <f>ROUND(L207*K207,3)</f>
        <v>0</v>
      </c>
      <c r="BL207" s="20" t="s">
        <v>90</v>
      </c>
      <c r="BM207" s="20" t="s">
        <v>338</v>
      </c>
    </row>
    <row r="208" s="1" customFormat="1" ht="38.25" customHeight="1">
      <c r="B208" s="175"/>
      <c r="C208" s="211" t="s">
        <v>339</v>
      </c>
      <c r="D208" s="211" t="s">
        <v>151</v>
      </c>
      <c r="E208" s="212" t="s">
        <v>340</v>
      </c>
      <c r="F208" s="213" t="s">
        <v>341</v>
      </c>
      <c r="G208" s="213"/>
      <c r="H208" s="213"/>
      <c r="I208" s="213"/>
      <c r="J208" s="214" t="s">
        <v>154</v>
      </c>
      <c r="K208" s="215">
        <v>20.800000000000001</v>
      </c>
      <c r="L208" s="216">
        <v>0</v>
      </c>
      <c r="M208" s="216"/>
      <c r="N208" s="215">
        <f>ROUND(L208*K208,3)</f>
        <v>0</v>
      </c>
      <c r="O208" s="215"/>
      <c r="P208" s="215"/>
      <c r="Q208" s="215"/>
      <c r="R208" s="179"/>
      <c r="T208" s="217" t="s">
        <v>5</v>
      </c>
      <c r="U208" s="54" t="s">
        <v>42</v>
      </c>
      <c r="V208" s="45"/>
      <c r="W208" s="218">
        <f>V208*K208</f>
        <v>0</v>
      </c>
      <c r="X208" s="218">
        <v>0</v>
      </c>
      <c r="Y208" s="218">
        <f>X208*K208</f>
        <v>0</v>
      </c>
      <c r="Z208" s="218">
        <v>0.16</v>
      </c>
      <c r="AA208" s="219">
        <f>Z208*K208</f>
        <v>3.3280000000000003</v>
      </c>
      <c r="AR208" s="20" t="s">
        <v>90</v>
      </c>
      <c r="AT208" s="20" t="s">
        <v>151</v>
      </c>
      <c r="AU208" s="20" t="s">
        <v>84</v>
      </c>
      <c r="AY208" s="20" t="s">
        <v>150</v>
      </c>
      <c r="BE208" s="134">
        <f>IF(U208="základná",N208,0)</f>
        <v>0</v>
      </c>
      <c r="BF208" s="134">
        <f>IF(U208="znížená",N208,0)</f>
        <v>0</v>
      </c>
      <c r="BG208" s="134">
        <f>IF(U208="zákl. prenesená",N208,0)</f>
        <v>0</v>
      </c>
      <c r="BH208" s="134">
        <f>IF(U208="zníž. prenesená",N208,0)</f>
        <v>0</v>
      </c>
      <c r="BI208" s="134">
        <f>IF(U208="nulová",N208,0)</f>
        <v>0</v>
      </c>
      <c r="BJ208" s="20" t="s">
        <v>84</v>
      </c>
      <c r="BK208" s="220">
        <f>ROUND(L208*K208,3)</f>
        <v>0</v>
      </c>
      <c r="BL208" s="20" t="s">
        <v>90</v>
      </c>
      <c r="BM208" s="20" t="s">
        <v>342</v>
      </c>
    </row>
    <row r="209" s="1" customFormat="1" ht="38.25" customHeight="1">
      <c r="B209" s="175"/>
      <c r="C209" s="211" t="s">
        <v>343</v>
      </c>
      <c r="D209" s="211" t="s">
        <v>151</v>
      </c>
      <c r="E209" s="212" t="s">
        <v>344</v>
      </c>
      <c r="F209" s="213" t="s">
        <v>345</v>
      </c>
      <c r="G209" s="213"/>
      <c r="H209" s="213"/>
      <c r="I209" s="213"/>
      <c r="J209" s="214" t="s">
        <v>154</v>
      </c>
      <c r="K209" s="215">
        <v>20.800000000000001</v>
      </c>
      <c r="L209" s="216">
        <v>0</v>
      </c>
      <c r="M209" s="216"/>
      <c r="N209" s="215">
        <f>ROUND(L209*K209,3)</f>
        <v>0</v>
      </c>
      <c r="O209" s="215"/>
      <c r="P209" s="215"/>
      <c r="Q209" s="215"/>
      <c r="R209" s="179"/>
      <c r="T209" s="217" t="s">
        <v>5</v>
      </c>
      <c r="U209" s="54" t="s">
        <v>42</v>
      </c>
      <c r="V209" s="45"/>
      <c r="W209" s="218">
        <f>V209*K209</f>
        <v>0</v>
      </c>
      <c r="X209" s="218">
        <v>0</v>
      </c>
      <c r="Y209" s="218">
        <f>X209*K209</f>
        <v>0</v>
      </c>
      <c r="Z209" s="218">
        <v>0.22500000000000001</v>
      </c>
      <c r="AA209" s="219">
        <f>Z209*K209</f>
        <v>4.6800000000000006</v>
      </c>
      <c r="AR209" s="20" t="s">
        <v>90</v>
      </c>
      <c r="AT209" s="20" t="s">
        <v>151</v>
      </c>
      <c r="AU209" s="20" t="s">
        <v>84</v>
      </c>
      <c r="AY209" s="20" t="s">
        <v>150</v>
      </c>
      <c r="BE209" s="134">
        <f>IF(U209="základná",N209,0)</f>
        <v>0</v>
      </c>
      <c r="BF209" s="134">
        <f>IF(U209="znížená",N209,0)</f>
        <v>0</v>
      </c>
      <c r="BG209" s="134">
        <f>IF(U209="zákl. prenesená",N209,0)</f>
        <v>0</v>
      </c>
      <c r="BH209" s="134">
        <f>IF(U209="zníž. prenesená",N209,0)</f>
        <v>0</v>
      </c>
      <c r="BI209" s="134">
        <f>IF(U209="nulová",N209,0)</f>
        <v>0</v>
      </c>
      <c r="BJ209" s="20" t="s">
        <v>84</v>
      </c>
      <c r="BK209" s="220">
        <f>ROUND(L209*K209,3)</f>
        <v>0</v>
      </c>
      <c r="BL209" s="20" t="s">
        <v>90</v>
      </c>
      <c r="BM209" s="20" t="s">
        <v>346</v>
      </c>
    </row>
    <row r="210" s="1" customFormat="1" ht="25.5" customHeight="1">
      <c r="B210" s="175"/>
      <c r="C210" s="211" t="s">
        <v>347</v>
      </c>
      <c r="D210" s="211" t="s">
        <v>151</v>
      </c>
      <c r="E210" s="212" t="s">
        <v>163</v>
      </c>
      <c r="F210" s="213" t="s">
        <v>164</v>
      </c>
      <c r="G210" s="213"/>
      <c r="H210" s="213"/>
      <c r="I210" s="213"/>
      <c r="J210" s="214" t="s">
        <v>154</v>
      </c>
      <c r="K210" s="215">
        <v>8</v>
      </c>
      <c r="L210" s="216">
        <v>0</v>
      </c>
      <c r="M210" s="216"/>
      <c r="N210" s="215">
        <f>ROUND(L210*K210,3)</f>
        <v>0</v>
      </c>
      <c r="O210" s="215"/>
      <c r="P210" s="215"/>
      <c r="Q210" s="215"/>
      <c r="R210" s="179"/>
      <c r="T210" s="217" t="s">
        <v>5</v>
      </c>
      <c r="U210" s="54" t="s">
        <v>42</v>
      </c>
      <c r="V210" s="45"/>
      <c r="W210" s="218">
        <f>V210*K210</f>
        <v>0</v>
      </c>
      <c r="X210" s="218">
        <v>0.040000000000000001</v>
      </c>
      <c r="Y210" s="218">
        <f>X210*K210</f>
        <v>0.32000000000000001</v>
      </c>
      <c r="Z210" s="218">
        <v>0</v>
      </c>
      <c r="AA210" s="219">
        <f>Z210*K210</f>
        <v>0</v>
      </c>
      <c r="AR210" s="20" t="s">
        <v>90</v>
      </c>
      <c r="AT210" s="20" t="s">
        <v>151</v>
      </c>
      <c r="AU210" s="20" t="s">
        <v>84</v>
      </c>
      <c r="AY210" s="20" t="s">
        <v>150</v>
      </c>
      <c r="BE210" s="134">
        <f>IF(U210="základná",N210,0)</f>
        <v>0</v>
      </c>
      <c r="BF210" s="134">
        <f>IF(U210="znížená",N210,0)</f>
        <v>0</v>
      </c>
      <c r="BG210" s="134">
        <f>IF(U210="zákl. prenesená",N210,0)</f>
        <v>0</v>
      </c>
      <c r="BH210" s="134">
        <f>IF(U210="zníž. prenesená",N210,0)</f>
        <v>0</v>
      </c>
      <c r="BI210" s="134">
        <f>IF(U210="nulová",N210,0)</f>
        <v>0</v>
      </c>
      <c r="BJ210" s="20" t="s">
        <v>84</v>
      </c>
      <c r="BK210" s="220">
        <f>ROUND(L210*K210,3)</f>
        <v>0</v>
      </c>
      <c r="BL210" s="20" t="s">
        <v>90</v>
      </c>
      <c r="BM210" s="20" t="s">
        <v>348</v>
      </c>
    </row>
    <row r="211" s="1" customFormat="1" ht="16.5" customHeight="1">
      <c r="B211" s="175"/>
      <c r="C211" s="221" t="s">
        <v>349</v>
      </c>
      <c r="D211" s="221" t="s">
        <v>167</v>
      </c>
      <c r="E211" s="222" t="s">
        <v>168</v>
      </c>
      <c r="F211" s="223" t="s">
        <v>169</v>
      </c>
      <c r="G211" s="223"/>
      <c r="H211" s="223"/>
      <c r="I211" s="223"/>
      <c r="J211" s="224" t="s">
        <v>170</v>
      </c>
      <c r="K211" s="225">
        <v>0.247</v>
      </c>
      <c r="L211" s="226">
        <v>0</v>
      </c>
      <c r="M211" s="226"/>
      <c r="N211" s="225">
        <f>ROUND(L211*K211,3)</f>
        <v>0</v>
      </c>
      <c r="O211" s="215"/>
      <c r="P211" s="215"/>
      <c r="Q211" s="215"/>
      <c r="R211" s="179"/>
      <c r="T211" s="217" t="s">
        <v>5</v>
      </c>
      <c r="U211" s="54" t="s">
        <v>42</v>
      </c>
      <c r="V211" s="45"/>
      <c r="W211" s="218">
        <f>V211*K211</f>
        <v>0</v>
      </c>
      <c r="X211" s="218">
        <v>0.001</v>
      </c>
      <c r="Y211" s="218">
        <f>X211*K211</f>
        <v>0.00024699999999999999</v>
      </c>
      <c r="Z211" s="218">
        <v>0</v>
      </c>
      <c r="AA211" s="219">
        <f>Z211*K211</f>
        <v>0</v>
      </c>
      <c r="AR211" s="20" t="s">
        <v>171</v>
      </c>
      <c r="AT211" s="20" t="s">
        <v>167</v>
      </c>
      <c r="AU211" s="20" t="s">
        <v>84</v>
      </c>
      <c r="AY211" s="20" t="s">
        <v>150</v>
      </c>
      <c r="BE211" s="134">
        <f>IF(U211="základná",N211,0)</f>
        <v>0</v>
      </c>
      <c r="BF211" s="134">
        <f>IF(U211="znížená",N211,0)</f>
        <v>0</v>
      </c>
      <c r="BG211" s="134">
        <f>IF(U211="zákl. prenesená",N211,0)</f>
        <v>0</v>
      </c>
      <c r="BH211" s="134">
        <f>IF(U211="zníž. prenesená",N211,0)</f>
        <v>0</v>
      </c>
      <c r="BI211" s="134">
        <f>IF(U211="nulová",N211,0)</f>
        <v>0</v>
      </c>
      <c r="BJ211" s="20" t="s">
        <v>84</v>
      </c>
      <c r="BK211" s="220">
        <f>ROUND(L211*K211,3)</f>
        <v>0</v>
      </c>
      <c r="BL211" s="20" t="s">
        <v>90</v>
      </c>
      <c r="BM211" s="20" t="s">
        <v>350</v>
      </c>
    </row>
    <row r="212" s="1" customFormat="1" ht="25.5" customHeight="1">
      <c r="B212" s="175"/>
      <c r="C212" s="211" t="s">
        <v>351</v>
      </c>
      <c r="D212" s="211" t="s">
        <v>151</v>
      </c>
      <c r="E212" s="212" t="s">
        <v>234</v>
      </c>
      <c r="F212" s="213" t="s">
        <v>235</v>
      </c>
      <c r="G212" s="213"/>
      <c r="H212" s="213"/>
      <c r="I212" s="213"/>
      <c r="J212" s="214" t="s">
        <v>154</v>
      </c>
      <c r="K212" s="215">
        <v>8</v>
      </c>
      <c r="L212" s="216">
        <v>0</v>
      </c>
      <c r="M212" s="216"/>
      <c r="N212" s="215">
        <f>ROUND(L212*K212,3)</f>
        <v>0</v>
      </c>
      <c r="O212" s="215"/>
      <c r="P212" s="215"/>
      <c r="Q212" s="215"/>
      <c r="R212" s="179"/>
      <c r="T212" s="217" t="s">
        <v>5</v>
      </c>
      <c r="U212" s="54" t="s">
        <v>42</v>
      </c>
      <c r="V212" s="45"/>
      <c r="W212" s="218">
        <f>V212*K212</f>
        <v>0</v>
      </c>
      <c r="X212" s="218">
        <v>0</v>
      </c>
      <c r="Y212" s="218">
        <f>X212*K212</f>
        <v>0</v>
      </c>
      <c r="Z212" s="218">
        <v>0</v>
      </c>
      <c r="AA212" s="219">
        <f>Z212*K212</f>
        <v>0</v>
      </c>
      <c r="AR212" s="20" t="s">
        <v>90</v>
      </c>
      <c r="AT212" s="20" t="s">
        <v>151</v>
      </c>
      <c r="AU212" s="20" t="s">
        <v>84</v>
      </c>
      <c r="AY212" s="20" t="s">
        <v>150</v>
      </c>
      <c r="BE212" s="134">
        <f>IF(U212="základná",N212,0)</f>
        <v>0</v>
      </c>
      <c r="BF212" s="134">
        <f>IF(U212="znížená",N212,0)</f>
        <v>0</v>
      </c>
      <c r="BG212" s="134">
        <f>IF(U212="zákl. prenesená",N212,0)</f>
        <v>0</v>
      </c>
      <c r="BH212" s="134">
        <f>IF(U212="zníž. prenesená",N212,0)</f>
        <v>0</v>
      </c>
      <c r="BI212" s="134">
        <f>IF(U212="nulová",N212,0)</f>
        <v>0</v>
      </c>
      <c r="BJ212" s="20" t="s">
        <v>84</v>
      </c>
      <c r="BK212" s="220">
        <f>ROUND(L212*K212,3)</f>
        <v>0</v>
      </c>
      <c r="BL212" s="20" t="s">
        <v>90</v>
      </c>
      <c r="BM212" s="20" t="s">
        <v>352</v>
      </c>
    </row>
    <row r="213" s="1" customFormat="1" ht="25.5" customHeight="1">
      <c r="B213" s="175"/>
      <c r="C213" s="211" t="s">
        <v>353</v>
      </c>
      <c r="D213" s="211" t="s">
        <v>151</v>
      </c>
      <c r="E213" s="212" t="s">
        <v>178</v>
      </c>
      <c r="F213" s="213" t="s">
        <v>179</v>
      </c>
      <c r="G213" s="213"/>
      <c r="H213" s="213"/>
      <c r="I213" s="213"/>
      <c r="J213" s="214" t="s">
        <v>154</v>
      </c>
      <c r="K213" s="215">
        <v>8</v>
      </c>
      <c r="L213" s="216">
        <v>0</v>
      </c>
      <c r="M213" s="216"/>
      <c r="N213" s="215">
        <f>ROUND(L213*K213,3)</f>
        <v>0</v>
      </c>
      <c r="O213" s="215"/>
      <c r="P213" s="215"/>
      <c r="Q213" s="215"/>
      <c r="R213" s="179"/>
      <c r="T213" s="217" t="s">
        <v>5</v>
      </c>
      <c r="U213" s="54" t="s">
        <v>42</v>
      </c>
      <c r="V213" s="45"/>
      <c r="W213" s="218">
        <f>V213*K213</f>
        <v>0</v>
      </c>
      <c r="X213" s="218">
        <v>0</v>
      </c>
      <c r="Y213" s="218">
        <f>X213*K213</f>
        <v>0</v>
      </c>
      <c r="Z213" s="218">
        <v>0</v>
      </c>
      <c r="AA213" s="219">
        <f>Z213*K213</f>
        <v>0</v>
      </c>
      <c r="AR213" s="20" t="s">
        <v>90</v>
      </c>
      <c r="AT213" s="20" t="s">
        <v>151</v>
      </c>
      <c r="AU213" s="20" t="s">
        <v>84</v>
      </c>
      <c r="AY213" s="20" t="s">
        <v>150</v>
      </c>
      <c r="BE213" s="134">
        <f>IF(U213="základná",N213,0)</f>
        <v>0</v>
      </c>
      <c r="BF213" s="134">
        <f>IF(U213="znížená",N213,0)</f>
        <v>0</v>
      </c>
      <c r="BG213" s="134">
        <f>IF(U213="zákl. prenesená",N213,0)</f>
        <v>0</v>
      </c>
      <c r="BH213" s="134">
        <f>IF(U213="zníž. prenesená",N213,0)</f>
        <v>0</v>
      </c>
      <c r="BI213" s="134">
        <f>IF(U213="nulová",N213,0)</f>
        <v>0</v>
      </c>
      <c r="BJ213" s="20" t="s">
        <v>84</v>
      </c>
      <c r="BK213" s="220">
        <f>ROUND(L213*K213,3)</f>
        <v>0</v>
      </c>
      <c r="BL213" s="20" t="s">
        <v>90</v>
      </c>
      <c r="BM213" s="20" t="s">
        <v>354</v>
      </c>
    </row>
    <row r="214" s="9" customFormat="1" ht="29.88" customHeight="1">
      <c r="B214" s="197"/>
      <c r="C214" s="198"/>
      <c r="D214" s="208" t="s">
        <v>118</v>
      </c>
      <c r="E214" s="208"/>
      <c r="F214" s="208"/>
      <c r="G214" s="208"/>
      <c r="H214" s="208"/>
      <c r="I214" s="208"/>
      <c r="J214" s="208"/>
      <c r="K214" s="208"/>
      <c r="L214" s="208"/>
      <c r="M214" s="208"/>
      <c r="N214" s="227">
        <f>BK214</f>
        <v>0</v>
      </c>
      <c r="O214" s="228"/>
      <c r="P214" s="228"/>
      <c r="Q214" s="228"/>
      <c r="R214" s="201"/>
      <c r="T214" s="202"/>
      <c r="U214" s="198"/>
      <c r="V214" s="198"/>
      <c r="W214" s="203">
        <f>SUM(W215:W218)</f>
        <v>0</v>
      </c>
      <c r="X214" s="198"/>
      <c r="Y214" s="203">
        <f>SUM(Y215:Y218)</f>
        <v>15.063757488</v>
      </c>
      <c r="Z214" s="198"/>
      <c r="AA214" s="204">
        <f>SUM(AA215:AA218)</f>
        <v>0</v>
      </c>
      <c r="AR214" s="205" t="s">
        <v>81</v>
      </c>
      <c r="AT214" s="206" t="s">
        <v>74</v>
      </c>
      <c r="AU214" s="206" t="s">
        <v>81</v>
      </c>
      <c r="AY214" s="205" t="s">
        <v>150</v>
      </c>
      <c r="BK214" s="207">
        <f>SUM(BK215:BK218)</f>
        <v>0</v>
      </c>
    </row>
    <row r="215" s="1" customFormat="1" ht="38.25" customHeight="1">
      <c r="B215" s="175"/>
      <c r="C215" s="211" t="s">
        <v>355</v>
      </c>
      <c r="D215" s="211" t="s">
        <v>151</v>
      </c>
      <c r="E215" s="212" t="s">
        <v>308</v>
      </c>
      <c r="F215" s="213" t="s">
        <v>309</v>
      </c>
      <c r="G215" s="213"/>
      <c r="H215" s="213"/>
      <c r="I215" s="213"/>
      <c r="J215" s="214" t="s">
        <v>154</v>
      </c>
      <c r="K215" s="215">
        <v>22.399999999999999</v>
      </c>
      <c r="L215" s="216">
        <v>0</v>
      </c>
      <c r="M215" s="216"/>
      <c r="N215" s="215">
        <f>ROUND(L215*K215,3)</f>
        <v>0</v>
      </c>
      <c r="O215" s="215"/>
      <c r="P215" s="215"/>
      <c r="Q215" s="215"/>
      <c r="R215" s="179"/>
      <c r="T215" s="217" t="s">
        <v>5</v>
      </c>
      <c r="U215" s="54" t="s">
        <v>42</v>
      </c>
      <c r="V215" s="45"/>
      <c r="W215" s="218">
        <f>V215*K215</f>
        <v>0</v>
      </c>
      <c r="X215" s="218">
        <v>0.19694999999999999</v>
      </c>
      <c r="Y215" s="218">
        <f>X215*K215</f>
        <v>4.4116799999999996</v>
      </c>
      <c r="Z215" s="218">
        <v>0</v>
      </c>
      <c r="AA215" s="219">
        <f>Z215*K215</f>
        <v>0</v>
      </c>
      <c r="AR215" s="20" t="s">
        <v>90</v>
      </c>
      <c r="AT215" s="20" t="s">
        <v>151</v>
      </c>
      <c r="AU215" s="20" t="s">
        <v>84</v>
      </c>
      <c r="AY215" s="20" t="s">
        <v>150</v>
      </c>
      <c r="BE215" s="134">
        <f>IF(U215="základná",N215,0)</f>
        <v>0</v>
      </c>
      <c r="BF215" s="134">
        <f>IF(U215="znížená",N215,0)</f>
        <v>0</v>
      </c>
      <c r="BG215" s="134">
        <f>IF(U215="zákl. prenesená",N215,0)</f>
        <v>0</v>
      </c>
      <c r="BH215" s="134">
        <f>IF(U215="zníž. prenesená",N215,0)</f>
        <v>0</v>
      </c>
      <c r="BI215" s="134">
        <f>IF(U215="nulová",N215,0)</f>
        <v>0</v>
      </c>
      <c r="BJ215" s="20" t="s">
        <v>84</v>
      </c>
      <c r="BK215" s="220">
        <f>ROUND(L215*K215,3)</f>
        <v>0</v>
      </c>
      <c r="BL215" s="20" t="s">
        <v>90</v>
      </c>
      <c r="BM215" s="20" t="s">
        <v>356</v>
      </c>
    </row>
    <row r="216" s="1" customFormat="1" ht="38.25" customHeight="1">
      <c r="B216" s="175"/>
      <c r="C216" s="211" t="s">
        <v>357</v>
      </c>
      <c r="D216" s="211" t="s">
        <v>151</v>
      </c>
      <c r="E216" s="212" t="s">
        <v>358</v>
      </c>
      <c r="F216" s="213" t="s">
        <v>359</v>
      </c>
      <c r="G216" s="213"/>
      <c r="H216" s="213"/>
      <c r="I216" s="213"/>
      <c r="J216" s="214" t="s">
        <v>154</v>
      </c>
      <c r="K216" s="215">
        <v>20.800000000000001</v>
      </c>
      <c r="L216" s="216">
        <v>0</v>
      </c>
      <c r="M216" s="216"/>
      <c r="N216" s="215">
        <f>ROUND(L216*K216,3)</f>
        <v>0</v>
      </c>
      <c r="O216" s="215"/>
      <c r="P216" s="215"/>
      <c r="Q216" s="215"/>
      <c r="R216" s="179"/>
      <c r="T216" s="217" t="s">
        <v>5</v>
      </c>
      <c r="U216" s="54" t="s">
        <v>42</v>
      </c>
      <c r="V216" s="45"/>
      <c r="W216" s="218">
        <f>V216*K216</f>
        <v>0</v>
      </c>
      <c r="X216" s="218">
        <v>0.23480999999999999</v>
      </c>
      <c r="Y216" s="218">
        <f>X216*K216</f>
        <v>4.8840479999999999</v>
      </c>
      <c r="Z216" s="218">
        <v>0</v>
      </c>
      <c r="AA216" s="219">
        <f>Z216*K216</f>
        <v>0</v>
      </c>
      <c r="AR216" s="20" t="s">
        <v>90</v>
      </c>
      <c r="AT216" s="20" t="s">
        <v>151</v>
      </c>
      <c r="AU216" s="20" t="s">
        <v>84</v>
      </c>
      <c r="AY216" s="20" t="s">
        <v>150</v>
      </c>
      <c r="BE216" s="134">
        <f>IF(U216="základná",N216,0)</f>
        <v>0</v>
      </c>
      <c r="BF216" s="134">
        <f>IF(U216="znížená",N216,0)</f>
        <v>0</v>
      </c>
      <c r="BG216" s="134">
        <f>IF(U216="zákl. prenesená",N216,0)</f>
        <v>0</v>
      </c>
      <c r="BH216" s="134">
        <f>IF(U216="zníž. prenesená",N216,0)</f>
        <v>0</v>
      </c>
      <c r="BI216" s="134">
        <f>IF(U216="nulová",N216,0)</f>
        <v>0</v>
      </c>
      <c r="BJ216" s="20" t="s">
        <v>84</v>
      </c>
      <c r="BK216" s="220">
        <f>ROUND(L216*K216,3)</f>
        <v>0</v>
      </c>
      <c r="BL216" s="20" t="s">
        <v>90</v>
      </c>
      <c r="BM216" s="20" t="s">
        <v>360</v>
      </c>
    </row>
    <row r="217" s="1" customFormat="1" ht="38.25" customHeight="1">
      <c r="B217" s="175"/>
      <c r="C217" s="211" t="s">
        <v>361</v>
      </c>
      <c r="D217" s="211" t="s">
        <v>151</v>
      </c>
      <c r="E217" s="212" t="s">
        <v>362</v>
      </c>
      <c r="F217" s="213" t="s">
        <v>363</v>
      </c>
      <c r="G217" s="213"/>
      <c r="H217" s="213"/>
      <c r="I217" s="213"/>
      <c r="J217" s="214" t="s">
        <v>154</v>
      </c>
      <c r="K217" s="215">
        <v>20.800000000000001</v>
      </c>
      <c r="L217" s="216">
        <v>0</v>
      </c>
      <c r="M217" s="216"/>
      <c r="N217" s="215">
        <f>ROUND(L217*K217,3)</f>
        <v>0</v>
      </c>
      <c r="O217" s="215"/>
      <c r="P217" s="215"/>
      <c r="Q217" s="215"/>
      <c r="R217" s="179"/>
      <c r="T217" s="217" t="s">
        <v>5</v>
      </c>
      <c r="U217" s="54" t="s">
        <v>42</v>
      </c>
      <c r="V217" s="45"/>
      <c r="W217" s="218">
        <f>V217*K217</f>
        <v>0</v>
      </c>
      <c r="X217" s="218">
        <v>0.27486349999999998</v>
      </c>
      <c r="Y217" s="218">
        <f>X217*K217</f>
        <v>5.7171608000000003</v>
      </c>
      <c r="Z217" s="218">
        <v>0</v>
      </c>
      <c r="AA217" s="219">
        <f>Z217*K217</f>
        <v>0</v>
      </c>
      <c r="AR217" s="20" t="s">
        <v>90</v>
      </c>
      <c r="AT217" s="20" t="s">
        <v>151</v>
      </c>
      <c r="AU217" s="20" t="s">
        <v>84</v>
      </c>
      <c r="AY217" s="20" t="s">
        <v>150</v>
      </c>
      <c r="BE217" s="134">
        <f>IF(U217="základná",N217,0)</f>
        <v>0</v>
      </c>
      <c r="BF217" s="134">
        <f>IF(U217="znížená",N217,0)</f>
        <v>0</v>
      </c>
      <c r="BG217" s="134">
        <f>IF(U217="zákl. prenesená",N217,0)</f>
        <v>0</v>
      </c>
      <c r="BH217" s="134">
        <f>IF(U217="zníž. prenesená",N217,0)</f>
        <v>0</v>
      </c>
      <c r="BI217" s="134">
        <f>IF(U217="nulová",N217,0)</f>
        <v>0</v>
      </c>
      <c r="BJ217" s="20" t="s">
        <v>84</v>
      </c>
      <c r="BK217" s="220">
        <f>ROUND(L217*K217,3)</f>
        <v>0</v>
      </c>
      <c r="BL217" s="20" t="s">
        <v>90</v>
      </c>
      <c r="BM217" s="20" t="s">
        <v>364</v>
      </c>
    </row>
    <row r="218" s="1" customFormat="1" ht="38.25" customHeight="1">
      <c r="B218" s="175"/>
      <c r="C218" s="211" t="s">
        <v>365</v>
      </c>
      <c r="D218" s="211" t="s">
        <v>151</v>
      </c>
      <c r="E218" s="212" t="s">
        <v>366</v>
      </c>
      <c r="F218" s="213" t="s">
        <v>367</v>
      </c>
      <c r="G218" s="213"/>
      <c r="H218" s="213"/>
      <c r="I218" s="213"/>
      <c r="J218" s="214" t="s">
        <v>154</v>
      </c>
      <c r="K218" s="215">
        <v>20.800000000000001</v>
      </c>
      <c r="L218" s="216">
        <v>0</v>
      </c>
      <c r="M218" s="216"/>
      <c r="N218" s="215">
        <f>ROUND(L218*K218,3)</f>
        <v>0</v>
      </c>
      <c r="O218" s="215"/>
      <c r="P218" s="215"/>
      <c r="Q218" s="215"/>
      <c r="R218" s="179"/>
      <c r="T218" s="217" t="s">
        <v>5</v>
      </c>
      <c r="U218" s="54" t="s">
        <v>42</v>
      </c>
      <c r="V218" s="45"/>
      <c r="W218" s="218">
        <f>V218*K218</f>
        <v>0</v>
      </c>
      <c r="X218" s="218">
        <v>0.00244561</v>
      </c>
      <c r="Y218" s="218">
        <f>X218*K218</f>
        <v>0.050868688000000002</v>
      </c>
      <c r="Z218" s="218">
        <v>0</v>
      </c>
      <c r="AA218" s="219">
        <f>Z218*K218</f>
        <v>0</v>
      </c>
      <c r="AR218" s="20" t="s">
        <v>90</v>
      </c>
      <c r="AT218" s="20" t="s">
        <v>151</v>
      </c>
      <c r="AU218" s="20" t="s">
        <v>84</v>
      </c>
      <c r="AY218" s="20" t="s">
        <v>150</v>
      </c>
      <c r="BE218" s="134">
        <f>IF(U218="základná",N218,0)</f>
        <v>0</v>
      </c>
      <c r="BF218" s="134">
        <f>IF(U218="znížená",N218,0)</f>
        <v>0</v>
      </c>
      <c r="BG218" s="134">
        <f>IF(U218="zákl. prenesená",N218,0)</f>
        <v>0</v>
      </c>
      <c r="BH218" s="134">
        <f>IF(U218="zníž. prenesená",N218,0)</f>
        <v>0</v>
      </c>
      <c r="BI218" s="134">
        <f>IF(U218="nulová",N218,0)</f>
        <v>0</v>
      </c>
      <c r="BJ218" s="20" t="s">
        <v>84</v>
      </c>
      <c r="BK218" s="220">
        <f>ROUND(L218*K218,3)</f>
        <v>0</v>
      </c>
      <c r="BL218" s="20" t="s">
        <v>90</v>
      </c>
      <c r="BM218" s="20" t="s">
        <v>368</v>
      </c>
    </row>
    <row r="219" s="9" customFormat="1" ht="29.88" customHeight="1">
      <c r="B219" s="197"/>
      <c r="C219" s="198"/>
      <c r="D219" s="208" t="s">
        <v>119</v>
      </c>
      <c r="E219" s="208"/>
      <c r="F219" s="208"/>
      <c r="G219" s="208"/>
      <c r="H219" s="208"/>
      <c r="I219" s="208"/>
      <c r="J219" s="208"/>
      <c r="K219" s="208"/>
      <c r="L219" s="208"/>
      <c r="M219" s="208"/>
      <c r="N219" s="227">
        <f>BK219</f>
        <v>0</v>
      </c>
      <c r="O219" s="228"/>
      <c r="P219" s="228"/>
      <c r="Q219" s="228"/>
      <c r="R219" s="201"/>
      <c r="T219" s="202"/>
      <c r="U219" s="198"/>
      <c r="V219" s="198"/>
      <c r="W219" s="203">
        <f>SUM(W220:W222)</f>
        <v>0</v>
      </c>
      <c r="X219" s="198"/>
      <c r="Y219" s="203">
        <f>SUM(Y220:Y222)</f>
        <v>1.1997499</v>
      </c>
      <c r="Z219" s="198"/>
      <c r="AA219" s="204">
        <f>SUM(AA220:AA222)</f>
        <v>0</v>
      </c>
      <c r="AR219" s="205" t="s">
        <v>81</v>
      </c>
      <c r="AT219" s="206" t="s">
        <v>74</v>
      </c>
      <c r="AU219" s="206" t="s">
        <v>81</v>
      </c>
      <c r="AY219" s="205" t="s">
        <v>150</v>
      </c>
      <c r="BK219" s="207">
        <f>SUM(BK220:BK222)</f>
        <v>0</v>
      </c>
    </row>
    <row r="220" s="1" customFormat="1" ht="38.25" customHeight="1">
      <c r="B220" s="175"/>
      <c r="C220" s="211" t="s">
        <v>369</v>
      </c>
      <c r="D220" s="211" t="s">
        <v>151</v>
      </c>
      <c r="E220" s="212" t="s">
        <v>197</v>
      </c>
      <c r="F220" s="213" t="s">
        <v>198</v>
      </c>
      <c r="G220" s="213"/>
      <c r="H220" s="213"/>
      <c r="I220" s="213"/>
      <c r="J220" s="214" t="s">
        <v>199</v>
      </c>
      <c r="K220" s="215">
        <v>8</v>
      </c>
      <c r="L220" s="216">
        <v>0</v>
      </c>
      <c r="M220" s="216"/>
      <c r="N220" s="215">
        <f>ROUND(L220*K220,3)</f>
        <v>0</v>
      </c>
      <c r="O220" s="215"/>
      <c r="P220" s="215"/>
      <c r="Q220" s="215"/>
      <c r="R220" s="179"/>
      <c r="T220" s="217" t="s">
        <v>5</v>
      </c>
      <c r="U220" s="54" t="s">
        <v>42</v>
      </c>
      <c r="V220" s="45"/>
      <c r="W220" s="218">
        <f>V220*K220</f>
        <v>0</v>
      </c>
      <c r="X220" s="218">
        <v>0.099329600000000004</v>
      </c>
      <c r="Y220" s="218">
        <f>X220*K220</f>
        <v>0.79463680000000003</v>
      </c>
      <c r="Z220" s="218">
        <v>0</v>
      </c>
      <c r="AA220" s="219">
        <f>Z220*K220</f>
        <v>0</v>
      </c>
      <c r="AR220" s="20" t="s">
        <v>90</v>
      </c>
      <c r="AT220" s="20" t="s">
        <v>151</v>
      </c>
      <c r="AU220" s="20" t="s">
        <v>84</v>
      </c>
      <c r="AY220" s="20" t="s">
        <v>150</v>
      </c>
      <c r="BE220" s="134">
        <f>IF(U220="základná",N220,0)</f>
        <v>0</v>
      </c>
      <c r="BF220" s="134">
        <f>IF(U220="znížená",N220,0)</f>
        <v>0</v>
      </c>
      <c r="BG220" s="134">
        <f>IF(U220="zákl. prenesená",N220,0)</f>
        <v>0</v>
      </c>
      <c r="BH220" s="134">
        <f>IF(U220="zníž. prenesená",N220,0)</f>
        <v>0</v>
      </c>
      <c r="BI220" s="134">
        <f>IF(U220="nulová",N220,0)</f>
        <v>0</v>
      </c>
      <c r="BJ220" s="20" t="s">
        <v>84</v>
      </c>
      <c r="BK220" s="220">
        <f>ROUND(L220*K220,3)</f>
        <v>0</v>
      </c>
      <c r="BL220" s="20" t="s">
        <v>90</v>
      </c>
      <c r="BM220" s="20" t="s">
        <v>370</v>
      </c>
    </row>
    <row r="221" s="1" customFormat="1" ht="16.5" customHeight="1">
      <c r="B221" s="175"/>
      <c r="C221" s="221" t="s">
        <v>371</v>
      </c>
      <c r="D221" s="221" t="s">
        <v>167</v>
      </c>
      <c r="E221" s="222" t="s">
        <v>202</v>
      </c>
      <c r="F221" s="223" t="s">
        <v>203</v>
      </c>
      <c r="G221" s="223"/>
      <c r="H221" s="223"/>
      <c r="I221" s="223"/>
      <c r="J221" s="224" t="s">
        <v>204</v>
      </c>
      <c r="K221" s="225">
        <v>8</v>
      </c>
      <c r="L221" s="226">
        <v>0</v>
      </c>
      <c r="M221" s="226"/>
      <c r="N221" s="225">
        <f>ROUND(L221*K221,3)</f>
        <v>0</v>
      </c>
      <c r="O221" s="215"/>
      <c r="P221" s="215"/>
      <c r="Q221" s="215"/>
      <c r="R221" s="179"/>
      <c r="T221" s="217" t="s">
        <v>5</v>
      </c>
      <c r="U221" s="54" t="s">
        <v>42</v>
      </c>
      <c r="V221" s="45"/>
      <c r="W221" s="218">
        <f>V221*K221</f>
        <v>0</v>
      </c>
      <c r="X221" s="218">
        <v>0.023</v>
      </c>
      <c r="Y221" s="218">
        <f>X221*K221</f>
        <v>0.184</v>
      </c>
      <c r="Z221" s="218">
        <v>0</v>
      </c>
      <c r="AA221" s="219">
        <f>Z221*K221</f>
        <v>0</v>
      </c>
      <c r="AR221" s="20" t="s">
        <v>171</v>
      </c>
      <c r="AT221" s="20" t="s">
        <v>167</v>
      </c>
      <c r="AU221" s="20" t="s">
        <v>84</v>
      </c>
      <c r="AY221" s="20" t="s">
        <v>150</v>
      </c>
      <c r="BE221" s="134">
        <f>IF(U221="základná",N221,0)</f>
        <v>0</v>
      </c>
      <c r="BF221" s="134">
        <f>IF(U221="znížená",N221,0)</f>
        <v>0</v>
      </c>
      <c r="BG221" s="134">
        <f>IF(U221="zákl. prenesená",N221,0)</f>
        <v>0</v>
      </c>
      <c r="BH221" s="134">
        <f>IF(U221="zníž. prenesená",N221,0)</f>
        <v>0</v>
      </c>
      <c r="BI221" s="134">
        <f>IF(U221="nulová",N221,0)</f>
        <v>0</v>
      </c>
      <c r="BJ221" s="20" t="s">
        <v>84</v>
      </c>
      <c r="BK221" s="220">
        <f>ROUND(L221*K221,3)</f>
        <v>0</v>
      </c>
      <c r="BL221" s="20" t="s">
        <v>90</v>
      </c>
      <c r="BM221" s="20" t="s">
        <v>372</v>
      </c>
    </row>
    <row r="222" s="1" customFormat="1" ht="25.5" customHeight="1">
      <c r="B222" s="175"/>
      <c r="C222" s="211" t="s">
        <v>373</v>
      </c>
      <c r="D222" s="211" t="s">
        <v>151</v>
      </c>
      <c r="E222" s="212" t="s">
        <v>270</v>
      </c>
      <c r="F222" s="213" t="s">
        <v>271</v>
      </c>
      <c r="G222" s="213"/>
      <c r="H222" s="213"/>
      <c r="I222" s="213"/>
      <c r="J222" s="214" t="s">
        <v>199</v>
      </c>
      <c r="K222" s="215">
        <v>5.2000000000000002</v>
      </c>
      <c r="L222" s="216">
        <v>0</v>
      </c>
      <c r="M222" s="216"/>
      <c r="N222" s="215">
        <f>ROUND(L222*K222,3)</f>
        <v>0</v>
      </c>
      <c r="O222" s="215"/>
      <c r="P222" s="215"/>
      <c r="Q222" s="215"/>
      <c r="R222" s="179"/>
      <c r="T222" s="217" t="s">
        <v>5</v>
      </c>
      <c r="U222" s="54" t="s">
        <v>42</v>
      </c>
      <c r="V222" s="45"/>
      <c r="W222" s="218">
        <f>V222*K222</f>
        <v>0</v>
      </c>
      <c r="X222" s="218">
        <v>0.042521749999999997</v>
      </c>
      <c r="Y222" s="218">
        <f>X222*K222</f>
        <v>0.22111309999999998</v>
      </c>
      <c r="Z222" s="218">
        <v>0</v>
      </c>
      <c r="AA222" s="219">
        <f>Z222*K222</f>
        <v>0</v>
      </c>
      <c r="AR222" s="20" t="s">
        <v>90</v>
      </c>
      <c r="AT222" s="20" t="s">
        <v>151</v>
      </c>
      <c r="AU222" s="20" t="s">
        <v>84</v>
      </c>
      <c r="AY222" s="20" t="s">
        <v>150</v>
      </c>
      <c r="BE222" s="134">
        <f>IF(U222="základná",N222,0)</f>
        <v>0</v>
      </c>
      <c r="BF222" s="134">
        <f>IF(U222="znížená",N222,0)</f>
        <v>0</v>
      </c>
      <c r="BG222" s="134">
        <f>IF(U222="zákl. prenesená",N222,0)</f>
        <v>0</v>
      </c>
      <c r="BH222" s="134">
        <f>IF(U222="zníž. prenesená",N222,0)</f>
        <v>0</v>
      </c>
      <c r="BI222" s="134">
        <f>IF(U222="nulová",N222,0)</f>
        <v>0</v>
      </c>
      <c r="BJ222" s="20" t="s">
        <v>84</v>
      </c>
      <c r="BK222" s="220">
        <f>ROUND(L222*K222,3)</f>
        <v>0</v>
      </c>
      <c r="BL222" s="20" t="s">
        <v>90</v>
      </c>
      <c r="BM222" s="20" t="s">
        <v>374</v>
      </c>
    </row>
    <row r="223" s="9" customFormat="1" ht="37.44" customHeight="1">
      <c r="B223" s="197"/>
      <c r="C223" s="198"/>
      <c r="D223" s="199" t="s">
        <v>124</v>
      </c>
      <c r="E223" s="199"/>
      <c r="F223" s="199"/>
      <c r="G223" s="199"/>
      <c r="H223" s="199"/>
      <c r="I223" s="199"/>
      <c r="J223" s="199"/>
      <c r="K223" s="199"/>
      <c r="L223" s="199"/>
      <c r="M223" s="199"/>
      <c r="N223" s="229">
        <f>BK223</f>
        <v>0</v>
      </c>
      <c r="O223" s="230"/>
      <c r="P223" s="230"/>
      <c r="Q223" s="230"/>
      <c r="R223" s="201"/>
      <c r="T223" s="202"/>
      <c r="U223" s="198"/>
      <c r="V223" s="198"/>
      <c r="W223" s="203">
        <f>W224</f>
        <v>0</v>
      </c>
      <c r="X223" s="198"/>
      <c r="Y223" s="203">
        <f>Y224</f>
        <v>0</v>
      </c>
      <c r="Z223" s="198"/>
      <c r="AA223" s="204">
        <f>AA224</f>
        <v>0</v>
      </c>
      <c r="AR223" s="205" t="s">
        <v>81</v>
      </c>
      <c r="AT223" s="206" t="s">
        <v>74</v>
      </c>
      <c r="AU223" s="206" t="s">
        <v>75</v>
      </c>
      <c r="AY223" s="205" t="s">
        <v>150</v>
      </c>
      <c r="BK223" s="207">
        <f>BK224</f>
        <v>0</v>
      </c>
    </row>
    <row r="224" s="9" customFormat="1" ht="19.92" customHeight="1">
      <c r="B224" s="197"/>
      <c r="C224" s="198"/>
      <c r="D224" s="208" t="s">
        <v>125</v>
      </c>
      <c r="E224" s="208"/>
      <c r="F224" s="208"/>
      <c r="G224" s="208"/>
      <c r="H224" s="208"/>
      <c r="I224" s="208"/>
      <c r="J224" s="208"/>
      <c r="K224" s="208"/>
      <c r="L224" s="208"/>
      <c r="M224" s="208"/>
      <c r="N224" s="209">
        <f>BK224</f>
        <v>0</v>
      </c>
      <c r="O224" s="210"/>
      <c r="P224" s="210"/>
      <c r="Q224" s="210"/>
      <c r="R224" s="201"/>
      <c r="T224" s="202"/>
      <c r="U224" s="198"/>
      <c r="V224" s="198"/>
      <c r="W224" s="203">
        <f>SUM(W225:W228)</f>
        <v>0</v>
      </c>
      <c r="X224" s="198"/>
      <c r="Y224" s="203">
        <f>SUM(Y225:Y228)</f>
        <v>0</v>
      </c>
      <c r="Z224" s="198"/>
      <c r="AA224" s="204">
        <f>SUM(AA225:AA228)</f>
        <v>0</v>
      </c>
      <c r="AR224" s="205" t="s">
        <v>81</v>
      </c>
      <c r="AT224" s="206" t="s">
        <v>74</v>
      </c>
      <c r="AU224" s="206" t="s">
        <v>81</v>
      </c>
      <c r="AY224" s="205" t="s">
        <v>150</v>
      </c>
      <c r="BK224" s="207">
        <f>SUM(BK225:BK228)</f>
        <v>0</v>
      </c>
    </row>
    <row r="225" s="1" customFormat="1" ht="38.25" customHeight="1">
      <c r="B225" s="175"/>
      <c r="C225" s="211" t="s">
        <v>375</v>
      </c>
      <c r="D225" s="211" t="s">
        <v>151</v>
      </c>
      <c r="E225" s="212" t="s">
        <v>376</v>
      </c>
      <c r="F225" s="213" t="s">
        <v>377</v>
      </c>
      <c r="G225" s="213"/>
      <c r="H225" s="213"/>
      <c r="I225" s="213"/>
      <c r="J225" s="214" t="s">
        <v>378</v>
      </c>
      <c r="K225" s="215">
        <v>201.01400000000001</v>
      </c>
      <c r="L225" s="216">
        <v>0</v>
      </c>
      <c r="M225" s="216"/>
      <c r="N225" s="215">
        <f>ROUND(L225*K225,3)</f>
        <v>0</v>
      </c>
      <c r="O225" s="215"/>
      <c r="P225" s="215"/>
      <c r="Q225" s="215"/>
      <c r="R225" s="179"/>
      <c r="T225" s="217" t="s">
        <v>5</v>
      </c>
      <c r="U225" s="54" t="s">
        <v>42</v>
      </c>
      <c r="V225" s="45"/>
      <c r="W225" s="218">
        <f>V225*K225</f>
        <v>0</v>
      </c>
      <c r="X225" s="218">
        <v>0</v>
      </c>
      <c r="Y225" s="218">
        <f>X225*K225</f>
        <v>0</v>
      </c>
      <c r="Z225" s="218">
        <v>0</v>
      </c>
      <c r="AA225" s="219">
        <f>Z225*K225</f>
        <v>0</v>
      </c>
      <c r="AR225" s="20" t="s">
        <v>90</v>
      </c>
      <c r="AT225" s="20" t="s">
        <v>151</v>
      </c>
      <c r="AU225" s="20" t="s">
        <v>84</v>
      </c>
      <c r="AY225" s="20" t="s">
        <v>150</v>
      </c>
      <c r="BE225" s="134">
        <f>IF(U225="základná",N225,0)</f>
        <v>0</v>
      </c>
      <c r="BF225" s="134">
        <f>IF(U225="znížená",N225,0)</f>
        <v>0</v>
      </c>
      <c r="BG225" s="134">
        <f>IF(U225="zákl. prenesená",N225,0)</f>
        <v>0</v>
      </c>
      <c r="BH225" s="134">
        <f>IF(U225="zníž. prenesená",N225,0)</f>
        <v>0</v>
      </c>
      <c r="BI225" s="134">
        <f>IF(U225="nulová",N225,0)</f>
        <v>0</v>
      </c>
      <c r="BJ225" s="20" t="s">
        <v>84</v>
      </c>
      <c r="BK225" s="220">
        <f>ROUND(L225*K225,3)</f>
        <v>0</v>
      </c>
      <c r="BL225" s="20" t="s">
        <v>90</v>
      </c>
      <c r="BM225" s="20" t="s">
        <v>379</v>
      </c>
    </row>
    <row r="226" s="1" customFormat="1" ht="38.25" customHeight="1">
      <c r="B226" s="175"/>
      <c r="C226" s="211" t="s">
        <v>380</v>
      </c>
      <c r="D226" s="211" t="s">
        <v>151</v>
      </c>
      <c r="E226" s="212" t="s">
        <v>381</v>
      </c>
      <c r="F226" s="213" t="s">
        <v>382</v>
      </c>
      <c r="G226" s="213"/>
      <c r="H226" s="213"/>
      <c r="I226" s="213"/>
      <c r="J226" s="214" t="s">
        <v>378</v>
      </c>
      <c r="K226" s="215">
        <v>41.695</v>
      </c>
      <c r="L226" s="216">
        <v>0</v>
      </c>
      <c r="M226" s="216"/>
      <c r="N226" s="215">
        <f>ROUND(L226*K226,3)</f>
        <v>0</v>
      </c>
      <c r="O226" s="215"/>
      <c r="P226" s="215"/>
      <c r="Q226" s="215"/>
      <c r="R226" s="179"/>
      <c r="T226" s="217" t="s">
        <v>5</v>
      </c>
      <c r="U226" s="54" t="s">
        <v>42</v>
      </c>
      <c r="V226" s="45"/>
      <c r="W226" s="218">
        <f>V226*K226</f>
        <v>0</v>
      </c>
      <c r="X226" s="218">
        <v>0</v>
      </c>
      <c r="Y226" s="218">
        <f>X226*K226</f>
        <v>0</v>
      </c>
      <c r="Z226" s="218">
        <v>0</v>
      </c>
      <c r="AA226" s="219">
        <f>Z226*K226</f>
        <v>0</v>
      </c>
      <c r="AR226" s="20" t="s">
        <v>90</v>
      </c>
      <c r="AT226" s="20" t="s">
        <v>151</v>
      </c>
      <c r="AU226" s="20" t="s">
        <v>84</v>
      </c>
      <c r="AY226" s="20" t="s">
        <v>150</v>
      </c>
      <c r="BE226" s="134">
        <f>IF(U226="základná",N226,0)</f>
        <v>0</v>
      </c>
      <c r="BF226" s="134">
        <f>IF(U226="znížená",N226,0)</f>
        <v>0</v>
      </c>
      <c r="BG226" s="134">
        <f>IF(U226="zákl. prenesená",N226,0)</f>
        <v>0</v>
      </c>
      <c r="BH226" s="134">
        <f>IF(U226="zníž. prenesená",N226,0)</f>
        <v>0</v>
      </c>
      <c r="BI226" s="134">
        <f>IF(U226="nulová",N226,0)</f>
        <v>0</v>
      </c>
      <c r="BJ226" s="20" t="s">
        <v>84</v>
      </c>
      <c r="BK226" s="220">
        <f>ROUND(L226*K226,3)</f>
        <v>0</v>
      </c>
      <c r="BL226" s="20" t="s">
        <v>90</v>
      </c>
      <c r="BM226" s="20" t="s">
        <v>383</v>
      </c>
    </row>
    <row r="227" s="1" customFormat="1" ht="25.5" customHeight="1">
      <c r="B227" s="175"/>
      <c r="C227" s="211" t="s">
        <v>384</v>
      </c>
      <c r="D227" s="211" t="s">
        <v>151</v>
      </c>
      <c r="E227" s="212" t="s">
        <v>385</v>
      </c>
      <c r="F227" s="213" t="s">
        <v>386</v>
      </c>
      <c r="G227" s="213"/>
      <c r="H227" s="213"/>
      <c r="I227" s="213"/>
      <c r="J227" s="214" t="s">
        <v>378</v>
      </c>
      <c r="K227" s="215">
        <v>41.695</v>
      </c>
      <c r="L227" s="216">
        <v>0</v>
      </c>
      <c r="M227" s="216"/>
      <c r="N227" s="215">
        <f>ROUND(L227*K227,3)</f>
        <v>0</v>
      </c>
      <c r="O227" s="215"/>
      <c r="P227" s="215"/>
      <c r="Q227" s="215"/>
      <c r="R227" s="179"/>
      <c r="T227" s="217" t="s">
        <v>5</v>
      </c>
      <c r="U227" s="54" t="s">
        <v>42</v>
      </c>
      <c r="V227" s="45"/>
      <c r="W227" s="218">
        <f>V227*K227</f>
        <v>0</v>
      </c>
      <c r="X227" s="218">
        <v>0</v>
      </c>
      <c r="Y227" s="218">
        <f>X227*K227</f>
        <v>0</v>
      </c>
      <c r="Z227" s="218">
        <v>0</v>
      </c>
      <c r="AA227" s="219">
        <f>Z227*K227</f>
        <v>0</v>
      </c>
      <c r="AR227" s="20" t="s">
        <v>90</v>
      </c>
      <c r="AT227" s="20" t="s">
        <v>151</v>
      </c>
      <c r="AU227" s="20" t="s">
        <v>84</v>
      </c>
      <c r="AY227" s="20" t="s">
        <v>150</v>
      </c>
      <c r="BE227" s="134">
        <f>IF(U227="základná",N227,0)</f>
        <v>0</v>
      </c>
      <c r="BF227" s="134">
        <f>IF(U227="znížená",N227,0)</f>
        <v>0</v>
      </c>
      <c r="BG227" s="134">
        <f>IF(U227="zákl. prenesená",N227,0)</f>
        <v>0</v>
      </c>
      <c r="BH227" s="134">
        <f>IF(U227="zníž. prenesená",N227,0)</f>
        <v>0</v>
      </c>
      <c r="BI227" s="134">
        <f>IF(U227="nulová",N227,0)</f>
        <v>0</v>
      </c>
      <c r="BJ227" s="20" t="s">
        <v>84</v>
      </c>
      <c r="BK227" s="220">
        <f>ROUND(L227*K227,3)</f>
        <v>0</v>
      </c>
      <c r="BL227" s="20" t="s">
        <v>90</v>
      </c>
      <c r="BM227" s="20" t="s">
        <v>387</v>
      </c>
    </row>
    <row r="228" s="1" customFormat="1" ht="25.5" customHeight="1">
      <c r="B228" s="175"/>
      <c r="C228" s="211" t="s">
        <v>388</v>
      </c>
      <c r="D228" s="211" t="s">
        <v>151</v>
      </c>
      <c r="E228" s="212" t="s">
        <v>389</v>
      </c>
      <c r="F228" s="213" t="s">
        <v>390</v>
      </c>
      <c r="G228" s="213"/>
      <c r="H228" s="213"/>
      <c r="I228" s="213"/>
      <c r="J228" s="214" t="s">
        <v>378</v>
      </c>
      <c r="K228" s="215">
        <v>41.695</v>
      </c>
      <c r="L228" s="216">
        <v>0</v>
      </c>
      <c r="M228" s="216"/>
      <c r="N228" s="215">
        <f>ROUND(L228*K228,3)</f>
        <v>0</v>
      </c>
      <c r="O228" s="215"/>
      <c r="P228" s="215"/>
      <c r="Q228" s="215"/>
      <c r="R228" s="179"/>
      <c r="T228" s="217" t="s">
        <v>5</v>
      </c>
      <c r="U228" s="54" t="s">
        <v>42</v>
      </c>
      <c r="V228" s="45"/>
      <c r="W228" s="218">
        <f>V228*K228</f>
        <v>0</v>
      </c>
      <c r="X228" s="218">
        <v>0</v>
      </c>
      <c r="Y228" s="218">
        <f>X228*K228</f>
        <v>0</v>
      </c>
      <c r="Z228" s="218">
        <v>0</v>
      </c>
      <c r="AA228" s="219">
        <f>Z228*K228</f>
        <v>0</v>
      </c>
      <c r="AR228" s="20" t="s">
        <v>90</v>
      </c>
      <c r="AT228" s="20" t="s">
        <v>151</v>
      </c>
      <c r="AU228" s="20" t="s">
        <v>84</v>
      </c>
      <c r="AY228" s="20" t="s">
        <v>150</v>
      </c>
      <c r="BE228" s="134">
        <f>IF(U228="základná",N228,0)</f>
        <v>0</v>
      </c>
      <c r="BF228" s="134">
        <f>IF(U228="znížená",N228,0)</f>
        <v>0</v>
      </c>
      <c r="BG228" s="134">
        <f>IF(U228="zákl. prenesená",N228,0)</f>
        <v>0</v>
      </c>
      <c r="BH228" s="134">
        <f>IF(U228="zníž. prenesená",N228,0)</f>
        <v>0</v>
      </c>
      <c r="BI228" s="134">
        <f>IF(U228="nulová",N228,0)</f>
        <v>0</v>
      </c>
      <c r="BJ228" s="20" t="s">
        <v>84</v>
      </c>
      <c r="BK228" s="220">
        <f>ROUND(L228*K228,3)</f>
        <v>0</v>
      </c>
      <c r="BL228" s="20" t="s">
        <v>90</v>
      </c>
      <c r="BM228" s="20" t="s">
        <v>391</v>
      </c>
    </row>
    <row r="229" s="1" customFormat="1" ht="49.92" customHeight="1">
      <c r="B229" s="44"/>
      <c r="C229" s="45"/>
      <c r="D229" s="199" t="s">
        <v>392</v>
      </c>
      <c r="E229" s="45"/>
      <c r="F229" s="45"/>
      <c r="G229" s="45"/>
      <c r="H229" s="45"/>
      <c r="I229" s="45"/>
      <c r="J229" s="45"/>
      <c r="K229" s="45"/>
      <c r="L229" s="45"/>
      <c r="M229" s="45"/>
      <c r="N229" s="231">
        <f>BK229</f>
        <v>0</v>
      </c>
      <c r="O229" s="232"/>
      <c r="P229" s="232"/>
      <c r="Q229" s="232"/>
      <c r="R229" s="46"/>
      <c r="T229" s="233"/>
      <c r="U229" s="45"/>
      <c r="V229" s="45"/>
      <c r="W229" s="45"/>
      <c r="X229" s="45"/>
      <c r="Y229" s="45"/>
      <c r="Z229" s="45"/>
      <c r="AA229" s="92"/>
      <c r="AT229" s="20" t="s">
        <v>74</v>
      </c>
      <c r="AU229" s="20" t="s">
        <v>75</v>
      </c>
      <c r="AY229" s="20" t="s">
        <v>393</v>
      </c>
      <c r="BK229" s="220">
        <f>SUM(BK230:BK234)</f>
        <v>0</v>
      </c>
    </row>
    <row r="230" s="1" customFormat="1" ht="22.32" customHeight="1">
      <c r="B230" s="44"/>
      <c r="C230" s="234" t="s">
        <v>5</v>
      </c>
      <c r="D230" s="234" t="s">
        <v>151</v>
      </c>
      <c r="E230" s="235" t="s">
        <v>5</v>
      </c>
      <c r="F230" s="236" t="s">
        <v>5</v>
      </c>
      <c r="G230" s="236"/>
      <c r="H230" s="236"/>
      <c r="I230" s="236"/>
      <c r="J230" s="237" t="s">
        <v>5</v>
      </c>
      <c r="K230" s="216"/>
      <c r="L230" s="216"/>
      <c r="M230" s="238"/>
      <c r="N230" s="238">
        <f>BK230</f>
        <v>0</v>
      </c>
      <c r="O230" s="238"/>
      <c r="P230" s="238"/>
      <c r="Q230" s="238"/>
      <c r="R230" s="46"/>
      <c r="T230" s="217" t="s">
        <v>5</v>
      </c>
      <c r="U230" s="239" t="s">
        <v>42</v>
      </c>
      <c r="V230" s="45"/>
      <c r="W230" s="45"/>
      <c r="X230" s="45"/>
      <c r="Y230" s="45"/>
      <c r="Z230" s="45"/>
      <c r="AA230" s="92"/>
      <c r="AT230" s="20" t="s">
        <v>393</v>
      </c>
      <c r="AU230" s="20" t="s">
        <v>81</v>
      </c>
      <c r="AY230" s="20" t="s">
        <v>393</v>
      </c>
      <c r="BE230" s="134">
        <f>IF(U230="základná",N230,0)</f>
        <v>0</v>
      </c>
      <c r="BF230" s="134">
        <f>IF(U230="znížená",N230,0)</f>
        <v>0</v>
      </c>
      <c r="BG230" s="134">
        <f>IF(U230="zákl. prenesená",N230,0)</f>
        <v>0</v>
      </c>
      <c r="BH230" s="134">
        <f>IF(U230="zníž. prenesená",N230,0)</f>
        <v>0</v>
      </c>
      <c r="BI230" s="134">
        <f>IF(U230="nulová",N230,0)</f>
        <v>0</v>
      </c>
      <c r="BJ230" s="20" t="s">
        <v>84</v>
      </c>
      <c r="BK230" s="220">
        <f>L230*K230</f>
        <v>0</v>
      </c>
    </row>
    <row r="231" s="1" customFormat="1" ht="22.32" customHeight="1">
      <c r="B231" s="44"/>
      <c r="C231" s="234" t="s">
        <v>5</v>
      </c>
      <c r="D231" s="234" t="s">
        <v>151</v>
      </c>
      <c r="E231" s="235" t="s">
        <v>5</v>
      </c>
      <c r="F231" s="236" t="s">
        <v>5</v>
      </c>
      <c r="G231" s="236"/>
      <c r="H231" s="236"/>
      <c r="I231" s="236"/>
      <c r="J231" s="237" t="s">
        <v>5</v>
      </c>
      <c r="K231" s="216"/>
      <c r="L231" s="216"/>
      <c r="M231" s="238"/>
      <c r="N231" s="238">
        <f>BK231</f>
        <v>0</v>
      </c>
      <c r="O231" s="238"/>
      <c r="P231" s="238"/>
      <c r="Q231" s="238"/>
      <c r="R231" s="46"/>
      <c r="T231" s="217" t="s">
        <v>5</v>
      </c>
      <c r="U231" s="239" t="s">
        <v>42</v>
      </c>
      <c r="V231" s="45"/>
      <c r="W231" s="45"/>
      <c r="X231" s="45"/>
      <c r="Y231" s="45"/>
      <c r="Z231" s="45"/>
      <c r="AA231" s="92"/>
      <c r="AT231" s="20" t="s">
        <v>393</v>
      </c>
      <c r="AU231" s="20" t="s">
        <v>81</v>
      </c>
      <c r="AY231" s="20" t="s">
        <v>393</v>
      </c>
      <c r="BE231" s="134">
        <f>IF(U231="základná",N231,0)</f>
        <v>0</v>
      </c>
      <c r="BF231" s="134">
        <f>IF(U231="znížená",N231,0)</f>
        <v>0</v>
      </c>
      <c r="BG231" s="134">
        <f>IF(U231="zákl. prenesená",N231,0)</f>
        <v>0</v>
      </c>
      <c r="BH231" s="134">
        <f>IF(U231="zníž. prenesená",N231,0)</f>
        <v>0</v>
      </c>
      <c r="BI231" s="134">
        <f>IF(U231="nulová",N231,0)</f>
        <v>0</v>
      </c>
      <c r="BJ231" s="20" t="s">
        <v>84</v>
      </c>
      <c r="BK231" s="220">
        <f>L231*K231</f>
        <v>0</v>
      </c>
    </row>
    <row r="232" s="1" customFormat="1" ht="22.32" customHeight="1">
      <c r="B232" s="44"/>
      <c r="C232" s="234" t="s">
        <v>5</v>
      </c>
      <c r="D232" s="234" t="s">
        <v>151</v>
      </c>
      <c r="E232" s="235" t="s">
        <v>5</v>
      </c>
      <c r="F232" s="236" t="s">
        <v>5</v>
      </c>
      <c r="G232" s="236"/>
      <c r="H232" s="236"/>
      <c r="I232" s="236"/>
      <c r="J232" s="237" t="s">
        <v>5</v>
      </c>
      <c r="K232" s="216"/>
      <c r="L232" s="216"/>
      <c r="M232" s="238"/>
      <c r="N232" s="238">
        <f>BK232</f>
        <v>0</v>
      </c>
      <c r="O232" s="238"/>
      <c r="P232" s="238"/>
      <c r="Q232" s="238"/>
      <c r="R232" s="46"/>
      <c r="T232" s="217" t="s">
        <v>5</v>
      </c>
      <c r="U232" s="239" t="s">
        <v>42</v>
      </c>
      <c r="V232" s="45"/>
      <c r="W232" s="45"/>
      <c r="X232" s="45"/>
      <c r="Y232" s="45"/>
      <c r="Z232" s="45"/>
      <c r="AA232" s="92"/>
      <c r="AT232" s="20" t="s">
        <v>393</v>
      </c>
      <c r="AU232" s="20" t="s">
        <v>81</v>
      </c>
      <c r="AY232" s="20" t="s">
        <v>393</v>
      </c>
      <c r="BE232" s="134">
        <f>IF(U232="základná",N232,0)</f>
        <v>0</v>
      </c>
      <c r="BF232" s="134">
        <f>IF(U232="znížená",N232,0)</f>
        <v>0</v>
      </c>
      <c r="BG232" s="134">
        <f>IF(U232="zákl. prenesená",N232,0)</f>
        <v>0</v>
      </c>
      <c r="BH232" s="134">
        <f>IF(U232="zníž. prenesená",N232,0)</f>
        <v>0</v>
      </c>
      <c r="BI232" s="134">
        <f>IF(U232="nulová",N232,0)</f>
        <v>0</v>
      </c>
      <c r="BJ232" s="20" t="s">
        <v>84</v>
      </c>
      <c r="BK232" s="220">
        <f>L232*K232</f>
        <v>0</v>
      </c>
    </row>
    <row r="233" s="1" customFormat="1" ht="22.32" customHeight="1">
      <c r="B233" s="44"/>
      <c r="C233" s="234" t="s">
        <v>5</v>
      </c>
      <c r="D233" s="234" t="s">
        <v>151</v>
      </c>
      <c r="E233" s="235" t="s">
        <v>5</v>
      </c>
      <c r="F233" s="236" t="s">
        <v>5</v>
      </c>
      <c r="G233" s="236"/>
      <c r="H233" s="236"/>
      <c r="I233" s="236"/>
      <c r="J233" s="237" t="s">
        <v>5</v>
      </c>
      <c r="K233" s="216"/>
      <c r="L233" s="216"/>
      <c r="M233" s="238"/>
      <c r="N233" s="238">
        <f>BK233</f>
        <v>0</v>
      </c>
      <c r="O233" s="238"/>
      <c r="P233" s="238"/>
      <c r="Q233" s="238"/>
      <c r="R233" s="46"/>
      <c r="T233" s="217" t="s">
        <v>5</v>
      </c>
      <c r="U233" s="239" t="s">
        <v>42</v>
      </c>
      <c r="V233" s="45"/>
      <c r="W233" s="45"/>
      <c r="X233" s="45"/>
      <c r="Y233" s="45"/>
      <c r="Z233" s="45"/>
      <c r="AA233" s="92"/>
      <c r="AT233" s="20" t="s">
        <v>393</v>
      </c>
      <c r="AU233" s="20" t="s">
        <v>81</v>
      </c>
      <c r="AY233" s="20" t="s">
        <v>393</v>
      </c>
      <c r="BE233" s="134">
        <f>IF(U233="základná",N233,0)</f>
        <v>0</v>
      </c>
      <c r="BF233" s="134">
        <f>IF(U233="znížená",N233,0)</f>
        <v>0</v>
      </c>
      <c r="BG233" s="134">
        <f>IF(U233="zákl. prenesená",N233,0)</f>
        <v>0</v>
      </c>
      <c r="BH233" s="134">
        <f>IF(U233="zníž. prenesená",N233,0)</f>
        <v>0</v>
      </c>
      <c r="BI233" s="134">
        <f>IF(U233="nulová",N233,0)</f>
        <v>0</v>
      </c>
      <c r="BJ233" s="20" t="s">
        <v>84</v>
      </c>
      <c r="BK233" s="220">
        <f>L233*K233</f>
        <v>0</v>
      </c>
    </row>
    <row r="234" s="1" customFormat="1" ht="22.32" customHeight="1">
      <c r="B234" s="44"/>
      <c r="C234" s="234" t="s">
        <v>5</v>
      </c>
      <c r="D234" s="234" t="s">
        <v>151</v>
      </c>
      <c r="E234" s="235" t="s">
        <v>5</v>
      </c>
      <c r="F234" s="236" t="s">
        <v>5</v>
      </c>
      <c r="G234" s="236"/>
      <c r="H234" s="236"/>
      <c r="I234" s="236"/>
      <c r="J234" s="237" t="s">
        <v>5</v>
      </c>
      <c r="K234" s="216"/>
      <c r="L234" s="216"/>
      <c r="M234" s="238"/>
      <c r="N234" s="238">
        <f>BK234</f>
        <v>0</v>
      </c>
      <c r="O234" s="238"/>
      <c r="P234" s="238"/>
      <c r="Q234" s="238"/>
      <c r="R234" s="46"/>
      <c r="T234" s="217" t="s">
        <v>5</v>
      </c>
      <c r="U234" s="239" t="s">
        <v>42</v>
      </c>
      <c r="V234" s="70"/>
      <c r="W234" s="70"/>
      <c r="X234" s="70"/>
      <c r="Y234" s="70"/>
      <c r="Z234" s="70"/>
      <c r="AA234" s="72"/>
      <c r="AT234" s="20" t="s">
        <v>393</v>
      </c>
      <c r="AU234" s="20" t="s">
        <v>81</v>
      </c>
      <c r="AY234" s="20" t="s">
        <v>393</v>
      </c>
      <c r="BE234" s="134">
        <f>IF(U234="základná",N234,0)</f>
        <v>0</v>
      </c>
      <c r="BF234" s="134">
        <f>IF(U234="znížená",N234,0)</f>
        <v>0</v>
      </c>
      <c r="BG234" s="134">
        <f>IF(U234="zákl. prenesená",N234,0)</f>
        <v>0</v>
      </c>
      <c r="BH234" s="134">
        <f>IF(U234="zníž. prenesená",N234,0)</f>
        <v>0</v>
      </c>
      <c r="BI234" s="134">
        <f>IF(U234="nulová",N234,0)</f>
        <v>0</v>
      </c>
      <c r="BJ234" s="20" t="s">
        <v>84</v>
      </c>
      <c r="BK234" s="220">
        <f>L234*K234</f>
        <v>0</v>
      </c>
    </row>
    <row r="235" s="1" customFormat="1" ht="6.96" customHeight="1">
      <c r="B235" s="73"/>
      <c r="C235" s="74"/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5"/>
    </row>
  </sheetData>
  <mergeCells count="336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1:Q101"/>
    <mergeCell ref="N102:Q102"/>
    <mergeCell ref="N103:Q103"/>
    <mergeCell ref="N104:Q104"/>
    <mergeCell ref="N105:Q105"/>
    <mergeCell ref="N106:Q106"/>
    <mergeCell ref="N107:Q107"/>
    <mergeCell ref="N108:Q108"/>
    <mergeCell ref="N109:Q109"/>
    <mergeCell ref="N111:Q111"/>
    <mergeCell ref="D112:H112"/>
    <mergeCell ref="N112:Q112"/>
    <mergeCell ref="D113:H113"/>
    <mergeCell ref="N113:Q113"/>
    <mergeCell ref="D114:H114"/>
    <mergeCell ref="N114:Q114"/>
    <mergeCell ref="D115:H115"/>
    <mergeCell ref="N115:Q115"/>
    <mergeCell ref="D116:H116"/>
    <mergeCell ref="N116:Q116"/>
    <mergeCell ref="N117:Q117"/>
    <mergeCell ref="L119:Q119"/>
    <mergeCell ref="C125:Q125"/>
    <mergeCell ref="F127:P127"/>
    <mergeCell ref="F128:P128"/>
    <mergeCell ref="M130:P130"/>
    <mergeCell ref="M132:Q132"/>
    <mergeCell ref="M133:Q133"/>
    <mergeCell ref="F135:I135"/>
    <mergeCell ref="L135:M135"/>
    <mergeCell ref="N135:Q135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7:I157"/>
    <mergeCell ref="L157:M157"/>
    <mergeCell ref="N157:Q157"/>
    <mergeCell ref="F158:I158"/>
    <mergeCell ref="L158:M158"/>
    <mergeCell ref="N158:Q158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L165:M165"/>
    <mergeCell ref="N165:Q165"/>
    <mergeCell ref="F166:I166"/>
    <mergeCell ref="L166:M166"/>
    <mergeCell ref="N166:Q166"/>
    <mergeCell ref="F168:I168"/>
    <mergeCell ref="L168:M168"/>
    <mergeCell ref="N168:Q168"/>
    <mergeCell ref="F169:I169"/>
    <mergeCell ref="L169:M169"/>
    <mergeCell ref="N169:Q169"/>
    <mergeCell ref="F170:I170"/>
    <mergeCell ref="L170:M170"/>
    <mergeCell ref="N170:Q170"/>
    <mergeCell ref="F171:I171"/>
    <mergeCell ref="L171:M171"/>
    <mergeCell ref="N171:Q171"/>
    <mergeCell ref="F173:I173"/>
    <mergeCell ref="L173:M173"/>
    <mergeCell ref="N173:Q173"/>
    <mergeCell ref="F175:I175"/>
    <mergeCell ref="L175:M175"/>
    <mergeCell ref="N175:Q175"/>
    <mergeCell ref="F176:I176"/>
    <mergeCell ref="L176:M176"/>
    <mergeCell ref="N176:Q176"/>
    <mergeCell ref="F177:I177"/>
    <mergeCell ref="L177:M177"/>
    <mergeCell ref="N177:Q177"/>
    <mergeCell ref="F178:I178"/>
    <mergeCell ref="L178:M178"/>
    <mergeCell ref="N178:Q178"/>
    <mergeCell ref="F179:I179"/>
    <mergeCell ref="L179:M179"/>
    <mergeCell ref="N179:Q179"/>
    <mergeCell ref="F182:I182"/>
    <mergeCell ref="L182:M182"/>
    <mergeCell ref="N182:Q182"/>
    <mergeCell ref="F183:I183"/>
    <mergeCell ref="L183:M183"/>
    <mergeCell ref="N183:Q183"/>
    <mergeCell ref="F184:I184"/>
    <mergeCell ref="L184:M184"/>
    <mergeCell ref="N184:Q184"/>
    <mergeCell ref="F185:I185"/>
    <mergeCell ref="L185:M185"/>
    <mergeCell ref="N185:Q185"/>
    <mergeCell ref="F186:I186"/>
    <mergeCell ref="L186:M186"/>
    <mergeCell ref="N186:Q186"/>
    <mergeCell ref="F187:I187"/>
    <mergeCell ref="L187:M187"/>
    <mergeCell ref="N187:Q187"/>
    <mergeCell ref="F188:I188"/>
    <mergeCell ref="L188:M188"/>
    <mergeCell ref="N188:Q188"/>
    <mergeCell ref="F189:I189"/>
    <mergeCell ref="L189:M189"/>
    <mergeCell ref="N189:Q189"/>
    <mergeCell ref="F190:I190"/>
    <mergeCell ref="L190:M190"/>
    <mergeCell ref="N190:Q190"/>
    <mergeCell ref="F191:I191"/>
    <mergeCell ref="L191:M191"/>
    <mergeCell ref="N191:Q191"/>
    <mergeCell ref="F193:I193"/>
    <mergeCell ref="L193:M193"/>
    <mergeCell ref="N193:Q193"/>
    <mergeCell ref="F194:I194"/>
    <mergeCell ref="L194:M194"/>
    <mergeCell ref="N194:Q194"/>
    <mergeCell ref="F195:I195"/>
    <mergeCell ref="L195:M195"/>
    <mergeCell ref="N195:Q195"/>
    <mergeCell ref="F196:I196"/>
    <mergeCell ref="L196:M196"/>
    <mergeCell ref="N196:Q196"/>
    <mergeCell ref="F197:I197"/>
    <mergeCell ref="L197:M197"/>
    <mergeCell ref="N197:Q197"/>
    <mergeCell ref="F199:I199"/>
    <mergeCell ref="L199:M199"/>
    <mergeCell ref="N199:Q199"/>
    <mergeCell ref="F201:I201"/>
    <mergeCell ref="L201:M201"/>
    <mergeCell ref="N201:Q201"/>
    <mergeCell ref="F202:I202"/>
    <mergeCell ref="L202:M202"/>
    <mergeCell ref="N202:Q202"/>
    <mergeCell ref="F203:I203"/>
    <mergeCell ref="L203:M203"/>
    <mergeCell ref="N203:Q203"/>
    <mergeCell ref="F206:I206"/>
    <mergeCell ref="L206:M206"/>
    <mergeCell ref="N206:Q206"/>
    <mergeCell ref="F207:I207"/>
    <mergeCell ref="L207:M207"/>
    <mergeCell ref="N207:Q207"/>
    <mergeCell ref="F208:I208"/>
    <mergeCell ref="L208:M208"/>
    <mergeCell ref="N208:Q208"/>
    <mergeCell ref="F209:I209"/>
    <mergeCell ref="L209:M209"/>
    <mergeCell ref="N209:Q209"/>
    <mergeCell ref="F210:I210"/>
    <mergeCell ref="L210:M210"/>
    <mergeCell ref="N210:Q210"/>
    <mergeCell ref="F211:I211"/>
    <mergeCell ref="L211:M211"/>
    <mergeCell ref="N211:Q211"/>
    <mergeCell ref="F212:I212"/>
    <mergeCell ref="L212:M212"/>
    <mergeCell ref="N212:Q212"/>
    <mergeCell ref="F213:I213"/>
    <mergeCell ref="L213:M213"/>
    <mergeCell ref="N213:Q213"/>
    <mergeCell ref="F215:I215"/>
    <mergeCell ref="L215:M215"/>
    <mergeCell ref="N215:Q215"/>
    <mergeCell ref="F216:I216"/>
    <mergeCell ref="L216:M216"/>
    <mergeCell ref="N216:Q216"/>
    <mergeCell ref="F217:I217"/>
    <mergeCell ref="L217:M217"/>
    <mergeCell ref="N217:Q217"/>
    <mergeCell ref="F218:I218"/>
    <mergeCell ref="L218:M218"/>
    <mergeCell ref="N218:Q218"/>
    <mergeCell ref="F220:I220"/>
    <mergeCell ref="L220:M220"/>
    <mergeCell ref="N220:Q220"/>
    <mergeCell ref="F221:I221"/>
    <mergeCell ref="L221:M221"/>
    <mergeCell ref="N221:Q221"/>
    <mergeCell ref="F222:I222"/>
    <mergeCell ref="L222:M222"/>
    <mergeCell ref="N222:Q222"/>
    <mergeCell ref="F225:I225"/>
    <mergeCell ref="L225:M225"/>
    <mergeCell ref="N225:Q225"/>
    <mergeCell ref="F226:I226"/>
    <mergeCell ref="L226:M226"/>
    <mergeCell ref="N226:Q226"/>
    <mergeCell ref="F227:I227"/>
    <mergeCell ref="L227:M227"/>
    <mergeCell ref="N227:Q227"/>
    <mergeCell ref="F228:I228"/>
    <mergeCell ref="L228:M228"/>
    <mergeCell ref="N228:Q228"/>
    <mergeCell ref="F230:I230"/>
    <mergeCell ref="L230:M230"/>
    <mergeCell ref="N230:Q230"/>
    <mergeCell ref="F231:I231"/>
    <mergeCell ref="L231:M231"/>
    <mergeCell ref="N231:Q231"/>
    <mergeCell ref="F232:I232"/>
    <mergeCell ref="L232:M232"/>
    <mergeCell ref="N232:Q232"/>
    <mergeCell ref="F233:I233"/>
    <mergeCell ref="L233:M233"/>
    <mergeCell ref="N233:Q233"/>
    <mergeCell ref="F234:I234"/>
    <mergeCell ref="L234:M234"/>
    <mergeCell ref="N234:Q234"/>
    <mergeCell ref="N136:Q136"/>
    <mergeCell ref="N137:Q137"/>
    <mergeCell ref="N138:Q138"/>
    <mergeCell ref="N147:Q147"/>
    <mergeCell ref="N151:Q151"/>
    <mergeCell ref="N155:Q155"/>
    <mergeCell ref="N156:Q156"/>
    <mergeCell ref="N167:Q167"/>
    <mergeCell ref="N172:Q172"/>
    <mergeCell ref="N174:Q174"/>
    <mergeCell ref="N180:Q180"/>
    <mergeCell ref="N181:Q181"/>
    <mergeCell ref="N192:Q192"/>
    <mergeCell ref="N198:Q198"/>
    <mergeCell ref="N200:Q200"/>
    <mergeCell ref="N204:Q204"/>
    <mergeCell ref="N205:Q205"/>
    <mergeCell ref="N214:Q214"/>
    <mergeCell ref="N219:Q219"/>
    <mergeCell ref="N223:Q223"/>
    <mergeCell ref="N224:Q224"/>
    <mergeCell ref="N229:Q229"/>
    <mergeCell ref="H1:K1"/>
    <mergeCell ref="S2:AC2"/>
  </mergeCells>
  <dataValidations count="2">
    <dataValidation type="list" allowBlank="1" showInputMessage="1" showErrorMessage="1" error="Povolené sú hodnoty K, M." sqref="D230:D235">
      <formula1>"K, M"</formula1>
    </dataValidation>
    <dataValidation type="list" allowBlank="1" showInputMessage="1" showErrorMessage="1" error="Povolené sú hodnoty základná, znížená, nulová." sqref="U230:U235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35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5"/>
      <c r="B1" s="11"/>
      <c r="C1" s="11"/>
      <c r="D1" s="12" t="s">
        <v>1</v>
      </c>
      <c r="E1" s="11"/>
      <c r="F1" s="13" t="s">
        <v>102</v>
      </c>
      <c r="G1" s="13"/>
      <c r="H1" s="146" t="s">
        <v>103</v>
      </c>
      <c r="I1" s="146"/>
      <c r="J1" s="146"/>
      <c r="K1" s="146"/>
      <c r="L1" s="13" t="s">
        <v>104</v>
      </c>
      <c r="M1" s="11"/>
      <c r="N1" s="11"/>
      <c r="O1" s="12" t="s">
        <v>105</v>
      </c>
      <c r="P1" s="11"/>
      <c r="Q1" s="11"/>
      <c r="R1" s="11"/>
      <c r="S1" s="13" t="s">
        <v>106</v>
      </c>
      <c r="T1" s="13"/>
      <c r="U1" s="145"/>
      <c r="V1" s="14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86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107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ht="25.44" customHeight="1">
      <c r="B6" s="24"/>
      <c r="C6" s="29"/>
      <c r="D6" s="36" t="s">
        <v>17</v>
      </c>
      <c r="E6" s="29"/>
      <c r="F6" s="147" t="str">
        <f>'Rekapitulácia stavby'!K6</f>
        <v>Spojovacie a prístupové chodníky k obytným domom Luhy II.</v>
      </c>
      <c r="G6" s="36"/>
      <c r="H6" s="36"/>
      <c r="I6" s="36"/>
      <c r="J6" s="36"/>
      <c r="K6" s="36"/>
      <c r="L6" s="36"/>
      <c r="M6" s="36"/>
      <c r="N6" s="36"/>
      <c r="O6" s="36"/>
      <c r="P6" s="36"/>
      <c r="Q6" s="29"/>
      <c r="R6" s="27"/>
    </row>
    <row r="7" s="1" customFormat="1" ht="32.88" customHeight="1">
      <c r="B7" s="44"/>
      <c r="C7" s="45"/>
      <c r="D7" s="33" t="s">
        <v>108</v>
      </c>
      <c r="E7" s="45"/>
      <c r="F7" s="34" t="s">
        <v>394</v>
      </c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6"/>
    </row>
    <row r="8" s="1" customFormat="1" ht="14.4" customHeight="1">
      <c r="B8" s="44"/>
      <c r="C8" s="45"/>
      <c r="D8" s="36" t="s">
        <v>19</v>
      </c>
      <c r="E8" s="45"/>
      <c r="F8" s="31" t="s">
        <v>5</v>
      </c>
      <c r="G8" s="45"/>
      <c r="H8" s="45"/>
      <c r="I8" s="45"/>
      <c r="J8" s="45"/>
      <c r="K8" s="45"/>
      <c r="L8" s="45"/>
      <c r="M8" s="36" t="s">
        <v>20</v>
      </c>
      <c r="N8" s="45"/>
      <c r="O8" s="31" t="s">
        <v>5</v>
      </c>
      <c r="P8" s="45"/>
      <c r="Q8" s="45"/>
      <c r="R8" s="46"/>
    </row>
    <row r="9" s="1" customFormat="1" ht="14.4" customHeight="1">
      <c r="B9" s="44"/>
      <c r="C9" s="45"/>
      <c r="D9" s="36" t="s">
        <v>21</v>
      </c>
      <c r="E9" s="45"/>
      <c r="F9" s="31" t="s">
        <v>22</v>
      </c>
      <c r="G9" s="45"/>
      <c r="H9" s="45"/>
      <c r="I9" s="45"/>
      <c r="J9" s="45"/>
      <c r="K9" s="45"/>
      <c r="L9" s="45"/>
      <c r="M9" s="36" t="s">
        <v>23</v>
      </c>
      <c r="N9" s="45"/>
      <c r="O9" s="148" t="str">
        <f>'Rekapitulácia stavby'!AN8</f>
        <v>5. 3. 2018</v>
      </c>
      <c r="P9" s="88"/>
      <c r="Q9" s="45"/>
      <c r="R9" s="46"/>
    </row>
    <row r="10" s="1" customFormat="1" ht="10.8" customHeight="1">
      <c r="B10" s="44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6"/>
    </row>
    <row r="11" s="1" customFormat="1" ht="14.4" customHeight="1">
      <c r="B11" s="44"/>
      <c r="C11" s="45"/>
      <c r="D11" s="36" t="s">
        <v>25</v>
      </c>
      <c r="E11" s="45"/>
      <c r="F11" s="45"/>
      <c r="G11" s="45"/>
      <c r="H11" s="45"/>
      <c r="I11" s="45"/>
      <c r="J11" s="45"/>
      <c r="K11" s="45"/>
      <c r="L11" s="45"/>
      <c r="M11" s="36" t="s">
        <v>26</v>
      </c>
      <c r="N11" s="45"/>
      <c r="O11" s="31" t="s">
        <v>5</v>
      </c>
      <c r="P11" s="31"/>
      <c r="Q11" s="45"/>
      <c r="R11" s="46"/>
    </row>
    <row r="12" s="1" customFormat="1" ht="18" customHeight="1">
      <c r="B12" s="44"/>
      <c r="C12" s="45"/>
      <c r="D12" s="45"/>
      <c r="E12" s="31" t="s">
        <v>27</v>
      </c>
      <c r="F12" s="45"/>
      <c r="G12" s="45"/>
      <c r="H12" s="45"/>
      <c r="I12" s="45"/>
      <c r="J12" s="45"/>
      <c r="K12" s="45"/>
      <c r="L12" s="45"/>
      <c r="M12" s="36" t="s">
        <v>28</v>
      </c>
      <c r="N12" s="45"/>
      <c r="O12" s="31" t="s">
        <v>5</v>
      </c>
      <c r="P12" s="31"/>
      <c r="Q12" s="45"/>
      <c r="R12" s="46"/>
    </row>
    <row r="13" s="1" customFormat="1" ht="6.96" customHeight="1"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6"/>
    </row>
    <row r="14" s="1" customFormat="1" ht="14.4" customHeight="1">
      <c r="B14" s="44"/>
      <c r="C14" s="45"/>
      <c r="D14" s="36" t="s">
        <v>29</v>
      </c>
      <c r="E14" s="45"/>
      <c r="F14" s="45"/>
      <c r="G14" s="45"/>
      <c r="H14" s="45"/>
      <c r="I14" s="45"/>
      <c r="J14" s="45"/>
      <c r="K14" s="45"/>
      <c r="L14" s="45"/>
      <c r="M14" s="36" t="s">
        <v>26</v>
      </c>
      <c r="N14" s="45"/>
      <c r="O14" s="37" t="str">
        <f>IF('Rekapitulácia stavby'!AN13="","",'Rekapitulácia stavby'!AN13)</f>
        <v>Vyplň údaj</v>
      </c>
      <c r="P14" s="31"/>
      <c r="Q14" s="45"/>
      <c r="R14" s="46"/>
    </row>
    <row r="15" s="1" customFormat="1" ht="18" customHeight="1">
      <c r="B15" s="44"/>
      <c r="C15" s="45"/>
      <c r="D15" s="45"/>
      <c r="E15" s="37" t="str">
        <f>IF('Rekapitulácia stavby'!E14="","",'Rekapitulácia stavby'!E14)</f>
        <v>Vyplň údaj</v>
      </c>
      <c r="F15" s="149"/>
      <c r="G15" s="149"/>
      <c r="H15" s="149"/>
      <c r="I15" s="149"/>
      <c r="J15" s="149"/>
      <c r="K15" s="149"/>
      <c r="L15" s="149"/>
      <c r="M15" s="36" t="s">
        <v>28</v>
      </c>
      <c r="N15" s="45"/>
      <c r="O15" s="37" t="str">
        <f>IF('Rekapitulácia stavby'!AN14="","",'Rekapitulácia stavby'!AN14)</f>
        <v>Vyplň údaj</v>
      </c>
      <c r="P15" s="31"/>
      <c r="Q15" s="45"/>
      <c r="R15" s="46"/>
    </row>
    <row r="16" s="1" customFormat="1" ht="6.96" customHeight="1">
      <c r="B16" s="44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6"/>
    </row>
    <row r="17" s="1" customFormat="1" ht="14.4" customHeight="1">
      <c r="B17" s="44"/>
      <c r="C17" s="45"/>
      <c r="D17" s="36" t="s">
        <v>31</v>
      </c>
      <c r="E17" s="45"/>
      <c r="F17" s="45"/>
      <c r="G17" s="45"/>
      <c r="H17" s="45"/>
      <c r="I17" s="45"/>
      <c r="J17" s="45"/>
      <c r="K17" s="45"/>
      <c r="L17" s="45"/>
      <c r="M17" s="36" t="s">
        <v>26</v>
      </c>
      <c r="N17" s="45"/>
      <c r="O17" s="31" t="str">
        <f>IF('Rekapitulácia stavby'!AN16="","",'Rekapitulácia stavby'!AN16)</f>
        <v/>
      </c>
      <c r="P17" s="31"/>
      <c r="Q17" s="45"/>
      <c r="R17" s="46"/>
    </row>
    <row r="18" s="1" customFormat="1" ht="18" customHeight="1">
      <c r="B18" s="44"/>
      <c r="C18" s="45"/>
      <c r="D18" s="45"/>
      <c r="E18" s="31" t="str">
        <f>IF('Rekapitulácia stavby'!E17="","",'Rekapitulácia stavby'!E17)</f>
        <v xml:space="preserve"> </v>
      </c>
      <c r="F18" s="45"/>
      <c r="G18" s="45"/>
      <c r="H18" s="45"/>
      <c r="I18" s="45"/>
      <c r="J18" s="45"/>
      <c r="K18" s="45"/>
      <c r="L18" s="45"/>
      <c r="M18" s="36" t="s">
        <v>28</v>
      </c>
      <c r="N18" s="45"/>
      <c r="O18" s="31" t="str">
        <f>IF('Rekapitulácia stavby'!AN17="","",'Rekapitulácia stavby'!AN17)</f>
        <v/>
      </c>
      <c r="P18" s="31"/>
      <c r="Q18" s="45"/>
      <c r="R18" s="46"/>
    </row>
    <row r="19" s="1" customFormat="1" ht="6.96" customHeight="1">
      <c r="B19" s="44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6"/>
    </row>
    <row r="20" s="1" customFormat="1" ht="14.4" customHeight="1">
      <c r="B20" s="44"/>
      <c r="C20" s="45"/>
      <c r="D20" s="36" t="s">
        <v>34</v>
      </c>
      <c r="E20" s="45"/>
      <c r="F20" s="45"/>
      <c r="G20" s="45"/>
      <c r="H20" s="45"/>
      <c r="I20" s="45"/>
      <c r="J20" s="45"/>
      <c r="K20" s="45"/>
      <c r="L20" s="45"/>
      <c r="M20" s="36" t="s">
        <v>26</v>
      </c>
      <c r="N20" s="45"/>
      <c r="O20" s="31" t="str">
        <f>IF('Rekapitulácia stavby'!AN19="","",'Rekapitulácia stavby'!AN19)</f>
        <v/>
      </c>
      <c r="P20" s="31"/>
      <c r="Q20" s="45"/>
      <c r="R20" s="46"/>
    </row>
    <row r="21" s="1" customFormat="1" ht="18" customHeight="1">
      <c r="B21" s="44"/>
      <c r="C21" s="45"/>
      <c r="D21" s="45"/>
      <c r="E21" s="31" t="str">
        <f>IF('Rekapitulácia stavby'!E20="","",'Rekapitulácia stavby'!E20)</f>
        <v xml:space="preserve"> </v>
      </c>
      <c r="F21" s="45"/>
      <c r="G21" s="45"/>
      <c r="H21" s="45"/>
      <c r="I21" s="45"/>
      <c r="J21" s="45"/>
      <c r="K21" s="45"/>
      <c r="L21" s="45"/>
      <c r="M21" s="36" t="s">
        <v>28</v>
      </c>
      <c r="N21" s="45"/>
      <c r="O21" s="31" t="str">
        <f>IF('Rekapitulácia stavby'!AN20="","",'Rekapitulácia stavby'!AN20)</f>
        <v/>
      </c>
      <c r="P21" s="31"/>
      <c r="Q21" s="45"/>
      <c r="R21" s="46"/>
    </row>
    <row r="22" s="1" customFormat="1" ht="6.96" customHeight="1">
      <c r="B22" s="44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4.4" customHeight="1">
      <c r="B23" s="44"/>
      <c r="C23" s="45"/>
      <c r="D23" s="36" t="s">
        <v>35</v>
      </c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6"/>
    </row>
    <row r="24" s="1" customFormat="1" ht="16.5" customHeight="1">
      <c r="B24" s="44"/>
      <c r="C24" s="45"/>
      <c r="D24" s="45"/>
      <c r="E24" s="40" t="s">
        <v>5</v>
      </c>
      <c r="F24" s="40"/>
      <c r="G24" s="40"/>
      <c r="H24" s="40"/>
      <c r="I24" s="40"/>
      <c r="J24" s="40"/>
      <c r="K24" s="40"/>
      <c r="L24" s="40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6"/>
    </row>
    <row r="26" s="1" customFormat="1" ht="6.96" customHeight="1">
      <c r="B26" s="44"/>
      <c r="C26" s="4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45"/>
      <c r="R26" s="46"/>
    </row>
    <row r="27" s="1" customFormat="1" ht="14.4" customHeight="1">
      <c r="B27" s="44"/>
      <c r="C27" s="45"/>
      <c r="D27" s="150" t="s">
        <v>110</v>
      </c>
      <c r="E27" s="45"/>
      <c r="F27" s="45"/>
      <c r="G27" s="45"/>
      <c r="H27" s="45"/>
      <c r="I27" s="45"/>
      <c r="J27" s="45"/>
      <c r="K27" s="45"/>
      <c r="L27" s="45"/>
      <c r="M27" s="43">
        <f>N88</f>
        <v>0</v>
      </c>
      <c r="N27" s="43"/>
      <c r="O27" s="43"/>
      <c r="P27" s="43"/>
      <c r="Q27" s="45"/>
      <c r="R27" s="46"/>
    </row>
    <row r="28" s="1" customFormat="1" ht="14.4" customHeight="1">
      <c r="B28" s="44"/>
      <c r="C28" s="45"/>
      <c r="D28" s="42" t="s">
        <v>96</v>
      </c>
      <c r="E28" s="45"/>
      <c r="F28" s="45"/>
      <c r="G28" s="45"/>
      <c r="H28" s="45"/>
      <c r="I28" s="45"/>
      <c r="J28" s="45"/>
      <c r="K28" s="45"/>
      <c r="L28" s="45"/>
      <c r="M28" s="43">
        <f>N106</f>
        <v>0</v>
      </c>
      <c r="N28" s="43"/>
      <c r="O28" s="43"/>
      <c r="P28" s="43"/>
      <c r="Q28" s="45"/>
      <c r="R28" s="46"/>
    </row>
    <row r="29" s="1" customFormat="1" ht="6.96" customHeight="1">
      <c r="B29" s="44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6"/>
    </row>
    <row r="30" s="1" customFormat="1" ht="25.44" customHeight="1">
      <c r="B30" s="44"/>
      <c r="C30" s="45"/>
      <c r="D30" s="151" t="s">
        <v>38</v>
      </c>
      <c r="E30" s="45"/>
      <c r="F30" s="45"/>
      <c r="G30" s="45"/>
      <c r="H30" s="45"/>
      <c r="I30" s="45"/>
      <c r="J30" s="45"/>
      <c r="K30" s="45"/>
      <c r="L30" s="45"/>
      <c r="M30" s="152">
        <f>ROUND(M27+M28,2)</f>
        <v>0</v>
      </c>
      <c r="N30" s="45"/>
      <c r="O30" s="45"/>
      <c r="P30" s="45"/>
      <c r="Q30" s="45"/>
      <c r="R30" s="46"/>
    </row>
    <row r="31" s="1" customFormat="1" ht="6.96" customHeight="1">
      <c r="B31" s="44"/>
      <c r="C31" s="4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45"/>
      <c r="R31" s="46"/>
    </row>
    <row r="32" s="1" customFormat="1" ht="14.4" customHeight="1">
      <c r="B32" s="44"/>
      <c r="C32" s="45"/>
      <c r="D32" s="52" t="s">
        <v>39</v>
      </c>
      <c r="E32" s="52" t="s">
        <v>40</v>
      </c>
      <c r="F32" s="53">
        <v>0.20000000000000001</v>
      </c>
      <c r="G32" s="153" t="s">
        <v>41</v>
      </c>
      <c r="H32" s="154">
        <f>ROUND((((SUM(BE106:BE113)+SUM(BE131:BE201))+SUM(BE203:BE207))),2)</f>
        <v>0</v>
      </c>
      <c r="I32" s="45"/>
      <c r="J32" s="45"/>
      <c r="K32" s="45"/>
      <c r="L32" s="45"/>
      <c r="M32" s="154">
        <f>ROUND(((ROUND((SUM(BE106:BE113)+SUM(BE131:BE201)), 2)*F32)+SUM(BE203:BE207)*F32),2)</f>
        <v>0</v>
      </c>
      <c r="N32" s="45"/>
      <c r="O32" s="45"/>
      <c r="P32" s="45"/>
      <c r="Q32" s="45"/>
      <c r="R32" s="46"/>
    </row>
    <row r="33" s="1" customFormat="1" ht="14.4" customHeight="1">
      <c r="B33" s="44"/>
      <c r="C33" s="45"/>
      <c r="D33" s="45"/>
      <c r="E33" s="52" t="s">
        <v>42</v>
      </c>
      <c r="F33" s="53">
        <v>0.20000000000000001</v>
      </c>
      <c r="G33" s="153" t="s">
        <v>41</v>
      </c>
      <c r="H33" s="154">
        <f>ROUND((((SUM(BF106:BF113)+SUM(BF131:BF201))+SUM(BF203:BF207))),2)</f>
        <v>0</v>
      </c>
      <c r="I33" s="45"/>
      <c r="J33" s="45"/>
      <c r="K33" s="45"/>
      <c r="L33" s="45"/>
      <c r="M33" s="154">
        <f>ROUND(((ROUND((SUM(BF106:BF113)+SUM(BF131:BF201)), 2)*F33)+SUM(BF203:BF207)*F33),2)</f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43</v>
      </c>
      <c r="F34" s="53">
        <v>0.20000000000000001</v>
      </c>
      <c r="G34" s="153" t="s">
        <v>41</v>
      </c>
      <c r="H34" s="154">
        <f>ROUND((((SUM(BG106:BG113)+SUM(BG131:BG201))+SUM(BG203:BG207))),2)</f>
        <v>0</v>
      </c>
      <c r="I34" s="45"/>
      <c r="J34" s="45"/>
      <c r="K34" s="45"/>
      <c r="L34" s="45"/>
      <c r="M34" s="154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44</v>
      </c>
      <c r="F35" s="53">
        <v>0.20000000000000001</v>
      </c>
      <c r="G35" s="153" t="s">
        <v>41</v>
      </c>
      <c r="H35" s="154">
        <f>ROUND((((SUM(BH106:BH113)+SUM(BH131:BH201))+SUM(BH203:BH207))),2)</f>
        <v>0</v>
      </c>
      <c r="I35" s="45"/>
      <c r="J35" s="45"/>
      <c r="K35" s="45"/>
      <c r="L35" s="45"/>
      <c r="M35" s="154">
        <v>0</v>
      </c>
      <c r="N35" s="45"/>
      <c r="O35" s="45"/>
      <c r="P35" s="45"/>
      <c r="Q35" s="45"/>
      <c r="R35" s="46"/>
    </row>
    <row r="36" hidden="1" s="1" customFormat="1" ht="14.4" customHeight="1">
      <c r="B36" s="44"/>
      <c r="C36" s="45"/>
      <c r="D36" s="45"/>
      <c r="E36" s="52" t="s">
        <v>45</v>
      </c>
      <c r="F36" s="53">
        <v>0</v>
      </c>
      <c r="G36" s="153" t="s">
        <v>41</v>
      </c>
      <c r="H36" s="154">
        <f>ROUND((((SUM(BI106:BI113)+SUM(BI131:BI201))+SUM(BI203:BI207))),2)</f>
        <v>0</v>
      </c>
      <c r="I36" s="45"/>
      <c r="J36" s="45"/>
      <c r="K36" s="45"/>
      <c r="L36" s="45"/>
      <c r="M36" s="154">
        <v>0</v>
      </c>
      <c r="N36" s="45"/>
      <c r="O36" s="45"/>
      <c r="P36" s="45"/>
      <c r="Q36" s="45"/>
      <c r="R36" s="46"/>
    </row>
    <row r="37" s="1" customFormat="1" ht="6.96" customHeight="1"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6"/>
    </row>
    <row r="38" s="1" customFormat="1" ht="25.44" customHeight="1">
      <c r="B38" s="44"/>
      <c r="C38" s="143"/>
      <c r="D38" s="155" t="s">
        <v>46</v>
      </c>
      <c r="E38" s="95"/>
      <c r="F38" s="95"/>
      <c r="G38" s="156" t="s">
        <v>47</v>
      </c>
      <c r="H38" s="157" t="s">
        <v>48</v>
      </c>
      <c r="I38" s="95"/>
      <c r="J38" s="95"/>
      <c r="K38" s="95"/>
      <c r="L38" s="158">
        <f>SUM(M30:M36)</f>
        <v>0</v>
      </c>
      <c r="M38" s="158"/>
      <c r="N38" s="158"/>
      <c r="O38" s="158"/>
      <c r="P38" s="159"/>
      <c r="Q38" s="143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 s="1" customFormat="1" ht="14.4" customHeight="1">
      <c r="B40" s="44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6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111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0" customHeight="1">
      <c r="B78" s="44"/>
      <c r="C78" s="36" t="s">
        <v>17</v>
      </c>
      <c r="D78" s="45"/>
      <c r="E78" s="45"/>
      <c r="F78" s="147" t="str">
        <f>F6</f>
        <v>Spojovacie a prístupové chodníky k obytným domom Luhy II.</v>
      </c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45"/>
      <c r="R78" s="46"/>
    </row>
    <row r="79" s="1" customFormat="1" ht="36.96" customHeight="1">
      <c r="B79" s="44"/>
      <c r="C79" s="83" t="s">
        <v>108</v>
      </c>
      <c r="D79" s="45"/>
      <c r="E79" s="45"/>
      <c r="F79" s="85" t="str">
        <f>F7</f>
        <v>2 - 2. etapa - chodníky pri obytných blokoch 1028/21 a 1030</v>
      </c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6.96" customHeight="1">
      <c r="B80" s="44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6"/>
    </row>
    <row r="81" s="1" customFormat="1" ht="18" customHeight="1">
      <c r="B81" s="44"/>
      <c r="C81" s="36" t="s">
        <v>21</v>
      </c>
      <c r="D81" s="45"/>
      <c r="E81" s="45"/>
      <c r="F81" s="31" t="str">
        <f>F9</f>
        <v xml:space="preserve"> </v>
      </c>
      <c r="G81" s="45"/>
      <c r="H81" s="45"/>
      <c r="I81" s="45"/>
      <c r="J81" s="45"/>
      <c r="K81" s="36" t="s">
        <v>23</v>
      </c>
      <c r="L81" s="45"/>
      <c r="M81" s="88" t="str">
        <f>IF(O9="","",O9)</f>
        <v>5. 3. 2018</v>
      </c>
      <c r="N81" s="88"/>
      <c r="O81" s="88"/>
      <c r="P81" s="88"/>
      <c r="Q81" s="45"/>
      <c r="R81" s="46"/>
    </row>
    <row r="82" s="1" customFormat="1" ht="6.96" customHeight="1">
      <c r="B82" s="44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6"/>
    </row>
    <row r="83" s="1" customFormat="1">
      <c r="B83" s="44"/>
      <c r="C83" s="36" t="s">
        <v>25</v>
      </c>
      <c r="D83" s="45"/>
      <c r="E83" s="45"/>
      <c r="F83" s="31" t="str">
        <f>E12</f>
        <v>Mesto Partizánske</v>
      </c>
      <c r="G83" s="45"/>
      <c r="H83" s="45"/>
      <c r="I83" s="45"/>
      <c r="J83" s="45"/>
      <c r="K83" s="36" t="s">
        <v>31</v>
      </c>
      <c r="L83" s="45"/>
      <c r="M83" s="31" t="str">
        <f>E18</f>
        <v xml:space="preserve"> </v>
      </c>
      <c r="N83" s="31"/>
      <c r="O83" s="31"/>
      <c r="P83" s="31"/>
      <c r="Q83" s="31"/>
      <c r="R83" s="46"/>
    </row>
    <row r="84" s="1" customFormat="1" ht="14.4" customHeight="1">
      <c r="B84" s="44"/>
      <c r="C84" s="36" t="s">
        <v>29</v>
      </c>
      <c r="D84" s="45"/>
      <c r="E84" s="45"/>
      <c r="F84" s="31" t="str">
        <f>IF(E15="","",E15)</f>
        <v>Vyplň údaj</v>
      </c>
      <c r="G84" s="45"/>
      <c r="H84" s="45"/>
      <c r="I84" s="45"/>
      <c r="J84" s="45"/>
      <c r="K84" s="36" t="s">
        <v>34</v>
      </c>
      <c r="L84" s="45"/>
      <c r="M84" s="31" t="str">
        <f>E21</f>
        <v xml:space="preserve"> </v>
      </c>
      <c r="N84" s="31"/>
      <c r="O84" s="31"/>
      <c r="P84" s="31"/>
      <c r="Q84" s="31"/>
      <c r="R84" s="46"/>
    </row>
    <row r="85" s="1" customFormat="1" ht="10.32" customHeight="1">
      <c r="B85" s="44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6"/>
    </row>
    <row r="86" s="1" customFormat="1" ht="29.28" customHeight="1">
      <c r="B86" s="44"/>
      <c r="C86" s="160" t="s">
        <v>112</v>
      </c>
      <c r="D86" s="143"/>
      <c r="E86" s="143"/>
      <c r="F86" s="143"/>
      <c r="G86" s="143"/>
      <c r="H86" s="143"/>
      <c r="I86" s="143"/>
      <c r="J86" s="143"/>
      <c r="K86" s="143"/>
      <c r="L86" s="143"/>
      <c r="M86" s="143"/>
      <c r="N86" s="160" t="s">
        <v>113</v>
      </c>
      <c r="O86" s="143"/>
      <c r="P86" s="143"/>
      <c r="Q86" s="143"/>
      <c r="R86" s="46"/>
    </row>
    <row r="87" s="1" customFormat="1" ht="10.32" customHeight="1">
      <c r="B87" s="44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6"/>
    </row>
    <row r="88" s="1" customFormat="1" ht="29.28" customHeight="1">
      <c r="B88" s="44"/>
      <c r="C88" s="161" t="s">
        <v>114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105">
        <f>N131</f>
        <v>0</v>
      </c>
      <c r="O88" s="162"/>
      <c r="P88" s="162"/>
      <c r="Q88" s="162"/>
      <c r="R88" s="46"/>
      <c r="AU88" s="20" t="s">
        <v>115</v>
      </c>
    </row>
    <row r="89" s="6" customFormat="1" ht="24.96" customHeight="1">
      <c r="B89" s="163"/>
      <c r="C89" s="164"/>
      <c r="D89" s="165" t="s">
        <v>395</v>
      </c>
      <c r="E89" s="164"/>
      <c r="F89" s="164"/>
      <c r="G89" s="164"/>
      <c r="H89" s="164"/>
      <c r="I89" s="164"/>
      <c r="J89" s="164"/>
      <c r="K89" s="164"/>
      <c r="L89" s="164"/>
      <c r="M89" s="164"/>
      <c r="N89" s="166">
        <f>N132</f>
        <v>0</v>
      </c>
      <c r="O89" s="164"/>
      <c r="P89" s="164"/>
      <c r="Q89" s="164"/>
      <c r="R89" s="167"/>
    </row>
    <row r="90" s="7" customFormat="1" ht="19.92" customHeight="1">
      <c r="B90" s="168"/>
      <c r="C90" s="169"/>
      <c r="D90" s="128" t="s">
        <v>117</v>
      </c>
      <c r="E90" s="169"/>
      <c r="F90" s="169"/>
      <c r="G90" s="169"/>
      <c r="H90" s="169"/>
      <c r="I90" s="169"/>
      <c r="J90" s="169"/>
      <c r="K90" s="169"/>
      <c r="L90" s="169"/>
      <c r="M90" s="169"/>
      <c r="N90" s="130">
        <f>N133</f>
        <v>0</v>
      </c>
      <c r="O90" s="169"/>
      <c r="P90" s="169"/>
      <c r="Q90" s="169"/>
      <c r="R90" s="170"/>
    </row>
    <row r="91" s="7" customFormat="1" ht="19.92" customHeight="1">
      <c r="B91" s="168"/>
      <c r="C91" s="169"/>
      <c r="D91" s="128" t="s">
        <v>118</v>
      </c>
      <c r="E91" s="169"/>
      <c r="F91" s="169"/>
      <c r="G91" s="169"/>
      <c r="H91" s="169"/>
      <c r="I91" s="169"/>
      <c r="J91" s="169"/>
      <c r="K91" s="169"/>
      <c r="L91" s="169"/>
      <c r="M91" s="169"/>
      <c r="N91" s="130">
        <f>N142</f>
        <v>0</v>
      </c>
      <c r="O91" s="169"/>
      <c r="P91" s="169"/>
      <c r="Q91" s="169"/>
      <c r="R91" s="170"/>
    </row>
    <row r="92" s="7" customFormat="1" ht="19.92" customHeight="1">
      <c r="B92" s="168"/>
      <c r="C92" s="169"/>
      <c r="D92" s="128" t="s">
        <v>119</v>
      </c>
      <c r="E92" s="169"/>
      <c r="F92" s="169"/>
      <c r="G92" s="169"/>
      <c r="H92" s="169"/>
      <c r="I92" s="169"/>
      <c r="J92" s="169"/>
      <c r="K92" s="169"/>
      <c r="L92" s="169"/>
      <c r="M92" s="169"/>
      <c r="N92" s="130">
        <f>N148</f>
        <v>0</v>
      </c>
      <c r="O92" s="169"/>
      <c r="P92" s="169"/>
      <c r="Q92" s="169"/>
      <c r="R92" s="170"/>
    </row>
    <row r="93" s="6" customFormat="1" ht="24.96" customHeight="1">
      <c r="B93" s="163"/>
      <c r="C93" s="164"/>
      <c r="D93" s="165" t="s">
        <v>396</v>
      </c>
      <c r="E93" s="164"/>
      <c r="F93" s="164"/>
      <c r="G93" s="164"/>
      <c r="H93" s="164"/>
      <c r="I93" s="164"/>
      <c r="J93" s="164"/>
      <c r="K93" s="164"/>
      <c r="L93" s="164"/>
      <c r="M93" s="164"/>
      <c r="N93" s="166">
        <f>N155</f>
        <v>0</v>
      </c>
      <c r="O93" s="164"/>
      <c r="P93" s="164"/>
      <c r="Q93" s="164"/>
      <c r="R93" s="167"/>
    </row>
    <row r="94" s="7" customFormat="1" ht="19.92" customHeight="1">
      <c r="B94" s="168"/>
      <c r="C94" s="169"/>
      <c r="D94" s="128" t="s">
        <v>117</v>
      </c>
      <c r="E94" s="169"/>
      <c r="F94" s="169"/>
      <c r="G94" s="169"/>
      <c r="H94" s="169"/>
      <c r="I94" s="169"/>
      <c r="J94" s="169"/>
      <c r="K94" s="169"/>
      <c r="L94" s="169"/>
      <c r="M94" s="169"/>
      <c r="N94" s="130">
        <f>N156</f>
        <v>0</v>
      </c>
      <c r="O94" s="169"/>
      <c r="P94" s="169"/>
      <c r="Q94" s="169"/>
      <c r="R94" s="170"/>
    </row>
    <row r="95" s="7" customFormat="1" ht="19.92" customHeight="1">
      <c r="B95" s="168"/>
      <c r="C95" s="169"/>
      <c r="D95" s="128" t="s">
        <v>118</v>
      </c>
      <c r="E95" s="169"/>
      <c r="F95" s="169"/>
      <c r="G95" s="169"/>
      <c r="H95" s="169"/>
      <c r="I95" s="169"/>
      <c r="J95" s="169"/>
      <c r="K95" s="169"/>
      <c r="L95" s="169"/>
      <c r="M95" s="169"/>
      <c r="N95" s="130">
        <f>N167</f>
        <v>0</v>
      </c>
      <c r="O95" s="169"/>
      <c r="P95" s="169"/>
      <c r="Q95" s="169"/>
      <c r="R95" s="170"/>
    </row>
    <row r="96" s="7" customFormat="1" ht="19.92" customHeight="1">
      <c r="B96" s="168"/>
      <c r="C96" s="169"/>
      <c r="D96" s="128" t="s">
        <v>121</v>
      </c>
      <c r="E96" s="169"/>
      <c r="F96" s="169"/>
      <c r="G96" s="169"/>
      <c r="H96" s="169"/>
      <c r="I96" s="169"/>
      <c r="J96" s="169"/>
      <c r="K96" s="169"/>
      <c r="L96" s="169"/>
      <c r="M96" s="169"/>
      <c r="N96" s="130">
        <f>N174</f>
        <v>0</v>
      </c>
      <c r="O96" s="169"/>
      <c r="P96" s="169"/>
      <c r="Q96" s="169"/>
      <c r="R96" s="170"/>
    </row>
    <row r="97" s="7" customFormat="1" ht="19.92" customHeight="1">
      <c r="B97" s="168"/>
      <c r="C97" s="169"/>
      <c r="D97" s="128" t="s">
        <v>119</v>
      </c>
      <c r="E97" s="169"/>
      <c r="F97" s="169"/>
      <c r="G97" s="169"/>
      <c r="H97" s="169"/>
      <c r="I97" s="169"/>
      <c r="J97" s="169"/>
      <c r="K97" s="169"/>
      <c r="L97" s="169"/>
      <c r="M97" s="169"/>
      <c r="N97" s="130">
        <f>N176</f>
        <v>0</v>
      </c>
      <c r="O97" s="169"/>
      <c r="P97" s="169"/>
      <c r="Q97" s="169"/>
      <c r="R97" s="170"/>
    </row>
    <row r="98" s="6" customFormat="1" ht="24.96" customHeight="1">
      <c r="B98" s="163"/>
      <c r="C98" s="164"/>
      <c r="D98" s="165" t="s">
        <v>397</v>
      </c>
      <c r="E98" s="164"/>
      <c r="F98" s="164"/>
      <c r="G98" s="164"/>
      <c r="H98" s="164"/>
      <c r="I98" s="164"/>
      <c r="J98" s="164"/>
      <c r="K98" s="164"/>
      <c r="L98" s="164"/>
      <c r="M98" s="164"/>
      <c r="N98" s="166">
        <f>N181</f>
        <v>0</v>
      </c>
      <c r="O98" s="164"/>
      <c r="P98" s="164"/>
      <c r="Q98" s="164"/>
      <c r="R98" s="167"/>
    </row>
    <row r="99" s="7" customFormat="1" ht="19.92" customHeight="1">
      <c r="B99" s="168"/>
      <c r="C99" s="169"/>
      <c r="D99" s="128" t="s">
        <v>117</v>
      </c>
      <c r="E99" s="169"/>
      <c r="F99" s="169"/>
      <c r="G99" s="169"/>
      <c r="H99" s="169"/>
      <c r="I99" s="169"/>
      <c r="J99" s="169"/>
      <c r="K99" s="169"/>
      <c r="L99" s="169"/>
      <c r="M99" s="169"/>
      <c r="N99" s="130">
        <f>N182</f>
        <v>0</v>
      </c>
      <c r="O99" s="169"/>
      <c r="P99" s="169"/>
      <c r="Q99" s="169"/>
      <c r="R99" s="170"/>
    </row>
    <row r="100" s="7" customFormat="1" ht="19.92" customHeight="1">
      <c r="B100" s="168"/>
      <c r="C100" s="169"/>
      <c r="D100" s="128" t="s">
        <v>118</v>
      </c>
      <c r="E100" s="169"/>
      <c r="F100" s="169"/>
      <c r="G100" s="169"/>
      <c r="H100" s="169"/>
      <c r="I100" s="169"/>
      <c r="J100" s="169"/>
      <c r="K100" s="169"/>
      <c r="L100" s="169"/>
      <c r="M100" s="169"/>
      <c r="N100" s="130">
        <f>N186</f>
        <v>0</v>
      </c>
      <c r="O100" s="169"/>
      <c r="P100" s="169"/>
      <c r="Q100" s="169"/>
      <c r="R100" s="170"/>
    </row>
    <row r="101" s="7" customFormat="1" ht="19.92" customHeight="1">
      <c r="B101" s="168"/>
      <c r="C101" s="169"/>
      <c r="D101" s="128" t="s">
        <v>119</v>
      </c>
      <c r="E101" s="169"/>
      <c r="F101" s="169"/>
      <c r="G101" s="169"/>
      <c r="H101" s="169"/>
      <c r="I101" s="169"/>
      <c r="J101" s="169"/>
      <c r="K101" s="169"/>
      <c r="L101" s="169"/>
      <c r="M101" s="169"/>
      <c r="N101" s="130">
        <f>N191</f>
        <v>0</v>
      </c>
      <c r="O101" s="169"/>
      <c r="P101" s="169"/>
      <c r="Q101" s="169"/>
      <c r="R101" s="170"/>
    </row>
    <row r="102" s="6" customFormat="1" ht="24.96" customHeight="1">
      <c r="B102" s="163"/>
      <c r="C102" s="164"/>
      <c r="D102" s="165" t="s">
        <v>124</v>
      </c>
      <c r="E102" s="164"/>
      <c r="F102" s="164"/>
      <c r="G102" s="164"/>
      <c r="H102" s="164"/>
      <c r="I102" s="164"/>
      <c r="J102" s="164"/>
      <c r="K102" s="164"/>
      <c r="L102" s="164"/>
      <c r="M102" s="164"/>
      <c r="N102" s="166">
        <f>N195</f>
        <v>0</v>
      </c>
      <c r="O102" s="164"/>
      <c r="P102" s="164"/>
      <c r="Q102" s="164"/>
      <c r="R102" s="167"/>
    </row>
    <row r="103" s="7" customFormat="1" ht="19.92" customHeight="1">
      <c r="B103" s="168"/>
      <c r="C103" s="169"/>
      <c r="D103" s="128" t="s">
        <v>125</v>
      </c>
      <c r="E103" s="169"/>
      <c r="F103" s="169"/>
      <c r="G103" s="169"/>
      <c r="H103" s="169"/>
      <c r="I103" s="169"/>
      <c r="J103" s="169"/>
      <c r="K103" s="169"/>
      <c r="L103" s="169"/>
      <c r="M103" s="169"/>
      <c r="N103" s="130">
        <f>N196</f>
        <v>0</v>
      </c>
      <c r="O103" s="169"/>
      <c r="P103" s="169"/>
      <c r="Q103" s="169"/>
      <c r="R103" s="170"/>
    </row>
    <row r="104" s="6" customFormat="1" ht="21.84" customHeight="1">
      <c r="B104" s="163"/>
      <c r="C104" s="164"/>
      <c r="D104" s="165" t="s">
        <v>126</v>
      </c>
      <c r="E104" s="164"/>
      <c r="F104" s="164"/>
      <c r="G104" s="164"/>
      <c r="H104" s="164"/>
      <c r="I104" s="164"/>
      <c r="J104" s="164"/>
      <c r="K104" s="164"/>
      <c r="L104" s="164"/>
      <c r="M104" s="164"/>
      <c r="N104" s="171">
        <f>N202</f>
        <v>0</v>
      </c>
      <c r="O104" s="164"/>
      <c r="P104" s="164"/>
      <c r="Q104" s="164"/>
      <c r="R104" s="167"/>
    </row>
    <row r="105" s="1" customFormat="1" ht="21.84" customHeight="1">
      <c r="B105" s="44"/>
      <c r="C105" s="45"/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45"/>
      <c r="O105" s="45"/>
      <c r="P105" s="45"/>
      <c r="Q105" s="45"/>
      <c r="R105" s="46"/>
    </row>
    <row r="106" s="1" customFormat="1" ht="29.28" customHeight="1">
      <c r="B106" s="44"/>
      <c r="C106" s="161" t="s">
        <v>127</v>
      </c>
      <c r="D106" s="45"/>
      <c r="E106" s="45"/>
      <c r="F106" s="45"/>
      <c r="G106" s="45"/>
      <c r="H106" s="45"/>
      <c r="I106" s="45"/>
      <c r="J106" s="45"/>
      <c r="K106" s="45"/>
      <c r="L106" s="45"/>
      <c r="M106" s="45"/>
      <c r="N106" s="162">
        <f>ROUND(N107+N108+N109+N110+N111+N112,2)</f>
        <v>0</v>
      </c>
      <c r="O106" s="172"/>
      <c r="P106" s="172"/>
      <c r="Q106" s="172"/>
      <c r="R106" s="46"/>
      <c r="T106" s="173"/>
      <c r="U106" s="174" t="s">
        <v>39</v>
      </c>
    </row>
    <row r="107" s="1" customFormat="1" ht="18" customHeight="1">
      <c r="B107" s="175"/>
      <c r="C107" s="176"/>
      <c r="D107" s="135" t="s">
        <v>128</v>
      </c>
      <c r="E107" s="177"/>
      <c r="F107" s="177"/>
      <c r="G107" s="177"/>
      <c r="H107" s="177"/>
      <c r="I107" s="176"/>
      <c r="J107" s="176"/>
      <c r="K107" s="176"/>
      <c r="L107" s="176"/>
      <c r="M107" s="176"/>
      <c r="N107" s="129">
        <f>ROUND(N88*T107,2)</f>
        <v>0</v>
      </c>
      <c r="O107" s="178"/>
      <c r="P107" s="178"/>
      <c r="Q107" s="178"/>
      <c r="R107" s="179"/>
      <c r="S107" s="180"/>
      <c r="T107" s="181"/>
      <c r="U107" s="182" t="s">
        <v>42</v>
      </c>
      <c r="V107" s="180"/>
      <c r="W107" s="180"/>
      <c r="X107" s="180"/>
      <c r="Y107" s="180"/>
      <c r="Z107" s="180"/>
      <c r="AA107" s="180"/>
      <c r="AB107" s="180"/>
      <c r="AC107" s="180"/>
      <c r="AD107" s="180"/>
      <c r="AE107" s="180"/>
      <c r="AF107" s="180"/>
      <c r="AG107" s="180"/>
      <c r="AH107" s="180"/>
      <c r="AI107" s="180"/>
      <c r="AJ107" s="180"/>
      <c r="AK107" s="180"/>
      <c r="AL107" s="180"/>
      <c r="AM107" s="180"/>
      <c r="AN107" s="180"/>
      <c r="AO107" s="180"/>
      <c r="AP107" s="180"/>
      <c r="AQ107" s="180"/>
      <c r="AR107" s="180"/>
      <c r="AS107" s="180"/>
      <c r="AT107" s="180"/>
      <c r="AU107" s="180"/>
      <c r="AV107" s="180"/>
      <c r="AW107" s="180"/>
      <c r="AX107" s="180"/>
      <c r="AY107" s="183" t="s">
        <v>129</v>
      </c>
      <c r="AZ107" s="180"/>
      <c r="BA107" s="180"/>
      <c r="BB107" s="180"/>
      <c r="BC107" s="180"/>
      <c r="BD107" s="180"/>
      <c r="BE107" s="184">
        <f>IF(U107="základná",N107,0)</f>
        <v>0</v>
      </c>
      <c r="BF107" s="184">
        <f>IF(U107="znížená",N107,0)</f>
        <v>0</v>
      </c>
      <c r="BG107" s="184">
        <f>IF(U107="zákl. prenesená",N107,0)</f>
        <v>0</v>
      </c>
      <c r="BH107" s="184">
        <f>IF(U107="zníž. prenesená",N107,0)</f>
        <v>0</v>
      </c>
      <c r="BI107" s="184">
        <f>IF(U107="nulová",N107,0)</f>
        <v>0</v>
      </c>
      <c r="BJ107" s="183" t="s">
        <v>84</v>
      </c>
      <c r="BK107" s="180"/>
      <c r="BL107" s="180"/>
      <c r="BM107" s="180"/>
    </row>
    <row r="108" s="1" customFormat="1" ht="18" customHeight="1">
      <c r="B108" s="175"/>
      <c r="C108" s="176"/>
      <c r="D108" s="135" t="s">
        <v>130</v>
      </c>
      <c r="E108" s="177"/>
      <c r="F108" s="177"/>
      <c r="G108" s="177"/>
      <c r="H108" s="177"/>
      <c r="I108" s="176"/>
      <c r="J108" s="176"/>
      <c r="K108" s="176"/>
      <c r="L108" s="176"/>
      <c r="M108" s="176"/>
      <c r="N108" s="129">
        <f>ROUND(N88*T108,2)</f>
        <v>0</v>
      </c>
      <c r="O108" s="178"/>
      <c r="P108" s="178"/>
      <c r="Q108" s="178"/>
      <c r="R108" s="179"/>
      <c r="S108" s="180"/>
      <c r="T108" s="181"/>
      <c r="U108" s="182" t="s">
        <v>42</v>
      </c>
      <c r="V108" s="180"/>
      <c r="W108" s="180"/>
      <c r="X108" s="180"/>
      <c r="Y108" s="180"/>
      <c r="Z108" s="180"/>
      <c r="AA108" s="180"/>
      <c r="AB108" s="180"/>
      <c r="AC108" s="180"/>
      <c r="AD108" s="180"/>
      <c r="AE108" s="180"/>
      <c r="AF108" s="180"/>
      <c r="AG108" s="180"/>
      <c r="AH108" s="180"/>
      <c r="AI108" s="180"/>
      <c r="AJ108" s="180"/>
      <c r="AK108" s="180"/>
      <c r="AL108" s="180"/>
      <c r="AM108" s="180"/>
      <c r="AN108" s="180"/>
      <c r="AO108" s="180"/>
      <c r="AP108" s="180"/>
      <c r="AQ108" s="180"/>
      <c r="AR108" s="180"/>
      <c r="AS108" s="180"/>
      <c r="AT108" s="180"/>
      <c r="AU108" s="180"/>
      <c r="AV108" s="180"/>
      <c r="AW108" s="180"/>
      <c r="AX108" s="180"/>
      <c r="AY108" s="183" t="s">
        <v>129</v>
      </c>
      <c r="AZ108" s="180"/>
      <c r="BA108" s="180"/>
      <c r="BB108" s="180"/>
      <c r="BC108" s="180"/>
      <c r="BD108" s="180"/>
      <c r="BE108" s="184">
        <f>IF(U108="základná",N108,0)</f>
        <v>0</v>
      </c>
      <c r="BF108" s="184">
        <f>IF(U108="znížená",N108,0)</f>
        <v>0</v>
      </c>
      <c r="BG108" s="184">
        <f>IF(U108="zákl. prenesená",N108,0)</f>
        <v>0</v>
      </c>
      <c r="BH108" s="184">
        <f>IF(U108="zníž. prenesená",N108,0)</f>
        <v>0</v>
      </c>
      <c r="BI108" s="184">
        <f>IF(U108="nulová",N108,0)</f>
        <v>0</v>
      </c>
      <c r="BJ108" s="183" t="s">
        <v>84</v>
      </c>
      <c r="BK108" s="180"/>
      <c r="BL108" s="180"/>
      <c r="BM108" s="180"/>
    </row>
    <row r="109" s="1" customFormat="1" ht="18" customHeight="1">
      <c r="B109" s="175"/>
      <c r="C109" s="176"/>
      <c r="D109" s="135" t="s">
        <v>131</v>
      </c>
      <c r="E109" s="177"/>
      <c r="F109" s="177"/>
      <c r="G109" s="177"/>
      <c r="H109" s="177"/>
      <c r="I109" s="176"/>
      <c r="J109" s="176"/>
      <c r="K109" s="176"/>
      <c r="L109" s="176"/>
      <c r="M109" s="176"/>
      <c r="N109" s="129">
        <f>ROUND(N88*T109,2)</f>
        <v>0</v>
      </c>
      <c r="O109" s="178"/>
      <c r="P109" s="178"/>
      <c r="Q109" s="178"/>
      <c r="R109" s="179"/>
      <c r="S109" s="180"/>
      <c r="T109" s="181"/>
      <c r="U109" s="182" t="s">
        <v>42</v>
      </c>
      <c r="V109" s="180"/>
      <c r="W109" s="180"/>
      <c r="X109" s="180"/>
      <c r="Y109" s="180"/>
      <c r="Z109" s="180"/>
      <c r="AA109" s="180"/>
      <c r="AB109" s="180"/>
      <c r="AC109" s="180"/>
      <c r="AD109" s="180"/>
      <c r="AE109" s="180"/>
      <c r="AF109" s="180"/>
      <c r="AG109" s="180"/>
      <c r="AH109" s="180"/>
      <c r="AI109" s="180"/>
      <c r="AJ109" s="180"/>
      <c r="AK109" s="180"/>
      <c r="AL109" s="180"/>
      <c r="AM109" s="180"/>
      <c r="AN109" s="180"/>
      <c r="AO109" s="180"/>
      <c r="AP109" s="180"/>
      <c r="AQ109" s="180"/>
      <c r="AR109" s="180"/>
      <c r="AS109" s="180"/>
      <c r="AT109" s="180"/>
      <c r="AU109" s="180"/>
      <c r="AV109" s="180"/>
      <c r="AW109" s="180"/>
      <c r="AX109" s="180"/>
      <c r="AY109" s="183" t="s">
        <v>129</v>
      </c>
      <c r="AZ109" s="180"/>
      <c r="BA109" s="180"/>
      <c r="BB109" s="180"/>
      <c r="BC109" s="180"/>
      <c r="BD109" s="180"/>
      <c r="BE109" s="184">
        <f>IF(U109="základná",N109,0)</f>
        <v>0</v>
      </c>
      <c r="BF109" s="184">
        <f>IF(U109="znížená",N109,0)</f>
        <v>0</v>
      </c>
      <c r="BG109" s="184">
        <f>IF(U109="zákl. prenesená",N109,0)</f>
        <v>0</v>
      </c>
      <c r="BH109" s="184">
        <f>IF(U109="zníž. prenesená",N109,0)</f>
        <v>0</v>
      </c>
      <c r="BI109" s="184">
        <f>IF(U109="nulová",N109,0)</f>
        <v>0</v>
      </c>
      <c r="BJ109" s="183" t="s">
        <v>84</v>
      </c>
      <c r="BK109" s="180"/>
      <c r="BL109" s="180"/>
      <c r="BM109" s="180"/>
    </row>
    <row r="110" s="1" customFormat="1" ht="18" customHeight="1">
      <c r="B110" s="175"/>
      <c r="C110" s="176"/>
      <c r="D110" s="135" t="s">
        <v>132</v>
      </c>
      <c r="E110" s="177"/>
      <c r="F110" s="177"/>
      <c r="G110" s="177"/>
      <c r="H110" s="177"/>
      <c r="I110" s="176"/>
      <c r="J110" s="176"/>
      <c r="K110" s="176"/>
      <c r="L110" s="176"/>
      <c r="M110" s="176"/>
      <c r="N110" s="129">
        <f>ROUND(N88*T110,2)</f>
        <v>0</v>
      </c>
      <c r="O110" s="178"/>
      <c r="P110" s="178"/>
      <c r="Q110" s="178"/>
      <c r="R110" s="179"/>
      <c r="S110" s="180"/>
      <c r="T110" s="181"/>
      <c r="U110" s="182" t="s">
        <v>42</v>
      </c>
      <c r="V110" s="180"/>
      <c r="W110" s="180"/>
      <c r="X110" s="180"/>
      <c r="Y110" s="180"/>
      <c r="Z110" s="180"/>
      <c r="AA110" s="180"/>
      <c r="AB110" s="180"/>
      <c r="AC110" s="180"/>
      <c r="AD110" s="180"/>
      <c r="AE110" s="180"/>
      <c r="AF110" s="180"/>
      <c r="AG110" s="180"/>
      <c r="AH110" s="180"/>
      <c r="AI110" s="180"/>
      <c r="AJ110" s="180"/>
      <c r="AK110" s="180"/>
      <c r="AL110" s="180"/>
      <c r="AM110" s="180"/>
      <c r="AN110" s="180"/>
      <c r="AO110" s="180"/>
      <c r="AP110" s="180"/>
      <c r="AQ110" s="180"/>
      <c r="AR110" s="180"/>
      <c r="AS110" s="180"/>
      <c r="AT110" s="180"/>
      <c r="AU110" s="180"/>
      <c r="AV110" s="180"/>
      <c r="AW110" s="180"/>
      <c r="AX110" s="180"/>
      <c r="AY110" s="183" t="s">
        <v>129</v>
      </c>
      <c r="AZ110" s="180"/>
      <c r="BA110" s="180"/>
      <c r="BB110" s="180"/>
      <c r="BC110" s="180"/>
      <c r="BD110" s="180"/>
      <c r="BE110" s="184">
        <f>IF(U110="základná",N110,0)</f>
        <v>0</v>
      </c>
      <c r="BF110" s="184">
        <f>IF(U110="znížená",N110,0)</f>
        <v>0</v>
      </c>
      <c r="BG110" s="184">
        <f>IF(U110="zákl. prenesená",N110,0)</f>
        <v>0</v>
      </c>
      <c r="BH110" s="184">
        <f>IF(U110="zníž. prenesená",N110,0)</f>
        <v>0</v>
      </c>
      <c r="BI110" s="184">
        <f>IF(U110="nulová",N110,0)</f>
        <v>0</v>
      </c>
      <c r="BJ110" s="183" t="s">
        <v>84</v>
      </c>
      <c r="BK110" s="180"/>
      <c r="BL110" s="180"/>
      <c r="BM110" s="180"/>
    </row>
    <row r="111" s="1" customFormat="1" ht="18" customHeight="1">
      <c r="B111" s="175"/>
      <c r="C111" s="176"/>
      <c r="D111" s="135" t="s">
        <v>133</v>
      </c>
      <c r="E111" s="177"/>
      <c r="F111" s="177"/>
      <c r="G111" s="177"/>
      <c r="H111" s="177"/>
      <c r="I111" s="176"/>
      <c r="J111" s="176"/>
      <c r="K111" s="176"/>
      <c r="L111" s="176"/>
      <c r="M111" s="176"/>
      <c r="N111" s="129">
        <f>ROUND(N88*T111,2)</f>
        <v>0</v>
      </c>
      <c r="O111" s="178"/>
      <c r="P111" s="178"/>
      <c r="Q111" s="178"/>
      <c r="R111" s="179"/>
      <c r="S111" s="180"/>
      <c r="T111" s="181"/>
      <c r="U111" s="182" t="s">
        <v>42</v>
      </c>
      <c r="V111" s="180"/>
      <c r="W111" s="180"/>
      <c r="X111" s="180"/>
      <c r="Y111" s="180"/>
      <c r="Z111" s="180"/>
      <c r="AA111" s="180"/>
      <c r="AB111" s="180"/>
      <c r="AC111" s="180"/>
      <c r="AD111" s="180"/>
      <c r="AE111" s="180"/>
      <c r="AF111" s="180"/>
      <c r="AG111" s="180"/>
      <c r="AH111" s="180"/>
      <c r="AI111" s="180"/>
      <c r="AJ111" s="180"/>
      <c r="AK111" s="180"/>
      <c r="AL111" s="180"/>
      <c r="AM111" s="180"/>
      <c r="AN111" s="180"/>
      <c r="AO111" s="180"/>
      <c r="AP111" s="180"/>
      <c r="AQ111" s="180"/>
      <c r="AR111" s="180"/>
      <c r="AS111" s="180"/>
      <c r="AT111" s="180"/>
      <c r="AU111" s="180"/>
      <c r="AV111" s="180"/>
      <c r="AW111" s="180"/>
      <c r="AX111" s="180"/>
      <c r="AY111" s="183" t="s">
        <v>129</v>
      </c>
      <c r="AZ111" s="180"/>
      <c r="BA111" s="180"/>
      <c r="BB111" s="180"/>
      <c r="BC111" s="180"/>
      <c r="BD111" s="180"/>
      <c r="BE111" s="184">
        <f>IF(U111="základná",N111,0)</f>
        <v>0</v>
      </c>
      <c r="BF111" s="184">
        <f>IF(U111="znížená",N111,0)</f>
        <v>0</v>
      </c>
      <c r="BG111" s="184">
        <f>IF(U111="zákl. prenesená",N111,0)</f>
        <v>0</v>
      </c>
      <c r="BH111" s="184">
        <f>IF(U111="zníž. prenesená",N111,0)</f>
        <v>0</v>
      </c>
      <c r="BI111" s="184">
        <f>IF(U111="nulová",N111,0)</f>
        <v>0</v>
      </c>
      <c r="BJ111" s="183" t="s">
        <v>84</v>
      </c>
      <c r="BK111" s="180"/>
      <c r="BL111" s="180"/>
      <c r="BM111" s="180"/>
    </row>
    <row r="112" s="1" customFormat="1" ht="18" customHeight="1">
      <c r="B112" s="175"/>
      <c r="C112" s="176"/>
      <c r="D112" s="177" t="s">
        <v>134</v>
      </c>
      <c r="E112" s="176"/>
      <c r="F112" s="176"/>
      <c r="G112" s="176"/>
      <c r="H112" s="176"/>
      <c r="I112" s="176"/>
      <c r="J112" s="176"/>
      <c r="K112" s="176"/>
      <c r="L112" s="176"/>
      <c r="M112" s="176"/>
      <c r="N112" s="129">
        <f>ROUND(N88*T112,2)</f>
        <v>0</v>
      </c>
      <c r="O112" s="178"/>
      <c r="P112" s="178"/>
      <c r="Q112" s="178"/>
      <c r="R112" s="179"/>
      <c r="S112" s="180"/>
      <c r="T112" s="185"/>
      <c r="U112" s="186" t="s">
        <v>42</v>
      </c>
      <c r="V112" s="180"/>
      <c r="W112" s="180"/>
      <c r="X112" s="180"/>
      <c r="Y112" s="180"/>
      <c r="Z112" s="180"/>
      <c r="AA112" s="180"/>
      <c r="AB112" s="180"/>
      <c r="AC112" s="180"/>
      <c r="AD112" s="180"/>
      <c r="AE112" s="180"/>
      <c r="AF112" s="180"/>
      <c r="AG112" s="180"/>
      <c r="AH112" s="180"/>
      <c r="AI112" s="180"/>
      <c r="AJ112" s="180"/>
      <c r="AK112" s="180"/>
      <c r="AL112" s="180"/>
      <c r="AM112" s="180"/>
      <c r="AN112" s="180"/>
      <c r="AO112" s="180"/>
      <c r="AP112" s="180"/>
      <c r="AQ112" s="180"/>
      <c r="AR112" s="180"/>
      <c r="AS112" s="180"/>
      <c r="AT112" s="180"/>
      <c r="AU112" s="180"/>
      <c r="AV112" s="180"/>
      <c r="AW112" s="180"/>
      <c r="AX112" s="180"/>
      <c r="AY112" s="183" t="s">
        <v>135</v>
      </c>
      <c r="AZ112" s="180"/>
      <c r="BA112" s="180"/>
      <c r="BB112" s="180"/>
      <c r="BC112" s="180"/>
      <c r="BD112" s="180"/>
      <c r="BE112" s="184">
        <f>IF(U112="základná",N112,0)</f>
        <v>0</v>
      </c>
      <c r="BF112" s="184">
        <f>IF(U112="znížená",N112,0)</f>
        <v>0</v>
      </c>
      <c r="BG112" s="184">
        <f>IF(U112="zákl. prenesená",N112,0)</f>
        <v>0</v>
      </c>
      <c r="BH112" s="184">
        <f>IF(U112="zníž. prenesená",N112,0)</f>
        <v>0</v>
      </c>
      <c r="BI112" s="184">
        <f>IF(U112="nulová",N112,0)</f>
        <v>0</v>
      </c>
      <c r="BJ112" s="183" t="s">
        <v>84</v>
      </c>
      <c r="BK112" s="180"/>
      <c r="BL112" s="180"/>
      <c r="BM112" s="180"/>
    </row>
    <row r="113" s="1" customFormat="1">
      <c r="B113" s="44"/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6"/>
    </row>
    <row r="114" s="1" customFormat="1" ht="29.28" customHeight="1">
      <c r="B114" s="44"/>
      <c r="C114" s="142" t="s">
        <v>101</v>
      </c>
      <c r="D114" s="143"/>
      <c r="E114" s="143"/>
      <c r="F114" s="143"/>
      <c r="G114" s="143"/>
      <c r="H114" s="143"/>
      <c r="I114" s="143"/>
      <c r="J114" s="143"/>
      <c r="K114" s="143"/>
      <c r="L114" s="144">
        <f>ROUND(SUM(N88+N106),2)</f>
        <v>0</v>
      </c>
      <c r="M114" s="144"/>
      <c r="N114" s="144"/>
      <c r="O114" s="144"/>
      <c r="P114" s="144"/>
      <c r="Q114" s="144"/>
      <c r="R114" s="46"/>
    </row>
    <row r="115" s="1" customFormat="1" ht="6.96" customHeight="1">
      <c r="B115" s="73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5"/>
    </row>
    <row r="119" s="1" customFormat="1" ht="6.96" customHeight="1">
      <c r="B119" s="76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8"/>
    </row>
    <row r="120" s="1" customFormat="1" ht="36.96" customHeight="1">
      <c r="B120" s="44"/>
      <c r="C120" s="25" t="s">
        <v>136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6"/>
    </row>
    <row r="121" s="1" customFormat="1" ht="6.96" customHeight="1">
      <c r="B121" s="44"/>
      <c r="C121" s="45"/>
      <c r="D121" s="45"/>
      <c r="E121" s="45"/>
      <c r="F121" s="45"/>
      <c r="G121" s="45"/>
      <c r="H121" s="45"/>
      <c r="I121" s="45"/>
      <c r="J121" s="45"/>
      <c r="K121" s="45"/>
      <c r="L121" s="45"/>
      <c r="M121" s="45"/>
      <c r="N121" s="45"/>
      <c r="O121" s="45"/>
      <c r="P121" s="45"/>
      <c r="Q121" s="45"/>
      <c r="R121" s="46"/>
    </row>
    <row r="122" s="1" customFormat="1" ht="30" customHeight="1">
      <c r="B122" s="44"/>
      <c r="C122" s="36" t="s">
        <v>17</v>
      </c>
      <c r="D122" s="45"/>
      <c r="E122" s="45"/>
      <c r="F122" s="147" t="str">
        <f>F6</f>
        <v>Spojovacie a prístupové chodníky k obytným domom Luhy II.</v>
      </c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45"/>
      <c r="R122" s="46"/>
    </row>
    <row r="123" s="1" customFormat="1" ht="36.96" customHeight="1">
      <c r="B123" s="44"/>
      <c r="C123" s="83" t="s">
        <v>108</v>
      </c>
      <c r="D123" s="45"/>
      <c r="E123" s="45"/>
      <c r="F123" s="85" t="str">
        <f>F7</f>
        <v>2 - 2. etapa - chodníky pri obytných blokoch 1028/21 a 1030</v>
      </c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6"/>
    </row>
    <row r="124" s="1" customFormat="1" ht="6.96" customHeight="1">
      <c r="B124" s="44"/>
      <c r="C124" s="45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6"/>
    </row>
    <row r="125" s="1" customFormat="1" ht="18" customHeight="1">
      <c r="B125" s="44"/>
      <c r="C125" s="36" t="s">
        <v>21</v>
      </c>
      <c r="D125" s="45"/>
      <c r="E125" s="45"/>
      <c r="F125" s="31" t="str">
        <f>F9</f>
        <v xml:space="preserve"> </v>
      </c>
      <c r="G125" s="45"/>
      <c r="H125" s="45"/>
      <c r="I125" s="45"/>
      <c r="J125" s="45"/>
      <c r="K125" s="36" t="s">
        <v>23</v>
      </c>
      <c r="L125" s="45"/>
      <c r="M125" s="88" t="str">
        <f>IF(O9="","",O9)</f>
        <v>5. 3. 2018</v>
      </c>
      <c r="N125" s="88"/>
      <c r="O125" s="88"/>
      <c r="P125" s="88"/>
      <c r="Q125" s="45"/>
      <c r="R125" s="46"/>
    </row>
    <row r="126" s="1" customFormat="1" ht="6.96" customHeight="1">
      <c r="B126" s="44"/>
      <c r="C126" s="45"/>
      <c r="D126" s="45"/>
      <c r="E126" s="45"/>
      <c r="F126" s="45"/>
      <c r="G126" s="45"/>
      <c r="H126" s="45"/>
      <c r="I126" s="45"/>
      <c r="J126" s="45"/>
      <c r="K126" s="45"/>
      <c r="L126" s="45"/>
      <c r="M126" s="45"/>
      <c r="N126" s="45"/>
      <c r="O126" s="45"/>
      <c r="P126" s="45"/>
      <c r="Q126" s="45"/>
      <c r="R126" s="46"/>
    </row>
    <row r="127" s="1" customFormat="1">
      <c r="B127" s="44"/>
      <c r="C127" s="36" t="s">
        <v>25</v>
      </c>
      <c r="D127" s="45"/>
      <c r="E127" s="45"/>
      <c r="F127" s="31" t="str">
        <f>E12</f>
        <v>Mesto Partizánske</v>
      </c>
      <c r="G127" s="45"/>
      <c r="H127" s="45"/>
      <c r="I127" s="45"/>
      <c r="J127" s="45"/>
      <c r="K127" s="36" t="s">
        <v>31</v>
      </c>
      <c r="L127" s="45"/>
      <c r="M127" s="31" t="str">
        <f>E18</f>
        <v xml:space="preserve"> </v>
      </c>
      <c r="N127" s="31"/>
      <c r="O127" s="31"/>
      <c r="P127" s="31"/>
      <c r="Q127" s="31"/>
      <c r="R127" s="46"/>
    </row>
    <row r="128" s="1" customFormat="1" ht="14.4" customHeight="1">
      <c r="B128" s="44"/>
      <c r="C128" s="36" t="s">
        <v>29</v>
      </c>
      <c r="D128" s="45"/>
      <c r="E128" s="45"/>
      <c r="F128" s="31" t="str">
        <f>IF(E15="","",E15)</f>
        <v>Vyplň údaj</v>
      </c>
      <c r="G128" s="45"/>
      <c r="H128" s="45"/>
      <c r="I128" s="45"/>
      <c r="J128" s="45"/>
      <c r="K128" s="36" t="s">
        <v>34</v>
      </c>
      <c r="L128" s="45"/>
      <c r="M128" s="31" t="str">
        <f>E21</f>
        <v xml:space="preserve"> </v>
      </c>
      <c r="N128" s="31"/>
      <c r="O128" s="31"/>
      <c r="P128" s="31"/>
      <c r="Q128" s="31"/>
      <c r="R128" s="46"/>
    </row>
    <row r="129" s="1" customFormat="1" ht="10.32" customHeight="1">
      <c r="B129" s="44"/>
      <c r="C129" s="45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6"/>
    </row>
    <row r="130" s="8" customFormat="1" ht="29.28" customHeight="1">
      <c r="B130" s="187"/>
      <c r="C130" s="188" t="s">
        <v>137</v>
      </c>
      <c r="D130" s="189" t="s">
        <v>138</v>
      </c>
      <c r="E130" s="189" t="s">
        <v>57</v>
      </c>
      <c r="F130" s="189" t="s">
        <v>139</v>
      </c>
      <c r="G130" s="189"/>
      <c r="H130" s="189"/>
      <c r="I130" s="189"/>
      <c r="J130" s="189" t="s">
        <v>140</v>
      </c>
      <c r="K130" s="189" t="s">
        <v>141</v>
      </c>
      <c r="L130" s="189" t="s">
        <v>142</v>
      </c>
      <c r="M130" s="189"/>
      <c r="N130" s="189" t="s">
        <v>113</v>
      </c>
      <c r="O130" s="189"/>
      <c r="P130" s="189"/>
      <c r="Q130" s="190"/>
      <c r="R130" s="191"/>
      <c r="T130" s="98" t="s">
        <v>143</v>
      </c>
      <c r="U130" s="99" t="s">
        <v>39</v>
      </c>
      <c r="V130" s="99" t="s">
        <v>144</v>
      </c>
      <c r="W130" s="99" t="s">
        <v>145</v>
      </c>
      <c r="X130" s="99" t="s">
        <v>146</v>
      </c>
      <c r="Y130" s="99" t="s">
        <v>147</v>
      </c>
      <c r="Z130" s="99" t="s">
        <v>148</v>
      </c>
      <c r="AA130" s="100" t="s">
        <v>149</v>
      </c>
    </row>
    <row r="131" s="1" customFormat="1" ht="29.28" customHeight="1">
      <c r="B131" s="44"/>
      <c r="C131" s="102" t="s">
        <v>110</v>
      </c>
      <c r="D131" s="45"/>
      <c r="E131" s="45"/>
      <c r="F131" s="45"/>
      <c r="G131" s="45"/>
      <c r="H131" s="45"/>
      <c r="I131" s="45"/>
      <c r="J131" s="45"/>
      <c r="K131" s="45"/>
      <c r="L131" s="45"/>
      <c r="M131" s="45"/>
      <c r="N131" s="192">
        <f>BK131</f>
        <v>0</v>
      </c>
      <c r="O131" s="193"/>
      <c r="P131" s="193"/>
      <c r="Q131" s="193"/>
      <c r="R131" s="46"/>
      <c r="T131" s="101"/>
      <c r="U131" s="65"/>
      <c r="V131" s="65"/>
      <c r="W131" s="194">
        <f>W132+W155+W181+W195+W202</f>
        <v>0</v>
      </c>
      <c r="X131" s="65"/>
      <c r="Y131" s="194">
        <f>Y132+Y155+Y181+Y195+Y202</f>
        <v>313.73613769499997</v>
      </c>
      <c r="Z131" s="65"/>
      <c r="AA131" s="195">
        <f>AA132+AA155+AA181+AA195+AA202</f>
        <v>156.44129999999998</v>
      </c>
      <c r="AT131" s="20" t="s">
        <v>74</v>
      </c>
      <c r="AU131" s="20" t="s">
        <v>115</v>
      </c>
      <c r="BK131" s="196">
        <f>BK132+BK155+BK181+BK195+BK202</f>
        <v>0</v>
      </c>
    </row>
    <row r="132" s="9" customFormat="1" ht="37.44" customHeight="1">
      <c r="B132" s="197"/>
      <c r="C132" s="198"/>
      <c r="D132" s="199" t="s">
        <v>395</v>
      </c>
      <c r="E132" s="199"/>
      <c r="F132" s="199"/>
      <c r="G132" s="199"/>
      <c r="H132" s="199"/>
      <c r="I132" s="199"/>
      <c r="J132" s="199"/>
      <c r="K132" s="199"/>
      <c r="L132" s="199"/>
      <c r="M132" s="199"/>
      <c r="N132" s="171">
        <f>BK132</f>
        <v>0</v>
      </c>
      <c r="O132" s="200"/>
      <c r="P132" s="200"/>
      <c r="Q132" s="200"/>
      <c r="R132" s="201"/>
      <c r="T132" s="202"/>
      <c r="U132" s="198"/>
      <c r="V132" s="198"/>
      <c r="W132" s="203">
        <f>W133+W142+W148</f>
        <v>0</v>
      </c>
      <c r="X132" s="198"/>
      <c r="Y132" s="203">
        <f>Y133+Y142+Y148</f>
        <v>239.91895074999999</v>
      </c>
      <c r="Z132" s="198"/>
      <c r="AA132" s="204">
        <f>AA133+AA142+AA148</f>
        <v>150.96250000000001</v>
      </c>
      <c r="AR132" s="205" t="s">
        <v>81</v>
      </c>
      <c r="AT132" s="206" t="s">
        <v>74</v>
      </c>
      <c r="AU132" s="206" t="s">
        <v>75</v>
      </c>
      <c r="AY132" s="205" t="s">
        <v>150</v>
      </c>
      <c r="BK132" s="207">
        <f>BK133+BK142+BK148</f>
        <v>0</v>
      </c>
    </row>
    <row r="133" s="9" customFormat="1" ht="19.92" customHeight="1">
      <c r="B133" s="197"/>
      <c r="C133" s="198"/>
      <c r="D133" s="208" t="s">
        <v>117</v>
      </c>
      <c r="E133" s="208"/>
      <c r="F133" s="208"/>
      <c r="G133" s="208"/>
      <c r="H133" s="208"/>
      <c r="I133" s="208"/>
      <c r="J133" s="208"/>
      <c r="K133" s="208"/>
      <c r="L133" s="208"/>
      <c r="M133" s="208"/>
      <c r="N133" s="209">
        <f>BK133</f>
        <v>0</v>
      </c>
      <c r="O133" s="210"/>
      <c r="P133" s="210"/>
      <c r="Q133" s="210"/>
      <c r="R133" s="201"/>
      <c r="T133" s="202"/>
      <c r="U133" s="198"/>
      <c r="V133" s="198"/>
      <c r="W133" s="203">
        <f>SUM(W134:W141)</f>
        <v>0</v>
      </c>
      <c r="X133" s="198"/>
      <c r="Y133" s="203">
        <f>SUM(Y134:Y141)</f>
        <v>5.003863</v>
      </c>
      <c r="Z133" s="198"/>
      <c r="AA133" s="204">
        <f>SUM(AA134:AA141)</f>
        <v>150.96250000000001</v>
      </c>
      <c r="AR133" s="205" t="s">
        <v>81</v>
      </c>
      <c r="AT133" s="206" t="s">
        <v>74</v>
      </c>
      <c r="AU133" s="206" t="s">
        <v>81</v>
      </c>
      <c r="AY133" s="205" t="s">
        <v>150</v>
      </c>
      <c r="BK133" s="207">
        <f>SUM(BK134:BK141)</f>
        <v>0</v>
      </c>
    </row>
    <row r="134" s="1" customFormat="1" ht="38.25" customHeight="1">
      <c r="B134" s="175"/>
      <c r="C134" s="211" t="s">
        <v>81</v>
      </c>
      <c r="D134" s="211" t="s">
        <v>151</v>
      </c>
      <c r="E134" s="212" t="s">
        <v>334</v>
      </c>
      <c r="F134" s="213" t="s">
        <v>335</v>
      </c>
      <c r="G134" s="213"/>
      <c r="H134" s="213"/>
      <c r="I134" s="213"/>
      <c r="J134" s="214" t="s">
        <v>154</v>
      </c>
      <c r="K134" s="215">
        <v>237.5</v>
      </c>
      <c r="L134" s="216">
        <v>0</v>
      </c>
      <c r="M134" s="216"/>
      <c r="N134" s="215">
        <f>ROUND(L134*K134,3)</f>
        <v>0</v>
      </c>
      <c r="O134" s="215"/>
      <c r="P134" s="215"/>
      <c r="Q134" s="215"/>
      <c r="R134" s="179"/>
      <c r="T134" s="217" t="s">
        <v>5</v>
      </c>
      <c r="U134" s="54" t="s">
        <v>42</v>
      </c>
      <c r="V134" s="45"/>
      <c r="W134" s="218">
        <f>V134*K134</f>
        <v>0</v>
      </c>
      <c r="X134" s="218">
        <v>0</v>
      </c>
      <c r="Y134" s="218">
        <f>X134*K134</f>
        <v>0</v>
      </c>
      <c r="Z134" s="218">
        <v>0.098000000000000004</v>
      </c>
      <c r="AA134" s="219">
        <f>Z134*K134</f>
        <v>23.275000000000002</v>
      </c>
      <c r="AR134" s="20" t="s">
        <v>90</v>
      </c>
      <c r="AT134" s="20" t="s">
        <v>151</v>
      </c>
      <c r="AU134" s="20" t="s">
        <v>84</v>
      </c>
      <c r="AY134" s="20" t="s">
        <v>150</v>
      </c>
      <c r="BE134" s="134">
        <f>IF(U134="základná",N134,0)</f>
        <v>0</v>
      </c>
      <c r="BF134" s="134">
        <f>IF(U134="znížená",N134,0)</f>
        <v>0</v>
      </c>
      <c r="BG134" s="134">
        <f>IF(U134="zákl. prenesená",N134,0)</f>
        <v>0</v>
      </c>
      <c r="BH134" s="134">
        <f>IF(U134="zníž. prenesená",N134,0)</f>
        <v>0</v>
      </c>
      <c r="BI134" s="134">
        <f>IF(U134="nulová",N134,0)</f>
        <v>0</v>
      </c>
      <c r="BJ134" s="20" t="s">
        <v>84</v>
      </c>
      <c r="BK134" s="220">
        <f>ROUND(L134*K134,3)</f>
        <v>0</v>
      </c>
      <c r="BL134" s="20" t="s">
        <v>90</v>
      </c>
      <c r="BM134" s="20" t="s">
        <v>398</v>
      </c>
    </row>
    <row r="135" s="1" customFormat="1" ht="38.25" customHeight="1">
      <c r="B135" s="175"/>
      <c r="C135" s="211" t="s">
        <v>84</v>
      </c>
      <c r="D135" s="211" t="s">
        <v>151</v>
      </c>
      <c r="E135" s="212" t="s">
        <v>217</v>
      </c>
      <c r="F135" s="213" t="s">
        <v>218</v>
      </c>
      <c r="G135" s="213"/>
      <c r="H135" s="213"/>
      <c r="I135" s="213"/>
      <c r="J135" s="214" t="s">
        <v>199</v>
      </c>
      <c r="K135" s="215">
        <v>250</v>
      </c>
      <c r="L135" s="216">
        <v>0</v>
      </c>
      <c r="M135" s="216"/>
      <c r="N135" s="215">
        <f>ROUND(L135*K135,3)</f>
        <v>0</v>
      </c>
      <c r="O135" s="215"/>
      <c r="P135" s="215"/>
      <c r="Q135" s="215"/>
      <c r="R135" s="179"/>
      <c r="T135" s="217" t="s">
        <v>5</v>
      </c>
      <c r="U135" s="54" t="s">
        <v>42</v>
      </c>
      <c r="V135" s="45"/>
      <c r="W135" s="218">
        <f>V135*K135</f>
        <v>0</v>
      </c>
      <c r="X135" s="218">
        <v>0</v>
      </c>
      <c r="Y135" s="218">
        <f>X135*K135</f>
        <v>0</v>
      </c>
      <c r="Z135" s="218">
        <v>0.14499999999999999</v>
      </c>
      <c r="AA135" s="219">
        <f>Z135*K135</f>
        <v>36.25</v>
      </c>
      <c r="AR135" s="20" t="s">
        <v>90</v>
      </c>
      <c r="AT135" s="20" t="s">
        <v>151</v>
      </c>
      <c r="AU135" s="20" t="s">
        <v>84</v>
      </c>
      <c r="AY135" s="20" t="s">
        <v>150</v>
      </c>
      <c r="BE135" s="134">
        <f>IF(U135="základná",N135,0)</f>
        <v>0</v>
      </c>
      <c r="BF135" s="134">
        <f>IF(U135="znížená",N135,0)</f>
        <v>0</v>
      </c>
      <c r="BG135" s="134">
        <f>IF(U135="zákl. prenesená",N135,0)</f>
        <v>0</v>
      </c>
      <c r="BH135" s="134">
        <f>IF(U135="zníž. prenesená",N135,0)</f>
        <v>0</v>
      </c>
      <c r="BI135" s="134">
        <f>IF(U135="nulová",N135,0)</f>
        <v>0</v>
      </c>
      <c r="BJ135" s="20" t="s">
        <v>84</v>
      </c>
      <c r="BK135" s="220">
        <f>ROUND(L135*K135,3)</f>
        <v>0</v>
      </c>
      <c r="BL135" s="20" t="s">
        <v>90</v>
      </c>
      <c r="BM135" s="20" t="s">
        <v>399</v>
      </c>
    </row>
    <row r="136" s="1" customFormat="1" ht="38.25" customHeight="1">
      <c r="B136" s="175"/>
      <c r="C136" s="211" t="s">
        <v>87</v>
      </c>
      <c r="D136" s="211" t="s">
        <v>151</v>
      </c>
      <c r="E136" s="212" t="s">
        <v>340</v>
      </c>
      <c r="F136" s="213" t="s">
        <v>341</v>
      </c>
      <c r="G136" s="213"/>
      <c r="H136" s="213"/>
      <c r="I136" s="213"/>
      <c r="J136" s="214" t="s">
        <v>154</v>
      </c>
      <c r="K136" s="215">
        <v>237.5</v>
      </c>
      <c r="L136" s="216">
        <v>0</v>
      </c>
      <c r="M136" s="216"/>
      <c r="N136" s="215">
        <f>ROUND(L136*K136,3)</f>
        <v>0</v>
      </c>
      <c r="O136" s="215"/>
      <c r="P136" s="215"/>
      <c r="Q136" s="215"/>
      <c r="R136" s="179"/>
      <c r="T136" s="217" t="s">
        <v>5</v>
      </c>
      <c r="U136" s="54" t="s">
        <v>42</v>
      </c>
      <c r="V136" s="45"/>
      <c r="W136" s="218">
        <f>V136*K136</f>
        <v>0</v>
      </c>
      <c r="X136" s="218">
        <v>0</v>
      </c>
      <c r="Y136" s="218">
        <f>X136*K136</f>
        <v>0</v>
      </c>
      <c r="Z136" s="218">
        <v>0.16</v>
      </c>
      <c r="AA136" s="219">
        <f>Z136*K136</f>
        <v>38</v>
      </c>
      <c r="AR136" s="20" t="s">
        <v>90</v>
      </c>
      <c r="AT136" s="20" t="s">
        <v>151</v>
      </c>
      <c r="AU136" s="20" t="s">
        <v>84</v>
      </c>
      <c r="AY136" s="20" t="s">
        <v>150</v>
      </c>
      <c r="BE136" s="134">
        <f>IF(U136="základná",N136,0)</f>
        <v>0</v>
      </c>
      <c r="BF136" s="134">
        <f>IF(U136="znížená",N136,0)</f>
        <v>0</v>
      </c>
      <c r="BG136" s="134">
        <f>IF(U136="zákl. prenesená",N136,0)</f>
        <v>0</v>
      </c>
      <c r="BH136" s="134">
        <f>IF(U136="zníž. prenesená",N136,0)</f>
        <v>0</v>
      </c>
      <c r="BI136" s="134">
        <f>IF(U136="nulová",N136,0)</f>
        <v>0</v>
      </c>
      <c r="BJ136" s="20" t="s">
        <v>84</v>
      </c>
      <c r="BK136" s="220">
        <f>ROUND(L136*K136,3)</f>
        <v>0</v>
      </c>
      <c r="BL136" s="20" t="s">
        <v>90</v>
      </c>
      <c r="BM136" s="20" t="s">
        <v>400</v>
      </c>
    </row>
    <row r="137" s="1" customFormat="1" ht="38.25" customHeight="1">
      <c r="B137" s="175"/>
      <c r="C137" s="211" t="s">
        <v>90</v>
      </c>
      <c r="D137" s="211" t="s">
        <v>151</v>
      </c>
      <c r="E137" s="212" t="s">
        <v>344</v>
      </c>
      <c r="F137" s="213" t="s">
        <v>345</v>
      </c>
      <c r="G137" s="213"/>
      <c r="H137" s="213"/>
      <c r="I137" s="213"/>
      <c r="J137" s="214" t="s">
        <v>154</v>
      </c>
      <c r="K137" s="215">
        <v>237.5</v>
      </c>
      <c r="L137" s="216">
        <v>0</v>
      </c>
      <c r="M137" s="216"/>
      <c r="N137" s="215">
        <f>ROUND(L137*K137,3)</f>
        <v>0</v>
      </c>
      <c r="O137" s="215"/>
      <c r="P137" s="215"/>
      <c r="Q137" s="215"/>
      <c r="R137" s="179"/>
      <c r="T137" s="217" t="s">
        <v>5</v>
      </c>
      <c r="U137" s="54" t="s">
        <v>42</v>
      </c>
      <c r="V137" s="45"/>
      <c r="W137" s="218">
        <f>V137*K137</f>
        <v>0</v>
      </c>
      <c r="X137" s="218">
        <v>0</v>
      </c>
      <c r="Y137" s="218">
        <f>X137*K137</f>
        <v>0</v>
      </c>
      <c r="Z137" s="218">
        <v>0.22500000000000001</v>
      </c>
      <c r="AA137" s="219">
        <f>Z137*K137</f>
        <v>53.4375</v>
      </c>
      <c r="AR137" s="20" t="s">
        <v>90</v>
      </c>
      <c r="AT137" s="20" t="s">
        <v>151</v>
      </c>
      <c r="AU137" s="20" t="s">
        <v>84</v>
      </c>
      <c r="AY137" s="20" t="s">
        <v>150</v>
      </c>
      <c r="BE137" s="134">
        <f>IF(U137="základná",N137,0)</f>
        <v>0</v>
      </c>
      <c r="BF137" s="134">
        <f>IF(U137="znížená",N137,0)</f>
        <v>0</v>
      </c>
      <c r="BG137" s="134">
        <f>IF(U137="zákl. prenesená",N137,0)</f>
        <v>0</v>
      </c>
      <c r="BH137" s="134">
        <f>IF(U137="zníž. prenesená",N137,0)</f>
        <v>0</v>
      </c>
      <c r="BI137" s="134">
        <f>IF(U137="nulová",N137,0)</f>
        <v>0</v>
      </c>
      <c r="BJ137" s="20" t="s">
        <v>84</v>
      </c>
      <c r="BK137" s="220">
        <f>ROUND(L137*K137,3)</f>
        <v>0</v>
      </c>
      <c r="BL137" s="20" t="s">
        <v>90</v>
      </c>
      <c r="BM137" s="20" t="s">
        <v>401</v>
      </c>
    </row>
    <row r="138" s="1" customFormat="1" ht="25.5" customHeight="1">
      <c r="B138" s="175"/>
      <c r="C138" s="211" t="s">
        <v>166</v>
      </c>
      <c r="D138" s="211" t="s">
        <v>151</v>
      </c>
      <c r="E138" s="212" t="s">
        <v>163</v>
      </c>
      <c r="F138" s="213" t="s">
        <v>164</v>
      </c>
      <c r="G138" s="213"/>
      <c r="H138" s="213"/>
      <c r="I138" s="213"/>
      <c r="J138" s="214" t="s">
        <v>154</v>
      </c>
      <c r="K138" s="215">
        <v>125</v>
      </c>
      <c r="L138" s="216">
        <v>0</v>
      </c>
      <c r="M138" s="216"/>
      <c r="N138" s="215">
        <f>ROUND(L138*K138,3)</f>
        <v>0</v>
      </c>
      <c r="O138" s="215"/>
      <c r="P138" s="215"/>
      <c r="Q138" s="215"/>
      <c r="R138" s="179"/>
      <c r="T138" s="217" t="s">
        <v>5</v>
      </c>
      <c r="U138" s="54" t="s">
        <v>42</v>
      </c>
      <c r="V138" s="45"/>
      <c r="W138" s="218">
        <f>V138*K138</f>
        <v>0</v>
      </c>
      <c r="X138" s="218">
        <v>0.040000000000000001</v>
      </c>
      <c r="Y138" s="218">
        <f>X138*K138</f>
        <v>5</v>
      </c>
      <c r="Z138" s="218">
        <v>0</v>
      </c>
      <c r="AA138" s="219">
        <f>Z138*K138</f>
        <v>0</v>
      </c>
      <c r="AR138" s="20" t="s">
        <v>90</v>
      </c>
      <c r="AT138" s="20" t="s">
        <v>151</v>
      </c>
      <c r="AU138" s="20" t="s">
        <v>84</v>
      </c>
      <c r="AY138" s="20" t="s">
        <v>150</v>
      </c>
      <c r="BE138" s="134">
        <f>IF(U138="základná",N138,0)</f>
        <v>0</v>
      </c>
      <c r="BF138" s="134">
        <f>IF(U138="znížená",N138,0)</f>
        <v>0</v>
      </c>
      <c r="BG138" s="134">
        <f>IF(U138="zákl. prenesená",N138,0)</f>
        <v>0</v>
      </c>
      <c r="BH138" s="134">
        <f>IF(U138="zníž. prenesená",N138,0)</f>
        <v>0</v>
      </c>
      <c r="BI138" s="134">
        <f>IF(U138="nulová",N138,0)</f>
        <v>0</v>
      </c>
      <c r="BJ138" s="20" t="s">
        <v>84</v>
      </c>
      <c r="BK138" s="220">
        <f>ROUND(L138*K138,3)</f>
        <v>0</v>
      </c>
      <c r="BL138" s="20" t="s">
        <v>90</v>
      </c>
      <c r="BM138" s="20" t="s">
        <v>402</v>
      </c>
    </row>
    <row r="139" s="1" customFormat="1" ht="16.5" customHeight="1">
      <c r="B139" s="175"/>
      <c r="C139" s="221" t="s">
        <v>173</v>
      </c>
      <c r="D139" s="221" t="s">
        <v>167</v>
      </c>
      <c r="E139" s="222" t="s">
        <v>168</v>
      </c>
      <c r="F139" s="223" t="s">
        <v>169</v>
      </c>
      <c r="G139" s="223"/>
      <c r="H139" s="223"/>
      <c r="I139" s="223"/>
      <c r="J139" s="224" t="s">
        <v>170</v>
      </c>
      <c r="K139" s="225">
        <v>3.863</v>
      </c>
      <c r="L139" s="226">
        <v>0</v>
      </c>
      <c r="M139" s="226"/>
      <c r="N139" s="225">
        <f>ROUND(L139*K139,3)</f>
        <v>0</v>
      </c>
      <c r="O139" s="215"/>
      <c r="P139" s="215"/>
      <c r="Q139" s="215"/>
      <c r="R139" s="179"/>
      <c r="T139" s="217" t="s">
        <v>5</v>
      </c>
      <c r="U139" s="54" t="s">
        <v>42</v>
      </c>
      <c r="V139" s="45"/>
      <c r="W139" s="218">
        <f>V139*K139</f>
        <v>0</v>
      </c>
      <c r="X139" s="218">
        <v>0.001</v>
      </c>
      <c r="Y139" s="218">
        <f>X139*K139</f>
        <v>0.0038630000000000001</v>
      </c>
      <c r="Z139" s="218">
        <v>0</v>
      </c>
      <c r="AA139" s="219">
        <f>Z139*K139</f>
        <v>0</v>
      </c>
      <c r="AR139" s="20" t="s">
        <v>171</v>
      </c>
      <c r="AT139" s="20" t="s">
        <v>167</v>
      </c>
      <c r="AU139" s="20" t="s">
        <v>84</v>
      </c>
      <c r="AY139" s="20" t="s">
        <v>150</v>
      </c>
      <c r="BE139" s="134">
        <f>IF(U139="základná",N139,0)</f>
        <v>0</v>
      </c>
      <c r="BF139" s="134">
        <f>IF(U139="znížená",N139,0)</f>
        <v>0</v>
      </c>
      <c r="BG139" s="134">
        <f>IF(U139="zákl. prenesená",N139,0)</f>
        <v>0</v>
      </c>
      <c r="BH139" s="134">
        <f>IF(U139="zníž. prenesená",N139,0)</f>
        <v>0</v>
      </c>
      <c r="BI139" s="134">
        <f>IF(U139="nulová",N139,0)</f>
        <v>0</v>
      </c>
      <c r="BJ139" s="20" t="s">
        <v>84</v>
      </c>
      <c r="BK139" s="220">
        <f>ROUND(L139*K139,3)</f>
        <v>0</v>
      </c>
      <c r="BL139" s="20" t="s">
        <v>90</v>
      </c>
      <c r="BM139" s="20" t="s">
        <v>403</v>
      </c>
    </row>
    <row r="140" s="1" customFormat="1" ht="25.5" customHeight="1">
      <c r="B140" s="175"/>
      <c r="C140" s="211" t="s">
        <v>177</v>
      </c>
      <c r="D140" s="211" t="s">
        <v>151</v>
      </c>
      <c r="E140" s="212" t="s">
        <v>234</v>
      </c>
      <c r="F140" s="213" t="s">
        <v>235</v>
      </c>
      <c r="G140" s="213"/>
      <c r="H140" s="213"/>
      <c r="I140" s="213"/>
      <c r="J140" s="214" t="s">
        <v>154</v>
      </c>
      <c r="K140" s="215">
        <v>125</v>
      </c>
      <c r="L140" s="216">
        <v>0</v>
      </c>
      <c r="M140" s="216"/>
      <c r="N140" s="215">
        <f>ROUND(L140*K140,3)</f>
        <v>0</v>
      </c>
      <c r="O140" s="215"/>
      <c r="P140" s="215"/>
      <c r="Q140" s="215"/>
      <c r="R140" s="179"/>
      <c r="T140" s="217" t="s">
        <v>5</v>
      </c>
      <c r="U140" s="54" t="s">
        <v>42</v>
      </c>
      <c r="V140" s="45"/>
      <c r="W140" s="218">
        <f>V140*K140</f>
        <v>0</v>
      </c>
      <c r="X140" s="218">
        <v>0</v>
      </c>
      <c r="Y140" s="218">
        <f>X140*K140</f>
        <v>0</v>
      </c>
      <c r="Z140" s="218">
        <v>0</v>
      </c>
      <c r="AA140" s="219">
        <f>Z140*K140</f>
        <v>0</v>
      </c>
      <c r="AR140" s="20" t="s">
        <v>90</v>
      </c>
      <c r="AT140" s="20" t="s">
        <v>151</v>
      </c>
      <c r="AU140" s="20" t="s">
        <v>84</v>
      </c>
      <c r="AY140" s="20" t="s">
        <v>150</v>
      </c>
      <c r="BE140" s="134">
        <f>IF(U140="základná",N140,0)</f>
        <v>0</v>
      </c>
      <c r="BF140" s="134">
        <f>IF(U140="znížená",N140,0)</f>
        <v>0</v>
      </c>
      <c r="BG140" s="134">
        <f>IF(U140="zákl. prenesená",N140,0)</f>
        <v>0</v>
      </c>
      <c r="BH140" s="134">
        <f>IF(U140="zníž. prenesená",N140,0)</f>
        <v>0</v>
      </c>
      <c r="BI140" s="134">
        <f>IF(U140="nulová",N140,0)</f>
        <v>0</v>
      </c>
      <c r="BJ140" s="20" t="s">
        <v>84</v>
      </c>
      <c r="BK140" s="220">
        <f>ROUND(L140*K140,3)</f>
        <v>0</v>
      </c>
      <c r="BL140" s="20" t="s">
        <v>90</v>
      </c>
      <c r="BM140" s="20" t="s">
        <v>404</v>
      </c>
    </row>
    <row r="141" s="1" customFormat="1" ht="25.5" customHeight="1">
      <c r="B141" s="175"/>
      <c r="C141" s="211" t="s">
        <v>171</v>
      </c>
      <c r="D141" s="211" t="s">
        <v>151</v>
      </c>
      <c r="E141" s="212" t="s">
        <v>178</v>
      </c>
      <c r="F141" s="213" t="s">
        <v>179</v>
      </c>
      <c r="G141" s="213"/>
      <c r="H141" s="213"/>
      <c r="I141" s="213"/>
      <c r="J141" s="214" t="s">
        <v>154</v>
      </c>
      <c r="K141" s="215">
        <v>125</v>
      </c>
      <c r="L141" s="216">
        <v>0</v>
      </c>
      <c r="M141" s="216"/>
      <c r="N141" s="215">
        <f>ROUND(L141*K141,3)</f>
        <v>0</v>
      </c>
      <c r="O141" s="215"/>
      <c r="P141" s="215"/>
      <c r="Q141" s="215"/>
      <c r="R141" s="179"/>
      <c r="T141" s="217" t="s">
        <v>5</v>
      </c>
      <c r="U141" s="54" t="s">
        <v>42</v>
      </c>
      <c r="V141" s="45"/>
      <c r="W141" s="218">
        <f>V141*K141</f>
        <v>0</v>
      </c>
      <c r="X141" s="218">
        <v>0</v>
      </c>
      <c r="Y141" s="218">
        <f>X141*K141</f>
        <v>0</v>
      </c>
      <c r="Z141" s="218">
        <v>0</v>
      </c>
      <c r="AA141" s="219">
        <f>Z141*K141</f>
        <v>0</v>
      </c>
      <c r="AR141" s="20" t="s">
        <v>90</v>
      </c>
      <c r="AT141" s="20" t="s">
        <v>151</v>
      </c>
      <c r="AU141" s="20" t="s">
        <v>84</v>
      </c>
      <c r="AY141" s="20" t="s">
        <v>150</v>
      </c>
      <c r="BE141" s="134">
        <f>IF(U141="základná",N141,0)</f>
        <v>0</v>
      </c>
      <c r="BF141" s="134">
        <f>IF(U141="znížená",N141,0)</f>
        <v>0</v>
      </c>
      <c r="BG141" s="134">
        <f>IF(U141="zákl. prenesená",N141,0)</f>
        <v>0</v>
      </c>
      <c r="BH141" s="134">
        <f>IF(U141="zníž. prenesená",N141,0)</f>
        <v>0</v>
      </c>
      <c r="BI141" s="134">
        <f>IF(U141="nulová",N141,0)</f>
        <v>0</v>
      </c>
      <c r="BJ141" s="20" t="s">
        <v>84</v>
      </c>
      <c r="BK141" s="220">
        <f>ROUND(L141*K141,3)</f>
        <v>0</v>
      </c>
      <c r="BL141" s="20" t="s">
        <v>90</v>
      </c>
      <c r="BM141" s="20" t="s">
        <v>405</v>
      </c>
    </row>
    <row r="142" s="9" customFormat="1" ht="29.88" customHeight="1">
      <c r="B142" s="197"/>
      <c r="C142" s="198"/>
      <c r="D142" s="208" t="s">
        <v>118</v>
      </c>
      <c r="E142" s="208"/>
      <c r="F142" s="208"/>
      <c r="G142" s="208"/>
      <c r="H142" s="208"/>
      <c r="I142" s="208"/>
      <c r="J142" s="208"/>
      <c r="K142" s="208"/>
      <c r="L142" s="208"/>
      <c r="M142" s="208"/>
      <c r="N142" s="227">
        <f>BK142</f>
        <v>0</v>
      </c>
      <c r="O142" s="228"/>
      <c r="P142" s="228"/>
      <c r="Q142" s="228"/>
      <c r="R142" s="201"/>
      <c r="T142" s="202"/>
      <c r="U142" s="198"/>
      <c r="V142" s="198"/>
      <c r="W142" s="203">
        <f>SUM(W143:W147)</f>
        <v>0</v>
      </c>
      <c r="X142" s="198"/>
      <c r="Y142" s="203">
        <f>SUM(Y143:Y147)</f>
        <v>186.157625</v>
      </c>
      <c r="Z142" s="198"/>
      <c r="AA142" s="204">
        <f>SUM(AA143:AA147)</f>
        <v>0</v>
      </c>
      <c r="AR142" s="205" t="s">
        <v>81</v>
      </c>
      <c r="AT142" s="206" t="s">
        <v>74</v>
      </c>
      <c r="AU142" s="206" t="s">
        <v>81</v>
      </c>
      <c r="AY142" s="205" t="s">
        <v>150</v>
      </c>
      <c r="BK142" s="207">
        <f>SUM(BK143:BK147)</f>
        <v>0</v>
      </c>
    </row>
    <row r="143" s="1" customFormat="1" ht="38.25" customHeight="1">
      <c r="B143" s="175"/>
      <c r="C143" s="211" t="s">
        <v>184</v>
      </c>
      <c r="D143" s="211" t="s">
        <v>151</v>
      </c>
      <c r="E143" s="212" t="s">
        <v>308</v>
      </c>
      <c r="F143" s="213" t="s">
        <v>309</v>
      </c>
      <c r="G143" s="213"/>
      <c r="H143" s="213"/>
      <c r="I143" s="213"/>
      <c r="J143" s="214" t="s">
        <v>154</v>
      </c>
      <c r="K143" s="215">
        <v>262.5</v>
      </c>
      <c r="L143" s="216">
        <v>0</v>
      </c>
      <c r="M143" s="216"/>
      <c r="N143" s="215">
        <f>ROUND(L143*K143,3)</f>
        <v>0</v>
      </c>
      <c r="O143" s="215"/>
      <c r="P143" s="215"/>
      <c r="Q143" s="215"/>
      <c r="R143" s="179"/>
      <c r="T143" s="217" t="s">
        <v>5</v>
      </c>
      <c r="U143" s="54" t="s">
        <v>42</v>
      </c>
      <c r="V143" s="45"/>
      <c r="W143" s="218">
        <f>V143*K143</f>
        <v>0</v>
      </c>
      <c r="X143" s="218">
        <v>0.19694999999999999</v>
      </c>
      <c r="Y143" s="218">
        <f>X143*K143</f>
        <v>51.699374999999996</v>
      </c>
      <c r="Z143" s="218">
        <v>0</v>
      </c>
      <c r="AA143" s="219">
        <f>Z143*K143</f>
        <v>0</v>
      </c>
      <c r="AR143" s="20" t="s">
        <v>90</v>
      </c>
      <c r="AT143" s="20" t="s">
        <v>151</v>
      </c>
      <c r="AU143" s="20" t="s">
        <v>84</v>
      </c>
      <c r="AY143" s="20" t="s">
        <v>150</v>
      </c>
      <c r="BE143" s="134">
        <f>IF(U143="základná",N143,0)</f>
        <v>0</v>
      </c>
      <c r="BF143" s="134">
        <f>IF(U143="znížená",N143,0)</f>
        <v>0</v>
      </c>
      <c r="BG143" s="134">
        <f>IF(U143="zákl. prenesená",N143,0)</f>
        <v>0</v>
      </c>
      <c r="BH143" s="134">
        <f>IF(U143="zníž. prenesená",N143,0)</f>
        <v>0</v>
      </c>
      <c r="BI143" s="134">
        <f>IF(U143="nulová",N143,0)</f>
        <v>0</v>
      </c>
      <c r="BJ143" s="20" t="s">
        <v>84</v>
      </c>
      <c r="BK143" s="220">
        <f>ROUND(L143*K143,3)</f>
        <v>0</v>
      </c>
      <c r="BL143" s="20" t="s">
        <v>90</v>
      </c>
      <c r="BM143" s="20" t="s">
        <v>406</v>
      </c>
    </row>
    <row r="144" s="1" customFormat="1" ht="38.25" customHeight="1">
      <c r="B144" s="175"/>
      <c r="C144" s="211" t="s">
        <v>188</v>
      </c>
      <c r="D144" s="211" t="s">
        <v>151</v>
      </c>
      <c r="E144" s="212" t="s">
        <v>358</v>
      </c>
      <c r="F144" s="213" t="s">
        <v>359</v>
      </c>
      <c r="G144" s="213"/>
      <c r="H144" s="213"/>
      <c r="I144" s="213"/>
      <c r="J144" s="214" t="s">
        <v>154</v>
      </c>
      <c r="K144" s="215">
        <v>237.5</v>
      </c>
      <c r="L144" s="216">
        <v>0</v>
      </c>
      <c r="M144" s="216"/>
      <c r="N144" s="215">
        <f>ROUND(L144*K144,3)</f>
        <v>0</v>
      </c>
      <c r="O144" s="215"/>
      <c r="P144" s="215"/>
      <c r="Q144" s="215"/>
      <c r="R144" s="179"/>
      <c r="T144" s="217" t="s">
        <v>5</v>
      </c>
      <c r="U144" s="54" t="s">
        <v>42</v>
      </c>
      <c r="V144" s="45"/>
      <c r="W144" s="218">
        <f>V144*K144</f>
        <v>0</v>
      </c>
      <c r="X144" s="218">
        <v>0.23480999999999999</v>
      </c>
      <c r="Y144" s="218">
        <f>X144*K144</f>
        <v>55.767375000000001</v>
      </c>
      <c r="Z144" s="218">
        <v>0</v>
      </c>
      <c r="AA144" s="219">
        <f>Z144*K144</f>
        <v>0</v>
      </c>
      <c r="AR144" s="20" t="s">
        <v>90</v>
      </c>
      <c r="AT144" s="20" t="s">
        <v>151</v>
      </c>
      <c r="AU144" s="20" t="s">
        <v>84</v>
      </c>
      <c r="AY144" s="20" t="s">
        <v>150</v>
      </c>
      <c r="BE144" s="134">
        <f>IF(U144="základná",N144,0)</f>
        <v>0</v>
      </c>
      <c r="BF144" s="134">
        <f>IF(U144="znížená",N144,0)</f>
        <v>0</v>
      </c>
      <c r="BG144" s="134">
        <f>IF(U144="zákl. prenesená",N144,0)</f>
        <v>0</v>
      </c>
      <c r="BH144" s="134">
        <f>IF(U144="zníž. prenesená",N144,0)</f>
        <v>0</v>
      </c>
      <c r="BI144" s="134">
        <f>IF(U144="nulová",N144,0)</f>
        <v>0</v>
      </c>
      <c r="BJ144" s="20" t="s">
        <v>84</v>
      </c>
      <c r="BK144" s="220">
        <f>ROUND(L144*K144,3)</f>
        <v>0</v>
      </c>
      <c r="BL144" s="20" t="s">
        <v>90</v>
      </c>
      <c r="BM144" s="20" t="s">
        <v>407</v>
      </c>
    </row>
    <row r="145" s="1" customFormat="1" ht="25.5" customHeight="1">
      <c r="B145" s="175"/>
      <c r="C145" s="211" t="s">
        <v>192</v>
      </c>
      <c r="D145" s="211" t="s">
        <v>151</v>
      </c>
      <c r="E145" s="212" t="s">
        <v>244</v>
      </c>
      <c r="F145" s="213" t="s">
        <v>245</v>
      </c>
      <c r="G145" s="213"/>
      <c r="H145" s="213"/>
      <c r="I145" s="213"/>
      <c r="J145" s="214" t="s">
        <v>154</v>
      </c>
      <c r="K145" s="215">
        <v>237.5</v>
      </c>
      <c r="L145" s="216">
        <v>0</v>
      </c>
      <c r="M145" s="216"/>
      <c r="N145" s="215">
        <f>ROUND(L145*K145,3)</f>
        <v>0</v>
      </c>
      <c r="O145" s="215"/>
      <c r="P145" s="215"/>
      <c r="Q145" s="215"/>
      <c r="R145" s="179"/>
      <c r="T145" s="217" t="s">
        <v>5</v>
      </c>
      <c r="U145" s="54" t="s">
        <v>42</v>
      </c>
      <c r="V145" s="45"/>
      <c r="W145" s="218">
        <f>V145*K145</f>
        <v>0</v>
      </c>
      <c r="X145" s="218">
        <v>0.088029999999999997</v>
      </c>
      <c r="Y145" s="218">
        <f>X145*K145</f>
        <v>20.907125000000001</v>
      </c>
      <c r="Z145" s="218">
        <v>0</v>
      </c>
      <c r="AA145" s="219">
        <f>Z145*K145</f>
        <v>0</v>
      </c>
      <c r="AR145" s="20" t="s">
        <v>90</v>
      </c>
      <c r="AT145" s="20" t="s">
        <v>151</v>
      </c>
      <c r="AU145" s="20" t="s">
        <v>84</v>
      </c>
      <c r="AY145" s="20" t="s">
        <v>150</v>
      </c>
      <c r="BE145" s="134">
        <f>IF(U145="základná",N145,0)</f>
        <v>0</v>
      </c>
      <c r="BF145" s="134">
        <f>IF(U145="znížená",N145,0)</f>
        <v>0</v>
      </c>
      <c r="BG145" s="134">
        <f>IF(U145="zákl. prenesená",N145,0)</f>
        <v>0</v>
      </c>
      <c r="BH145" s="134">
        <f>IF(U145="zníž. prenesená",N145,0)</f>
        <v>0</v>
      </c>
      <c r="BI145" s="134">
        <f>IF(U145="nulová",N145,0)</f>
        <v>0</v>
      </c>
      <c r="BJ145" s="20" t="s">
        <v>84</v>
      </c>
      <c r="BK145" s="220">
        <f>ROUND(L145*K145,3)</f>
        <v>0</v>
      </c>
      <c r="BL145" s="20" t="s">
        <v>90</v>
      </c>
      <c r="BM145" s="20" t="s">
        <v>408</v>
      </c>
    </row>
    <row r="146" s="1" customFormat="1" ht="38.25" customHeight="1">
      <c r="B146" s="175"/>
      <c r="C146" s="211" t="s">
        <v>196</v>
      </c>
      <c r="D146" s="211" t="s">
        <v>151</v>
      </c>
      <c r="E146" s="212" t="s">
        <v>189</v>
      </c>
      <c r="F146" s="213" t="s">
        <v>409</v>
      </c>
      <c r="G146" s="213"/>
      <c r="H146" s="213"/>
      <c r="I146" s="213"/>
      <c r="J146" s="214" t="s">
        <v>154</v>
      </c>
      <c r="K146" s="215">
        <v>237.5</v>
      </c>
      <c r="L146" s="216">
        <v>0</v>
      </c>
      <c r="M146" s="216"/>
      <c r="N146" s="215">
        <f>ROUND(L146*K146,3)</f>
        <v>0</v>
      </c>
      <c r="O146" s="215"/>
      <c r="P146" s="215"/>
      <c r="Q146" s="215"/>
      <c r="R146" s="179"/>
      <c r="T146" s="217" t="s">
        <v>5</v>
      </c>
      <c r="U146" s="54" t="s">
        <v>42</v>
      </c>
      <c r="V146" s="45"/>
      <c r="W146" s="218">
        <f>V146*K146</f>
        <v>0</v>
      </c>
      <c r="X146" s="218">
        <v>0.112</v>
      </c>
      <c r="Y146" s="218">
        <f>X146*K146</f>
        <v>26.600000000000001</v>
      </c>
      <c r="Z146" s="218">
        <v>0</v>
      </c>
      <c r="AA146" s="219">
        <f>Z146*K146</f>
        <v>0</v>
      </c>
      <c r="AR146" s="20" t="s">
        <v>90</v>
      </c>
      <c r="AT146" s="20" t="s">
        <v>151</v>
      </c>
      <c r="AU146" s="20" t="s">
        <v>84</v>
      </c>
      <c r="AY146" s="20" t="s">
        <v>150</v>
      </c>
      <c r="BE146" s="134">
        <f>IF(U146="základná",N146,0)</f>
        <v>0</v>
      </c>
      <c r="BF146" s="134">
        <f>IF(U146="znížená",N146,0)</f>
        <v>0</v>
      </c>
      <c r="BG146" s="134">
        <f>IF(U146="zákl. prenesená",N146,0)</f>
        <v>0</v>
      </c>
      <c r="BH146" s="134">
        <f>IF(U146="zníž. prenesená",N146,0)</f>
        <v>0</v>
      </c>
      <c r="BI146" s="134">
        <f>IF(U146="nulová",N146,0)</f>
        <v>0</v>
      </c>
      <c r="BJ146" s="20" t="s">
        <v>84</v>
      </c>
      <c r="BK146" s="220">
        <f>ROUND(L146*K146,3)</f>
        <v>0</v>
      </c>
      <c r="BL146" s="20" t="s">
        <v>90</v>
      </c>
      <c r="BM146" s="20" t="s">
        <v>410</v>
      </c>
    </row>
    <row r="147" s="1" customFormat="1" ht="25.5" customHeight="1">
      <c r="B147" s="175"/>
      <c r="C147" s="221" t="s">
        <v>201</v>
      </c>
      <c r="D147" s="221" t="s">
        <v>167</v>
      </c>
      <c r="E147" s="222" t="s">
        <v>250</v>
      </c>
      <c r="F147" s="223" t="s">
        <v>251</v>
      </c>
      <c r="G147" s="223"/>
      <c r="H147" s="223"/>
      <c r="I147" s="223"/>
      <c r="J147" s="224" t="s">
        <v>154</v>
      </c>
      <c r="K147" s="225">
        <v>239.875</v>
      </c>
      <c r="L147" s="226">
        <v>0</v>
      </c>
      <c r="M147" s="226"/>
      <c r="N147" s="225">
        <f>ROUND(L147*K147,3)</f>
        <v>0</v>
      </c>
      <c r="O147" s="215"/>
      <c r="P147" s="215"/>
      <c r="Q147" s="215"/>
      <c r="R147" s="179"/>
      <c r="T147" s="217" t="s">
        <v>5</v>
      </c>
      <c r="U147" s="54" t="s">
        <v>42</v>
      </c>
      <c r="V147" s="45"/>
      <c r="W147" s="218">
        <f>V147*K147</f>
        <v>0</v>
      </c>
      <c r="X147" s="218">
        <v>0.13</v>
      </c>
      <c r="Y147" s="218">
        <f>X147*K147</f>
        <v>31.18375</v>
      </c>
      <c r="Z147" s="218">
        <v>0</v>
      </c>
      <c r="AA147" s="219">
        <f>Z147*K147</f>
        <v>0</v>
      </c>
      <c r="AR147" s="20" t="s">
        <v>171</v>
      </c>
      <c r="AT147" s="20" t="s">
        <v>167</v>
      </c>
      <c r="AU147" s="20" t="s">
        <v>84</v>
      </c>
      <c r="AY147" s="20" t="s">
        <v>150</v>
      </c>
      <c r="BE147" s="134">
        <f>IF(U147="základná",N147,0)</f>
        <v>0</v>
      </c>
      <c r="BF147" s="134">
        <f>IF(U147="znížená",N147,0)</f>
        <v>0</v>
      </c>
      <c r="BG147" s="134">
        <f>IF(U147="zákl. prenesená",N147,0)</f>
        <v>0</v>
      </c>
      <c r="BH147" s="134">
        <f>IF(U147="zníž. prenesená",N147,0)</f>
        <v>0</v>
      </c>
      <c r="BI147" s="134">
        <f>IF(U147="nulová",N147,0)</f>
        <v>0</v>
      </c>
      <c r="BJ147" s="20" t="s">
        <v>84</v>
      </c>
      <c r="BK147" s="220">
        <f>ROUND(L147*K147,3)</f>
        <v>0</v>
      </c>
      <c r="BL147" s="20" t="s">
        <v>90</v>
      </c>
      <c r="BM147" s="20" t="s">
        <v>411</v>
      </c>
    </row>
    <row r="148" s="9" customFormat="1" ht="29.88" customHeight="1">
      <c r="B148" s="197"/>
      <c r="C148" s="198"/>
      <c r="D148" s="208" t="s">
        <v>119</v>
      </c>
      <c r="E148" s="208"/>
      <c r="F148" s="208"/>
      <c r="G148" s="208"/>
      <c r="H148" s="208"/>
      <c r="I148" s="208"/>
      <c r="J148" s="208"/>
      <c r="K148" s="208"/>
      <c r="L148" s="208"/>
      <c r="M148" s="208"/>
      <c r="N148" s="227">
        <f>BK148</f>
        <v>0</v>
      </c>
      <c r="O148" s="228"/>
      <c r="P148" s="228"/>
      <c r="Q148" s="228"/>
      <c r="R148" s="201"/>
      <c r="T148" s="202"/>
      <c r="U148" s="198"/>
      <c r="V148" s="198"/>
      <c r="W148" s="203">
        <f>SUM(W149:W154)</f>
        <v>0</v>
      </c>
      <c r="X148" s="198"/>
      <c r="Y148" s="203">
        <f>SUM(Y149:Y154)</f>
        <v>48.757462750000002</v>
      </c>
      <c r="Z148" s="198"/>
      <c r="AA148" s="204">
        <f>SUM(AA149:AA154)</f>
        <v>0</v>
      </c>
      <c r="AR148" s="205" t="s">
        <v>81</v>
      </c>
      <c r="AT148" s="206" t="s">
        <v>74</v>
      </c>
      <c r="AU148" s="206" t="s">
        <v>81</v>
      </c>
      <c r="AY148" s="205" t="s">
        <v>150</v>
      </c>
      <c r="BK148" s="207">
        <f>SUM(BK149:BK154)</f>
        <v>0</v>
      </c>
    </row>
    <row r="149" s="1" customFormat="1" ht="38.25" customHeight="1">
      <c r="B149" s="175"/>
      <c r="C149" s="211" t="s">
        <v>206</v>
      </c>
      <c r="D149" s="211" t="s">
        <v>151</v>
      </c>
      <c r="E149" s="212" t="s">
        <v>197</v>
      </c>
      <c r="F149" s="213" t="s">
        <v>198</v>
      </c>
      <c r="G149" s="213"/>
      <c r="H149" s="213"/>
      <c r="I149" s="213"/>
      <c r="J149" s="214" t="s">
        <v>199</v>
      </c>
      <c r="K149" s="215">
        <v>120</v>
      </c>
      <c r="L149" s="216">
        <v>0</v>
      </c>
      <c r="M149" s="216"/>
      <c r="N149" s="215">
        <f>ROUND(L149*K149,3)</f>
        <v>0</v>
      </c>
      <c r="O149" s="215"/>
      <c r="P149" s="215"/>
      <c r="Q149" s="215"/>
      <c r="R149" s="179"/>
      <c r="T149" s="217" t="s">
        <v>5</v>
      </c>
      <c r="U149" s="54" t="s">
        <v>42</v>
      </c>
      <c r="V149" s="45"/>
      <c r="W149" s="218">
        <f>V149*K149</f>
        <v>0</v>
      </c>
      <c r="X149" s="218">
        <v>0.099329600000000004</v>
      </c>
      <c r="Y149" s="218">
        <f>X149*K149</f>
        <v>11.919552000000001</v>
      </c>
      <c r="Z149" s="218">
        <v>0</v>
      </c>
      <c r="AA149" s="219">
        <f>Z149*K149</f>
        <v>0</v>
      </c>
      <c r="AR149" s="20" t="s">
        <v>90</v>
      </c>
      <c r="AT149" s="20" t="s">
        <v>151</v>
      </c>
      <c r="AU149" s="20" t="s">
        <v>84</v>
      </c>
      <c r="AY149" s="20" t="s">
        <v>150</v>
      </c>
      <c r="BE149" s="134">
        <f>IF(U149="základná",N149,0)</f>
        <v>0</v>
      </c>
      <c r="BF149" s="134">
        <f>IF(U149="znížená",N149,0)</f>
        <v>0</v>
      </c>
      <c r="BG149" s="134">
        <f>IF(U149="zákl. prenesená",N149,0)</f>
        <v>0</v>
      </c>
      <c r="BH149" s="134">
        <f>IF(U149="zníž. prenesená",N149,0)</f>
        <v>0</v>
      </c>
      <c r="BI149" s="134">
        <f>IF(U149="nulová",N149,0)</f>
        <v>0</v>
      </c>
      <c r="BJ149" s="20" t="s">
        <v>84</v>
      </c>
      <c r="BK149" s="220">
        <f>ROUND(L149*K149,3)</f>
        <v>0</v>
      </c>
      <c r="BL149" s="20" t="s">
        <v>90</v>
      </c>
      <c r="BM149" s="20" t="s">
        <v>412</v>
      </c>
    </row>
    <row r="150" s="1" customFormat="1" ht="25.5" customHeight="1">
      <c r="B150" s="175"/>
      <c r="C150" s="221" t="s">
        <v>210</v>
      </c>
      <c r="D150" s="221" t="s">
        <v>167</v>
      </c>
      <c r="E150" s="222" t="s">
        <v>202</v>
      </c>
      <c r="F150" s="223" t="s">
        <v>413</v>
      </c>
      <c r="G150" s="223"/>
      <c r="H150" s="223"/>
      <c r="I150" s="223"/>
      <c r="J150" s="224" t="s">
        <v>204</v>
      </c>
      <c r="K150" s="225">
        <v>121.2</v>
      </c>
      <c r="L150" s="226">
        <v>0</v>
      </c>
      <c r="M150" s="226"/>
      <c r="N150" s="225">
        <f>ROUND(L150*K150,3)</f>
        <v>0</v>
      </c>
      <c r="O150" s="215"/>
      <c r="P150" s="215"/>
      <c r="Q150" s="215"/>
      <c r="R150" s="179"/>
      <c r="T150" s="217" t="s">
        <v>5</v>
      </c>
      <c r="U150" s="54" t="s">
        <v>42</v>
      </c>
      <c r="V150" s="45"/>
      <c r="W150" s="218">
        <f>V150*K150</f>
        <v>0</v>
      </c>
      <c r="X150" s="218">
        <v>0.023</v>
      </c>
      <c r="Y150" s="218">
        <f>X150*K150</f>
        <v>2.7875999999999999</v>
      </c>
      <c r="Z150" s="218">
        <v>0</v>
      </c>
      <c r="AA150" s="219">
        <f>Z150*K150</f>
        <v>0</v>
      </c>
      <c r="AR150" s="20" t="s">
        <v>171</v>
      </c>
      <c r="AT150" s="20" t="s">
        <v>167</v>
      </c>
      <c r="AU150" s="20" t="s">
        <v>84</v>
      </c>
      <c r="AY150" s="20" t="s">
        <v>150</v>
      </c>
      <c r="BE150" s="134">
        <f>IF(U150="základná",N150,0)</f>
        <v>0</v>
      </c>
      <c r="BF150" s="134">
        <f>IF(U150="znížená",N150,0)</f>
        <v>0</v>
      </c>
      <c r="BG150" s="134">
        <f>IF(U150="zákl. prenesená",N150,0)</f>
        <v>0</v>
      </c>
      <c r="BH150" s="134">
        <f>IF(U150="zníž. prenesená",N150,0)</f>
        <v>0</v>
      </c>
      <c r="BI150" s="134">
        <f>IF(U150="nulová",N150,0)</f>
        <v>0</v>
      </c>
      <c r="BJ150" s="20" t="s">
        <v>84</v>
      </c>
      <c r="BK150" s="220">
        <f>ROUND(L150*K150,3)</f>
        <v>0</v>
      </c>
      <c r="BL150" s="20" t="s">
        <v>90</v>
      </c>
      <c r="BM150" s="20" t="s">
        <v>414</v>
      </c>
    </row>
    <row r="151" s="1" customFormat="1" ht="38.25" customHeight="1">
      <c r="B151" s="175"/>
      <c r="C151" s="211" t="s">
        <v>214</v>
      </c>
      <c r="D151" s="211" t="s">
        <v>151</v>
      </c>
      <c r="E151" s="212" t="s">
        <v>262</v>
      </c>
      <c r="F151" s="213" t="s">
        <v>263</v>
      </c>
      <c r="G151" s="213"/>
      <c r="H151" s="213"/>
      <c r="I151" s="213"/>
      <c r="J151" s="214" t="s">
        <v>199</v>
      </c>
      <c r="K151" s="215">
        <v>130</v>
      </c>
      <c r="L151" s="216">
        <v>0</v>
      </c>
      <c r="M151" s="216"/>
      <c r="N151" s="215">
        <f>ROUND(L151*K151,3)</f>
        <v>0</v>
      </c>
      <c r="O151" s="215"/>
      <c r="P151" s="215"/>
      <c r="Q151" s="215"/>
      <c r="R151" s="179"/>
      <c r="T151" s="217" t="s">
        <v>5</v>
      </c>
      <c r="U151" s="54" t="s">
        <v>42</v>
      </c>
      <c r="V151" s="45"/>
      <c r="W151" s="218">
        <f>V151*K151</f>
        <v>0</v>
      </c>
      <c r="X151" s="218">
        <v>0.12733900000000001</v>
      </c>
      <c r="Y151" s="218">
        <f>X151*K151</f>
        <v>16.554069999999999</v>
      </c>
      <c r="Z151" s="218">
        <v>0</v>
      </c>
      <c r="AA151" s="219">
        <f>Z151*K151</f>
        <v>0</v>
      </c>
      <c r="AR151" s="20" t="s">
        <v>90</v>
      </c>
      <c r="AT151" s="20" t="s">
        <v>151</v>
      </c>
      <c r="AU151" s="20" t="s">
        <v>84</v>
      </c>
      <c r="AY151" s="20" t="s">
        <v>150</v>
      </c>
      <c r="BE151" s="134">
        <f>IF(U151="základná",N151,0)</f>
        <v>0</v>
      </c>
      <c r="BF151" s="134">
        <f>IF(U151="znížená",N151,0)</f>
        <v>0</v>
      </c>
      <c r="BG151" s="134">
        <f>IF(U151="zákl. prenesená",N151,0)</f>
        <v>0</v>
      </c>
      <c r="BH151" s="134">
        <f>IF(U151="zníž. prenesená",N151,0)</f>
        <v>0</v>
      </c>
      <c r="BI151" s="134">
        <f>IF(U151="nulová",N151,0)</f>
        <v>0</v>
      </c>
      <c r="BJ151" s="20" t="s">
        <v>84</v>
      </c>
      <c r="BK151" s="220">
        <f>ROUND(L151*K151,3)</f>
        <v>0</v>
      </c>
      <c r="BL151" s="20" t="s">
        <v>90</v>
      </c>
      <c r="BM151" s="20" t="s">
        <v>415</v>
      </c>
    </row>
    <row r="152" s="1" customFormat="1" ht="25.5" customHeight="1">
      <c r="B152" s="175"/>
      <c r="C152" s="221" t="s">
        <v>216</v>
      </c>
      <c r="D152" s="221" t="s">
        <v>167</v>
      </c>
      <c r="E152" s="222" t="s">
        <v>416</v>
      </c>
      <c r="F152" s="223" t="s">
        <v>417</v>
      </c>
      <c r="G152" s="223"/>
      <c r="H152" s="223"/>
      <c r="I152" s="223"/>
      <c r="J152" s="224" t="s">
        <v>204</v>
      </c>
      <c r="K152" s="225">
        <v>131.30000000000001</v>
      </c>
      <c r="L152" s="226">
        <v>0</v>
      </c>
      <c r="M152" s="226"/>
      <c r="N152" s="225">
        <f>ROUND(L152*K152,3)</f>
        <v>0</v>
      </c>
      <c r="O152" s="215"/>
      <c r="P152" s="215"/>
      <c r="Q152" s="215"/>
      <c r="R152" s="179"/>
      <c r="T152" s="217" t="s">
        <v>5</v>
      </c>
      <c r="U152" s="54" t="s">
        <v>42</v>
      </c>
      <c r="V152" s="45"/>
      <c r="W152" s="218">
        <f>V152*K152</f>
        <v>0</v>
      </c>
      <c r="X152" s="218">
        <v>0.085000000000000006</v>
      </c>
      <c r="Y152" s="218">
        <f>X152*K152</f>
        <v>11.160500000000003</v>
      </c>
      <c r="Z152" s="218">
        <v>0</v>
      </c>
      <c r="AA152" s="219">
        <f>Z152*K152</f>
        <v>0</v>
      </c>
      <c r="AR152" s="20" t="s">
        <v>171</v>
      </c>
      <c r="AT152" s="20" t="s">
        <v>167</v>
      </c>
      <c r="AU152" s="20" t="s">
        <v>84</v>
      </c>
      <c r="AY152" s="20" t="s">
        <v>150</v>
      </c>
      <c r="BE152" s="134">
        <f>IF(U152="základná",N152,0)</f>
        <v>0</v>
      </c>
      <c r="BF152" s="134">
        <f>IF(U152="znížená",N152,0)</f>
        <v>0</v>
      </c>
      <c r="BG152" s="134">
        <f>IF(U152="zákl. prenesená",N152,0)</f>
        <v>0</v>
      </c>
      <c r="BH152" s="134">
        <f>IF(U152="zníž. prenesená",N152,0)</f>
        <v>0</v>
      </c>
      <c r="BI152" s="134">
        <f>IF(U152="nulová",N152,0)</f>
        <v>0</v>
      </c>
      <c r="BJ152" s="20" t="s">
        <v>84</v>
      </c>
      <c r="BK152" s="220">
        <f>ROUND(L152*K152,3)</f>
        <v>0</v>
      </c>
      <c r="BL152" s="20" t="s">
        <v>90</v>
      </c>
      <c r="BM152" s="20" t="s">
        <v>418</v>
      </c>
    </row>
    <row r="153" s="1" customFormat="1" ht="38.25" customHeight="1">
      <c r="B153" s="175"/>
      <c r="C153" s="211" t="s">
        <v>220</v>
      </c>
      <c r="D153" s="211" t="s">
        <v>151</v>
      </c>
      <c r="E153" s="212" t="s">
        <v>419</v>
      </c>
      <c r="F153" s="213" t="s">
        <v>420</v>
      </c>
      <c r="G153" s="213"/>
      <c r="H153" s="213"/>
      <c r="I153" s="213"/>
      <c r="J153" s="214" t="s">
        <v>199</v>
      </c>
      <c r="K153" s="215">
        <v>130</v>
      </c>
      <c r="L153" s="216">
        <v>0</v>
      </c>
      <c r="M153" s="216"/>
      <c r="N153" s="215">
        <f>ROUND(L153*K153,3)</f>
        <v>0</v>
      </c>
      <c r="O153" s="215"/>
      <c r="P153" s="215"/>
      <c r="Q153" s="215"/>
      <c r="R153" s="179"/>
      <c r="T153" s="217" t="s">
        <v>5</v>
      </c>
      <c r="U153" s="54" t="s">
        <v>42</v>
      </c>
      <c r="V153" s="45"/>
      <c r="W153" s="218">
        <f>V153*K153</f>
        <v>0</v>
      </c>
      <c r="X153" s="218">
        <v>0</v>
      </c>
      <c r="Y153" s="218">
        <f>X153*K153</f>
        <v>0</v>
      </c>
      <c r="Z153" s="218">
        <v>0</v>
      </c>
      <c r="AA153" s="219">
        <f>Z153*K153</f>
        <v>0</v>
      </c>
      <c r="AR153" s="20" t="s">
        <v>90</v>
      </c>
      <c r="AT153" s="20" t="s">
        <v>151</v>
      </c>
      <c r="AU153" s="20" t="s">
        <v>84</v>
      </c>
      <c r="AY153" s="20" t="s">
        <v>150</v>
      </c>
      <c r="BE153" s="134">
        <f>IF(U153="základná",N153,0)</f>
        <v>0</v>
      </c>
      <c r="BF153" s="134">
        <f>IF(U153="znížená",N153,0)</f>
        <v>0</v>
      </c>
      <c r="BG153" s="134">
        <f>IF(U153="zákl. prenesená",N153,0)</f>
        <v>0</v>
      </c>
      <c r="BH153" s="134">
        <f>IF(U153="zníž. prenesená",N153,0)</f>
        <v>0</v>
      </c>
      <c r="BI153" s="134">
        <f>IF(U153="nulová",N153,0)</f>
        <v>0</v>
      </c>
      <c r="BJ153" s="20" t="s">
        <v>84</v>
      </c>
      <c r="BK153" s="220">
        <f>ROUND(L153*K153,3)</f>
        <v>0</v>
      </c>
      <c r="BL153" s="20" t="s">
        <v>90</v>
      </c>
      <c r="BM153" s="20" t="s">
        <v>421</v>
      </c>
    </row>
    <row r="154" s="1" customFormat="1" ht="25.5" customHeight="1">
      <c r="B154" s="175"/>
      <c r="C154" s="211" t="s">
        <v>222</v>
      </c>
      <c r="D154" s="211" t="s">
        <v>151</v>
      </c>
      <c r="E154" s="212" t="s">
        <v>270</v>
      </c>
      <c r="F154" s="213" t="s">
        <v>271</v>
      </c>
      <c r="G154" s="213"/>
      <c r="H154" s="213"/>
      <c r="I154" s="213"/>
      <c r="J154" s="214" t="s">
        <v>199</v>
      </c>
      <c r="K154" s="215">
        <v>149</v>
      </c>
      <c r="L154" s="216">
        <v>0</v>
      </c>
      <c r="M154" s="216"/>
      <c r="N154" s="215">
        <f>ROUND(L154*K154,3)</f>
        <v>0</v>
      </c>
      <c r="O154" s="215"/>
      <c r="P154" s="215"/>
      <c r="Q154" s="215"/>
      <c r="R154" s="179"/>
      <c r="T154" s="217" t="s">
        <v>5</v>
      </c>
      <c r="U154" s="54" t="s">
        <v>42</v>
      </c>
      <c r="V154" s="45"/>
      <c r="W154" s="218">
        <f>V154*K154</f>
        <v>0</v>
      </c>
      <c r="X154" s="218">
        <v>0.042521749999999997</v>
      </c>
      <c r="Y154" s="218">
        <f>X154*K154</f>
        <v>6.3357407499999994</v>
      </c>
      <c r="Z154" s="218">
        <v>0</v>
      </c>
      <c r="AA154" s="219">
        <f>Z154*K154</f>
        <v>0</v>
      </c>
      <c r="AR154" s="20" t="s">
        <v>90</v>
      </c>
      <c r="AT154" s="20" t="s">
        <v>151</v>
      </c>
      <c r="AU154" s="20" t="s">
        <v>84</v>
      </c>
      <c r="AY154" s="20" t="s">
        <v>150</v>
      </c>
      <c r="BE154" s="134">
        <f>IF(U154="základná",N154,0)</f>
        <v>0</v>
      </c>
      <c r="BF154" s="134">
        <f>IF(U154="znížená",N154,0)</f>
        <v>0</v>
      </c>
      <c r="BG154" s="134">
        <f>IF(U154="zákl. prenesená",N154,0)</f>
        <v>0</v>
      </c>
      <c r="BH154" s="134">
        <f>IF(U154="zníž. prenesená",N154,0)</f>
        <v>0</v>
      </c>
      <c r="BI154" s="134">
        <f>IF(U154="nulová",N154,0)</f>
        <v>0</v>
      </c>
      <c r="BJ154" s="20" t="s">
        <v>84</v>
      </c>
      <c r="BK154" s="220">
        <f>ROUND(L154*K154,3)</f>
        <v>0</v>
      </c>
      <c r="BL154" s="20" t="s">
        <v>90</v>
      </c>
      <c r="BM154" s="20" t="s">
        <v>422</v>
      </c>
    </row>
    <row r="155" s="9" customFormat="1" ht="37.44" customHeight="1">
      <c r="B155" s="197"/>
      <c r="C155" s="198"/>
      <c r="D155" s="199" t="s">
        <v>396</v>
      </c>
      <c r="E155" s="199"/>
      <c r="F155" s="199"/>
      <c r="G155" s="199"/>
      <c r="H155" s="199"/>
      <c r="I155" s="199"/>
      <c r="J155" s="199"/>
      <c r="K155" s="199"/>
      <c r="L155" s="199"/>
      <c r="M155" s="199"/>
      <c r="N155" s="229">
        <f>BK155</f>
        <v>0</v>
      </c>
      <c r="O155" s="230"/>
      <c r="P155" s="230"/>
      <c r="Q155" s="230"/>
      <c r="R155" s="201"/>
      <c r="T155" s="202"/>
      <c r="U155" s="198"/>
      <c r="V155" s="198"/>
      <c r="W155" s="203">
        <f>W156+W167+W174+W176</f>
        <v>0</v>
      </c>
      <c r="X155" s="198"/>
      <c r="Y155" s="203">
        <f>Y156+Y167+Y174+Y176</f>
        <v>61.217356675000005</v>
      </c>
      <c r="Z155" s="198"/>
      <c r="AA155" s="204">
        <f>AA156+AA167+AA174+AA176</f>
        <v>5.0082000000000004</v>
      </c>
      <c r="AR155" s="205" t="s">
        <v>81</v>
      </c>
      <c r="AT155" s="206" t="s">
        <v>74</v>
      </c>
      <c r="AU155" s="206" t="s">
        <v>75</v>
      </c>
      <c r="AY155" s="205" t="s">
        <v>150</v>
      </c>
      <c r="BK155" s="207">
        <f>BK156+BK167+BK174+BK176</f>
        <v>0</v>
      </c>
    </row>
    <row r="156" s="9" customFormat="1" ht="19.92" customHeight="1">
      <c r="B156" s="197"/>
      <c r="C156" s="198"/>
      <c r="D156" s="208" t="s">
        <v>117</v>
      </c>
      <c r="E156" s="208"/>
      <c r="F156" s="208"/>
      <c r="G156" s="208"/>
      <c r="H156" s="208"/>
      <c r="I156" s="208"/>
      <c r="J156" s="208"/>
      <c r="K156" s="208"/>
      <c r="L156" s="208"/>
      <c r="M156" s="208"/>
      <c r="N156" s="209">
        <f>BK156</f>
        <v>0</v>
      </c>
      <c r="O156" s="210"/>
      <c r="P156" s="210"/>
      <c r="Q156" s="210"/>
      <c r="R156" s="201"/>
      <c r="T156" s="202"/>
      <c r="U156" s="198"/>
      <c r="V156" s="198"/>
      <c r="W156" s="203">
        <f>SUM(W157:W166)</f>
        <v>0</v>
      </c>
      <c r="X156" s="198"/>
      <c r="Y156" s="203">
        <f>SUM(Y157:Y166)</f>
        <v>0.72055599999999997</v>
      </c>
      <c r="Z156" s="198"/>
      <c r="AA156" s="204">
        <f>SUM(AA157:AA166)</f>
        <v>5.0082000000000004</v>
      </c>
      <c r="AR156" s="205" t="s">
        <v>81</v>
      </c>
      <c r="AT156" s="206" t="s">
        <v>74</v>
      </c>
      <c r="AU156" s="206" t="s">
        <v>81</v>
      </c>
      <c r="AY156" s="205" t="s">
        <v>150</v>
      </c>
      <c r="BK156" s="207">
        <f>SUM(BK157:BK166)</f>
        <v>0</v>
      </c>
    </row>
    <row r="157" s="1" customFormat="1" ht="38.25" customHeight="1">
      <c r="B157" s="175"/>
      <c r="C157" s="211" t="s">
        <v>10</v>
      </c>
      <c r="D157" s="211" t="s">
        <v>151</v>
      </c>
      <c r="E157" s="212" t="s">
        <v>152</v>
      </c>
      <c r="F157" s="213" t="s">
        <v>423</v>
      </c>
      <c r="G157" s="213"/>
      <c r="H157" s="213"/>
      <c r="I157" s="213"/>
      <c r="J157" s="214" t="s">
        <v>154</v>
      </c>
      <c r="K157" s="215">
        <v>24.300000000000001</v>
      </c>
      <c r="L157" s="216">
        <v>0</v>
      </c>
      <c r="M157" s="216"/>
      <c r="N157" s="215">
        <f>ROUND(L157*K157,3)</f>
        <v>0</v>
      </c>
      <c r="O157" s="215"/>
      <c r="P157" s="215"/>
      <c r="Q157" s="215"/>
      <c r="R157" s="179"/>
      <c r="T157" s="217" t="s">
        <v>5</v>
      </c>
      <c r="U157" s="54" t="s">
        <v>42</v>
      </c>
      <c r="V157" s="45"/>
      <c r="W157" s="218">
        <f>V157*K157</f>
        <v>0</v>
      </c>
      <c r="X157" s="218">
        <v>0</v>
      </c>
      <c r="Y157" s="218">
        <f>X157*K157</f>
        <v>0</v>
      </c>
      <c r="Z157" s="218">
        <v>0.098000000000000004</v>
      </c>
      <c r="AA157" s="219">
        <f>Z157*K157</f>
        <v>2.3814000000000002</v>
      </c>
      <c r="AR157" s="20" t="s">
        <v>90</v>
      </c>
      <c r="AT157" s="20" t="s">
        <v>151</v>
      </c>
      <c r="AU157" s="20" t="s">
        <v>84</v>
      </c>
      <c r="AY157" s="20" t="s">
        <v>150</v>
      </c>
      <c r="BE157" s="134">
        <f>IF(U157="základná",N157,0)</f>
        <v>0</v>
      </c>
      <c r="BF157" s="134">
        <f>IF(U157="znížená",N157,0)</f>
        <v>0</v>
      </c>
      <c r="BG157" s="134">
        <f>IF(U157="zákl. prenesená",N157,0)</f>
        <v>0</v>
      </c>
      <c r="BH157" s="134">
        <f>IF(U157="zníž. prenesená",N157,0)</f>
        <v>0</v>
      </c>
      <c r="BI157" s="134">
        <f>IF(U157="nulová",N157,0)</f>
        <v>0</v>
      </c>
      <c r="BJ157" s="20" t="s">
        <v>84</v>
      </c>
      <c r="BK157" s="220">
        <f>ROUND(L157*K157,3)</f>
        <v>0</v>
      </c>
      <c r="BL157" s="20" t="s">
        <v>90</v>
      </c>
      <c r="BM157" s="20" t="s">
        <v>424</v>
      </c>
    </row>
    <row r="158" s="1" customFormat="1" ht="38.25" customHeight="1">
      <c r="B158" s="175"/>
      <c r="C158" s="211" t="s">
        <v>229</v>
      </c>
      <c r="D158" s="211" t="s">
        <v>151</v>
      </c>
      <c r="E158" s="212" t="s">
        <v>425</v>
      </c>
      <c r="F158" s="213" t="s">
        <v>426</v>
      </c>
      <c r="G158" s="213"/>
      <c r="H158" s="213"/>
      <c r="I158" s="213"/>
      <c r="J158" s="214" t="s">
        <v>154</v>
      </c>
      <c r="K158" s="215">
        <v>7.7999999999999998</v>
      </c>
      <c r="L158" s="216">
        <v>0</v>
      </c>
      <c r="M158" s="216"/>
      <c r="N158" s="215">
        <f>ROUND(L158*K158,3)</f>
        <v>0</v>
      </c>
      <c r="O158" s="215"/>
      <c r="P158" s="215"/>
      <c r="Q158" s="215"/>
      <c r="R158" s="179"/>
      <c r="T158" s="217" t="s">
        <v>5</v>
      </c>
      <c r="U158" s="54" t="s">
        <v>42</v>
      </c>
      <c r="V158" s="45"/>
      <c r="W158" s="218">
        <f>V158*K158</f>
        <v>0</v>
      </c>
      <c r="X158" s="218">
        <v>0</v>
      </c>
      <c r="Y158" s="218">
        <f>X158*K158</f>
        <v>0</v>
      </c>
      <c r="Z158" s="218">
        <v>0.18099999999999999</v>
      </c>
      <c r="AA158" s="219">
        <f>Z158*K158</f>
        <v>1.4117999999999999</v>
      </c>
      <c r="AR158" s="20" t="s">
        <v>90</v>
      </c>
      <c r="AT158" s="20" t="s">
        <v>151</v>
      </c>
      <c r="AU158" s="20" t="s">
        <v>84</v>
      </c>
      <c r="AY158" s="20" t="s">
        <v>150</v>
      </c>
      <c r="BE158" s="134">
        <f>IF(U158="základná",N158,0)</f>
        <v>0</v>
      </c>
      <c r="BF158" s="134">
        <f>IF(U158="znížená",N158,0)</f>
        <v>0</v>
      </c>
      <c r="BG158" s="134">
        <f>IF(U158="zákl. prenesená",N158,0)</f>
        <v>0</v>
      </c>
      <c r="BH158" s="134">
        <f>IF(U158="zníž. prenesená",N158,0)</f>
        <v>0</v>
      </c>
      <c r="BI158" s="134">
        <f>IF(U158="nulová",N158,0)</f>
        <v>0</v>
      </c>
      <c r="BJ158" s="20" t="s">
        <v>84</v>
      </c>
      <c r="BK158" s="220">
        <f>ROUND(L158*K158,3)</f>
        <v>0</v>
      </c>
      <c r="BL158" s="20" t="s">
        <v>90</v>
      </c>
      <c r="BM158" s="20" t="s">
        <v>427</v>
      </c>
    </row>
    <row r="159" s="1" customFormat="1" ht="38.25" customHeight="1">
      <c r="B159" s="175"/>
      <c r="C159" s="211" t="s">
        <v>231</v>
      </c>
      <c r="D159" s="211" t="s">
        <v>151</v>
      </c>
      <c r="E159" s="212" t="s">
        <v>156</v>
      </c>
      <c r="F159" s="213" t="s">
        <v>157</v>
      </c>
      <c r="G159" s="213"/>
      <c r="H159" s="213"/>
      <c r="I159" s="213"/>
      <c r="J159" s="214" t="s">
        <v>154</v>
      </c>
      <c r="K159" s="215">
        <v>5.4000000000000004</v>
      </c>
      <c r="L159" s="216">
        <v>0</v>
      </c>
      <c r="M159" s="216"/>
      <c r="N159" s="215">
        <f>ROUND(L159*K159,3)</f>
        <v>0</v>
      </c>
      <c r="O159" s="215"/>
      <c r="P159" s="215"/>
      <c r="Q159" s="215"/>
      <c r="R159" s="179"/>
      <c r="T159" s="217" t="s">
        <v>5</v>
      </c>
      <c r="U159" s="54" t="s">
        <v>42</v>
      </c>
      <c r="V159" s="45"/>
      <c r="W159" s="218">
        <f>V159*K159</f>
        <v>0</v>
      </c>
      <c r="X159" s="218">
        <v>0</v>
      </c>
      <c r="Y159" s="218">
        <f>X159*K159</f>
        <v>0</v>
      </c>
      <c r="Z159" s="218">
        <v>0.22500000000000001</v>
      </c>
      <c r="AA159" s="219">
        <f>Z159*K159</f>
        <v>1.2150000000000001</v>
      </c>
      <c r="AR159" s="20" t="s">
        <v>90</v>
      </c>
      <c r="AT159" s="20" t="s">
        <v>151</v>
      </c>
      <c r="AU159" s="20" t="s">
        <v>84</v>
      </c>
      <c r="AY159" s="20" t="s">
        <v>150</v>
      </c>
      <c r="BE159" s="134">
        <f>IF(U159="základná",N159,0)</f>
        <v>0</v>
      </c>
      <c r="BF159" s="134">
        <f>IF(U159="znížená",N159,0)</f>
        <v>0</v>
      </c>
      <c r="BG159" s="134">
        <f>IF(U159="zákl. prenesená",N159,0)</f>
        <v>0</v>
      </c>
      <c r="BH159" s="134">
        <f>IF(U159="zníž. prenesená",N159,0)</f>
        <v>0</v>
      </c>
      <c r="BI159" s="134">
        <f>IF(U159="nulová",N159,0)</f>
        <v>0</v>
      </c>
      <c r="BJ159" s="20" t="s">
        <v>84</v>
      </c>
      <c r="BK159" s="220">
        <f>ROUND(L159*K159,3)</f>
        <v>0</v>
      </c>
      <c r="BL159" s="20" t="s">
        <v>90</v>
      </c>
      <c r="BM159" s="20" t="s">
        <v>428</v>
      </c>
    </row>
    <row r="160" s="1" customFormat="1" ht="25.5" customHeight="1">
      <c r="B160" s="175"/>
      <c r="C160" s="211" t="s">
        <v>233</v>
      </c>
      <c r="D160" s="211" t="s">
        <v>151</v>
      </c>
      <c r="E160" s="212" t="s">
        <v>429</v>
      </c>
      <c r="F160" s="213" t="s">
        <v>430</v>
      </c>
      <c r="G160" s="213"/>
      <c r="H160" s="213"/>
      <c r="I160" s="213"/>
      <c r="J160" s="214" t="s">
        <v>161</v>
      </c>
      <c r="K160" s="215">
        <v>3.2000000000000002</v>
      </c>
      <c r="L160" s="216">
        <v>0</v>
      </c>
      <c r="M160" s="216"/>
      <c r="N160" s="215">
        <f>ROUND(L160*K160,3)</f>
        <v>0</v>
      </c>
      <c r="O160" s="215"/>
      <c r="P160" s="215"/>
      <c r="Q160" s="215"/>
      <c r="R160" s="179"/>
      <c r="T160" s="217" t="s">
        <v>5</v>
      </c>
      <c r="U160" s="54" t="s">
        <v>42</v>
      </c>
      <c r="V160" s="45"/>
      <c r="W160" s="218">
        <f>V160*K160</f>
        <v>0</v>
      </c>
      <c r="X160" s="218">
        <v>0</v>
      </c>
      <c r="Y160" s="218">
        <f>X160*K160</f>
        <v>0</v>
      </c>
      <c r="Z160" s="218">
        <v>0</v>
      </c>
      <c r="AA160" s="219">
        <f>Z160*K160</f>
        <v>0</v>
      </c>
      <c r="AR160" s="20" t="s">
        <v>90</v>
      </c>
      <c r="AT160" s="20" t="s">
        <v>151</v>
      </c>
      <c r="AU160" s="20" t="s">
        <v>84</v>
      </c>
      <c r="AY160" s="20" t="s">
        <v>150</v>
      </c>
      <c r="BE160" s="134">
        <f>IF(U160="základná",N160,0)</f>
        <v>0</v>
      </c>
      <c r="BF160" s="134">
        <f>IF(U160="znížená",N160,0)</f>
        <v>0</v>
      </c>
      <c r="BG160" s="134">
        <f>IF(U160="zákl. prenesená",N160,0)</f>
        <v>0</v>
      </c>
      <c r="BH160" s="134">
        <f>IF(U160="zníž. prenesená",N160,0)</f>
        <v>0</v>
      </c>
      <c r="BI160" s="134">
        <f>IF(U160="nulová",N160,0)</f>
        <v>0</v>
      </c>
      <c r="BJ160" s="20" t="s">
        <v>84</v>
      </c>
      <c r="BK160" s="220">
        <f>ROUND(L160*K160,3)</f>
        <v>0</v>
      </c>
      <c r="BL160" s="20" t="s">
        <v>90</v>
      </c>
      <c r="BM160" s="20" t="s">
        <v>431</v>
      </c>
    </row>
    <row r="161" s="1" customFormat="1" ht="25.5" customHeight="1">
      <c r="B161" s="175"/>
      <c r="C161" s="211" t="s">
        <v>237</v>
      </c>
      <c r="D161" s="211" t="s">
        <v>151</v>
      </c>
      <c r="E161" s="212" t="s">
        <v>223</v>
      </c>
      <c r="F161" s="213" t="s">
        <v>224</v>
      </c>
      <c r="G161" s="213"/>
      <c r="H161" s="213"/>
      <c r="I161" s="213"/>
      <c r="J161" s="214" t="s">
        <v>161</v>
      </c>
      <c r="K161" s="215">
        <v>1.0800000000000001</v>
      </c>
      <c r="L161" s="216">
        <v>0</v>
      </c>
      <c r="M161" s="216"/>
      <c r="N161" s="215">
        <f>ROUND(L161*K161,3)</f>
        <v>0</v>
      </c>
      <c r="O161" s="215"/>
      <c r="P161" s="215"/>
      <c r="Q161" s="215"/>
      <c r="R161" s="179"/>
      <c r="T161" s="217" t="s">
        <v>5</v>
      </c>
      <c r="U161" s="54" t="s">
        <v>42</v>
      </c>
      <c r="V161" s="45"/>
      <c r="W161" s="218">
        <f>V161*K161</f>
        <v>0</v>
      </c>
      <c r="X161" s="218">
        <v>0</v>
      </c>
      <c r="Y161" s="218">
        <f>X161*K161</f>
        <v>0</v>
      </c>
      <c r="Z161" s="218">
        <v>0</v>
      </c>
      <c r="AA161" s="219">
        <f>Z161*K161</f>
        <v>0</v>
      </c>
      <c r="AR161" s="20" t="s">
        <v>90</v>
      </c>
      <c r="AT161" s="20" t="s">
        <v>151</v>
      </c>
      <c r="AU161" s="20" t="s">
        <v>84</v>
      </c>
      <c r="AY161" s="20" t="s">
        <v>150</v>
      </c>
      <c r="BE161" s="134">
        <f>IF(U161="základná",N161,0)</f>
        <v>0</v>
      </c>
      <c r="BF161" s="134">
        <f>IF(U161="znížená",N161,0)</f>
        <v>0</v>
      </c>
      <c r="BG161" s="134">
        <f>IF(U161="zákl. prenesená",N161,0)</f>
        <v>0</v>
      </c>
      <c r="BH161" s="134">
        <f>IF(U161="zníž. prenesená",N161,0)</f>
        <v>0</v>
      </c>
      <c r="BI161" s="134">
        <f>IF(U161="nulová",N161,0)</f>
        <v>0</v>
      </c>
      <c r="BJ161" s="20" t="s">
        <v>84</v>
      </c>
      <c r="BK161" s="220">
        <f>ROUND(L161*K161,3)</f>
        <v>0</v>
      </c>
      <c r="BL161" s="20" t="s">
        <v>90</v>
      </c>
      <c r="BM161" s="20" t="s">
        <v>432</v>
      </c>
    </row>
    <row r="162" s="1" customFormat="1" ht="38.25" customHeight="1">
      <c r="B162" s="175"/>
      <c r="C162" s="211" t="s">
        <v>239</v>
      </c>
      <c r="D162" s="211" t="s">
        <v>151</v>
      </c>
      <c r="E162" s="212" t="s">
        <v>226</v>
      </c>
      <c r="F162" s="213" t="s">
        <v>227</v>
      </c>
      <c r="G162" s="213"/>
      <c r="H162" s="213"/>
      <c r="I162" s="213"/>
      <c r="J162" s="214" t="s">
        <v>161</v>
      </c>
      <c r="K162" s="215">
        <v>1.0800000000000001</v>
      </c>
      <c r="L162" s="216">
        <v>0</v>
      </c>
      <c r="M162" s="216"/>
      <c r="N162" s="215">
        <f>ROUND(L162*K162,3)</f>
        <v>0</v>
      </c>
      <c r="O162" s="215"/>
      <c r="P162" s="215"/>
      <c r="Q162" s="215"/>
      <c r="R162" s="179"/>
      <c r="T162" s="217" t="s">
        <v>5</v>
      </c>
      <c r="U162" s="54" t="s">
        <v>42</v>
      </c>
      <c r="V162" s="45"/>
      <c r="W162" s="218">
        <f>V162*K162</f>
        <v>0</v>
      </c>
      <c r="X162" s="218">
        <v>0</v>
      </c>
      <c r="Y162" s="218">
        <f>X162*K162</f>
        <v>0</v>
      </c>
      <c r="Z162" s="218">
        <v>0</v>
      </c>
      <c r="AA162" s="219">
        <f>Z162*K162</f>
        <v>0</v>
      </c>
      <c r="AR162" s="20" t="s">
        <v>90</v>
      </c>
      <c r="AT162" s="20" t="s">
        <v>151</v>
      </c>
      <c r="AU162" s="20" t="s">
        <v>84</v>
      </c>
      <c r="AY162" s="20" t="s">
        <v>150</v>
      </c>
      <c r="BE162" s="134">
        <f>IF(U162="základná",N162,0)</f>
        <v>0</v>
      </c>
      <c r="BF162" s="134">
        <f>IF(U162="znížená",N162,0)</f>
        <v>0</v>
      </c>
      <c r="BG162" s="134">
        <f>IF(U162="zákl. prenesená",N162,0)</f>
        <v>0</v>
      </c>
      <c r="BH162" s="134">
        <f>IF(U162="zníž. prenesená",N162,0)</f>
        <v>0</v>
      </c>
      <c r="BI162" s="134">
        <f>IF(U162="nulová",N162,0)</f>
        <v>0</v>
      </c>
      <c r="BJ162" s="20" t="s">
        <v>84</v>
      </c>
      <c r="BK162" s="220">
        <f>ROUND(L162*K162,3)</f>
        <v>0</v>
      </c>
      <c r="BL162" s="20" t="s">
        <v>90</v>
      </c>
      <c r="BM162" s="20" t="s">
        <v>433</v>
      </c>
    </row>
    <row r="163" s="1" customFormat="1" ht="25.5" customHeight="1">
      <c r="B163" s="175"/>
      <c r="C163" s="211" t="s">
        <v>243</v>
      </c>
      <c r="D163" s="211" t="s">
        <v>151</v>
      </c>
      <c r="E163" s="212" t="s">
        <v>163</v>
      </c>
      <c r="F163" s="213" t="s">
        <v>164</v>
      </c>
      <c r="G163" s="213"/>
      <c r="H163" s="213"/>
      <c r="I163" s="213"/>
      <c r="J163" s="214" t="s">
        <v>154</v>
      </c>
      <c r="K163" s="215">
        <v>18</v>
      </c>
      <c r="L163" s="216">
        <v>0</v>
      </c>
      <c r="M163" s="216"/>
      <c r="N163" s="215">
        <f>ROUND(L163*K163,3)</f>
        <v>0</v>
      </c>
      <c r="O163" s="215"/>
      <c r="P163" s="215"/>
      <c r="Q163" s="215"/>
      <c r="R163" s="179"/>
      <c r="T163" s="217" t="s">
        <v>5</v>
      </c>
      <c r="U163" s="54" t="s">
        <v>42</v>
      </c>
      <c r="V163" s="45"/>
      <c r="W163" s="218">
        <f>V163*K163</f>
        <v>0</v>
      </c>
      <c r="X163" s="218">
        <v>0.040000000000000001</v>
      </c>
      <c r="Y163" s="218">
        <f>X163*K163</f>
        <v>0.71999999999999997</v>
      </c>
      <c r="Z163" s="218">
        <v>0</v>
      </c>
      <c r="AA163" s="219">
        <f>Z163*K163</f>
        <v>0</v>
      </c>
      <c r="AR163" s="20" t="s">
        <v>90</v>
      </c>
      <c r="AT163" s="20" t="s">
        <v>151</v>
      </c>
      <c r="AU163" s="20" t="s">
        <v>84</v>
      </c>
      <c r="AY163" s="20" t="s">
        <v>150</v>
      </c>
      <c r="BE163" s="134">
        <f>IF(U163="základná",N163,0)</f>
        <v>0</v>
      </c>
      <c r="BF163" s="134">
        <f>IF(U163="znížená",N163,0)</f>
        <v>0</v>
      </c>
      <c r="BG163" s="134">
        <f>IF(U163="zákl. prenesená",N163,0)</f>
        <v>0</v>
      </c>
      <c r="BH163" s="134">
        <f>IF(U163="zníž. prenesená",N163,0)</f>
        <v>0</v>
      </c>
      <c r="BI163" s="134">
        <f>IF(U163="nulová",N163,0)</f>
        <v>0</v>
      </c>
      <c r="BJ163" s="20" t="s">
        <v>84</v>
      </c>
      <c r="BK163" s="220">
        <f>ROUND(L163*K163,3)</f>
        <v>0</v>
      </c>
      <c r="BL163" s="20" t="s">
        <v>90</v>
      </c>
      <c r="BM163" s="20" t="s">
        <v>434</v>
      </c>
    </row>
    <row r="164" s="1" customFormat="1" ht="16.5" customHeight="1">
      <c r="B164" s="175"/>
      <c r="C164" s="221" t="s">
        <v>247</v>
      </c>
      <c r="D164" s="221" t="s">
        <v>167</v>
      </c>
      <c r="E164" s="222" t="s">
        <v>168</v>
      </c>
      <c r="F164" s="223" t="s">
        <v>169</v>
      </c>
      <c r="G164" s="223"/>
      <c r="H164" s="223"/>
      <c r="I164" s="223"/>
      <c r="J164" s="224" t="s">
        <v>170</v>
      </c>
      <c r="K164" s="225">
        <v>0.55600000000000005</v>
      </c>
      <c r="L164" s="226">
        <v>0</v>
      </c>
      <c r="M164" s="226"/>
      <c r="N164" s="225">
        <f>ROUND(L164*K164,3)</f>
        <v>0</v>
      </c>
      <c r="O164" s="215"/>
      <c r="P164" s="215"/>
      <c r="Q164" s="215"/>
      <c r="R164" s="179"/>
      <c r="T164" s="217" t="s">
        <v>5</v>
      </c>
      <c r="U164" s="54" t="s">
        <v>42</v>
      </c>
      <c r="V164" s="45"/>
      <c r="W164" s="218">
        <f>V164*K164</f>
        <v>0</v>
      </c>
      <c r="X164" s="218">
        <v>0.001</v>
      </c>
      <c r="Y164" s="218">
        <f>X164*K164</f>
        <v>0.00055600000000000007</v>
      </c>
      <c r="Z164" s="218">
        <v>0</v>
      </c>
      <c r="AA164" s="219">
        <f>Z164*K164</f>
        <v>0</v>
      </c>
      <c r="AR164" s="20" t="s">
        <v>171</v>
      </c>
      <c r="AT164" s="20" t="s">
        <v>167</v>
      </c>
      <c r="AU164" s="20" t="s">
        <v>84</v>
      </c>
      <c r="AY164" s="20" t="s">
        <v>150</v>
      </c>
      <c r="BE164" s="134">
        <f>IF(U164="základná",N164,0)</f>
        <v>0</v>
      </c>
      <c r="BF164" s="134">
        <f>IF(U164="znížená",N164,0)</f>
        <v>0</v>
      </c>
      <c r="BG164" s="134">
        <f>IF(U164="zákl. prenesená",N164,0)</f>
        <v>0</v>
      </c>
      <c r="BH164" s="134">
        <f>IF(U164="zníž. prenesená",N164,0)</f>
        <v>0</v>
      </c>
      <c r="BI164" s="134">
        <f>IF(U164="nulová",N164,0)</f>
        <v>0</v>
      </c>
      <c r="BJ164" s="20" t="s">
        <v>84</v>
      </c>
      <c r="BK164" s="220">
        <f>ROUND(L164*K164,3)</f>
        <v>0</v>
      </c>
      <c r="BL164" s="20" t="s">
        <v>90</v>
      </c>
      <c r="BM164" s="20" t="s">
        <v>435</v>
      </c>
    </row>
    <row r="165" s="1" customFormat="1" ht="25.5" customHeight="1">
      <c r="B165" s="175"/>
      <c r="C165" s="211" t="s">
        <v>249</v>
      </c>
      <c r="D165" s="211" t="s">
        <v>151</v>
      </c>
      <c r="E165" s="212" t="s">
        <v>234</v>
      </c>
      <c r="F165" s="213" t="s">
        <v>235</v>
      </c>
      <c r="G165" s="213"/>
      <c r="H165" s="213"/>
      <c r="I165" s="213"/>
      <c r="J165" s="214" t="s">
        <v>154</v>
      </c>
      <c r="K165" s="215">
        <v>50</v>
      </c>
      <c r="L165" s="216">
        <v>0</v>
      </c>
      <c r="M165" s="216"/>
      <c r="N165" s="215">
        <f>ROUND(L165*K165,3)</f>
        <v>0</v>
      </c>
      <c r="O165" s="215"/>
      <c r="P165" s="215"/>
      <c r="Q165" s="215"/>
      <c r="R165" s="179"/>
      <c r="T165" s="217" t="s">
        <v>5</v>
      </c>
      <c r="U165" s="54" t="s">
        <v>42</v>
      </c>
      <c r="V165" s="45"/>
      <c r="W165" s="218">
        <f>V165*K165</f>
        <v>0</v>
      </c>
      <c r="X165" s="218">
        <v>0</v>
      </c>
      <c r="Y165" s="218">
        <f>X165*K165</f>
        <v>0</v>
      </c>
      <c r="Z165" s="218">
        <v>0</v>
      </c>
      <c r="AA165" s="219">
        <f>Z165*K165</f>
        <v>0</v>
      </c>
      <c r="AR165" s="20" t="s">
        <v>90</v>
      </c>
      <c r="AT165" s="20" t="s">
        <v>151</v>
      </c>
      <c r="AU165" s="20" t="s">
        <v>84</v>
      </c>
      <c r="AY165" s="20" t="s">
        <v>150</v>
      </c>
      <c r="BE165" s="134">
        <f>IF(U165="základná",N165,0)</f>
        <v>0</v>
      </c>
      <c r="BF165" s="134">
        <f>IF(U165="znížená",N165,0)</f>
        <v>0</v>
      </c>
      <c r="BG165" s="134">
        <f>IF(U165="zákl. prenesená",N165,0)</f>
        <v>0</v>
      </c>
      <c r="BH165" s="134">
        <f>IF(U165="zníž. prenesená",N165,0)</f>
        <v>0</v>
      </c>
      <c r="BI165" s="134">
        <f>IF(U165="nulová",N165,0)</f>
        <v>0</v>
      </c>
      <c r="BJ165" s="20" t="s">
        <v>84</v>
      </c>
      <c r="BK165" s="220">
        <f>ROUND(L165*K165,3)</f>
        <v>0</v>
      </c>
      <c r="BL165" s="20" t="s">
        <v>90</v>
      </c>
      <c r="BM165" s="20" t="s">
        <v>436</v>
      </c>
    </row>
    <row r="166" s="1" customFormat="1" ht="25.5" customHeight="1">
      <c r="B166" s="175"/>
      <c r="C166" s="211" t="s">
        <v>253</v>
      </c>
      <c r="D166" s="211" t="s">
        <v>151</v>
      </c>
      <c r="E166" s="212" t="s">
        <v>178</v>
      </c>
      <c r="F166" s="213" t="s">
        <v>179</v>
      </c>
      <c r="G166" s="213"/>
      <c r="H166" s="213"/>
      <c r="I166" s="213"/>
      <c r="J166" s="214" t="s">
        <v>154</v>
      </c>
      <c r="K166" s="215">
        <v>18</v>
      </c>
      <c r="L166" s="216">
        <v>0</v>
      </c>
      <c r="M166" s="216"/>
      <c r="N166" s="215">
        <f>ROUND(L166*K166,3)</f>
        <v>0</v>
      </c>
      <c r="O166" s="215"/>
      <c r="P166" s="215"/>
      <c r="Q166" s="215"/>
      <c r="R166" s="179"/>
      <c r="T166" s="217" t="s">
        <v>5</v>
      </c>
      <c r="U166" s="54" t="s">
        <v>42</v>
      </c>
      <c r="V166" s="45"/>
      <c r="W166" s="218">
        <f>V166*K166</f>
        <v>0</v>
      </c>
      <c r="X166" s="218">
        <v>0</v>
      </c>
      <c r="Y166" s="218">
        <f>X166*K166</f>
        <v>0</v>
      </c>
      <c r="Z166" s="218">
        <v>0</v>
      </c>
      <c r="AA166" s="219">
        <f>Z166*K166</f>
        <v>0</v>
      </c>
      <c r="AR166" s="20" t="s">
        <v>90</v>
      </c>
      <c r="AT166" s="20" t="s">
        <v>151</v>
      </c>
      <c r="AU166" s="20" t="s">
        <v>84</v>
      </c>
      <c r="AY166" s="20" t="s">
        <v>150</v>
      </c>
      <c r="BE166" s="134">
        <f>IF(U166="základná",N166,0)</f>
        <v>0</v>
      </c>
      <c r="BF166" s="134">
        <f>IF(U166="znížená",N166,0)</f>
        <v>0</v>
      </c>
      <c r="BG166" s="134">
        <f>IF(U166="zákl. prenesená",N166,0)</f>
        <v>0</v>
      </c>
      <c r="BH166" s="134">
        <f>IF(U166="zníž. prenesená",N166,0)</f>
        <v>0</v>
      </c>
      <c r="BI166" s="134">
        <f>IF(U166="nulová",N166,0)</f>
        <v>0</v>
      </c>
      <c r="BJ166" s="20" t="s">
        <v>84</v>
      </c>
      <c r="BK166" s="220">
        <f>ROUND(L166*K166,3)</f>
        <v>0</v>
      </c>
      <c r="BL166" s="20" t="s">
        <v>90</v>
      </c>
      <c r="BM166" s="20" t="s">
        <v>437</v>
      </c>
    </row>
    <row r="167" s="9" customFormat="1" ht="29.88" customHeight="1">
      <c r="B167" s="197"/>
      <c r="C167" s="198"/>
      <c r="D167" s="208" t="s">
        <v>118</v>
      </c>
      <c r="E167" s="208"/>
      <c r="F167" s="208"/>
      <c r="G167" s="208"/>
      <c r="H167" s="208"/>
      <c r="I167" s="208"/>
      <c r="J167" s="208"/>
      <c r="K167" s="208"/>
      <c r="L167" s="208"/>
      <c r="M167" s="208"/>
      <c r="N167" s="227">
        <f>BK167</f>
        <v>0</v>
      </c>
      <c r="O167" s="228"/>
      <c r="P167" s="228"/>
      <c r="Q167" s="228"/>
      <c r="R167" s="201"/>
      <c r="T167" s="202"/>
      <c r="U167" s="198"/>
      <c r="V167" s="198"/>
      <c r="W167" s="203">
        <f>SUM(W168:W173)</f>
        <v>0</v>
      </c>
      <c r="X167" s="198"/>
      <c r="Y167" s="203">
        <f>SUM(Y168:Y173)</f>
        <v>49.584211000000003</v>
      </c>
      <c r="Z167" s="198"/>
      <c r="AA167" s="204">
        <f>SUM(AA168:AA173)</f>
        <v>0</v>
      </c>
      <c r="AR167" s="205" t="s">
        <v>81</v>
      </c>
      <c r="AT167" s="206" t="s">
        <v>74</v>
      </c>
      <c r="AU167" s="206" t="s">
        <v>81</v>
      </c>
      <c r="AY167" s="205" t="s">
        <v>150</v>
      </c>
      <c r="BK167" s="207">
        <f>SUM(BK168:BK173)</f>
        <v>0</v>
      </c>
    </row>
    <row r="168" s="1" customFormat="1" ht="38.25" customHeight="1">
      <c r="B168" s="175"/>
      <c r="C168" s="211" t="s">
        <v>257</v>
      </c>
      <c r="D168" s="211" t="s">
        <v>151</v>
      </c>
      <c r="E168" s="212" t="s">
        <v>438</v>
      </c>
      <c r="F168" s="213" t="s">
        <v>439</v>
      </c>
      <c r="G168" s="213"/>
      <c r="H168" s="213"/>
      <c r="I168" s="213"/>
      <c r="J168" s="214" t="s">
        <v>154</v>
      </c>
      <c r="K168" s="215">
        <v>92.799999999999997</v>
      </c>
      <c r="L168" s="216">
        <v>0</v>
      </c>
      <c r="M168" s="216"/>
      <c r="N168" s="215">
        <f>ROUND(L168*K168,3)</f>
        <v>0</v>
      </c>
      <c r="O168" s="215"/>
      <c r="P168" s="215"/>
      <c r="Q168" s="215"/>
      <c r="R168" s="179"/>
      <c r="T168" s="217" t="s">
        <v>5</v>
      </c>
      <c r="U168" s="54" t="s">
        <v>42</v>
      </c>
      <c r="V168" s="45"/>
      <c r="W168" s="218">
        <f>V168*K168</f>
        <v>0</v>
      </c>
      <c r="X168" s="218">
        <v>0.16192000000000001</v>
      </c>
      <c r="Y168" s="218">
        <f>X168*K168</f>
        <v>15.026176</v>
      </c>
      <c r="Z168" s="218">
        <v>0</v>
      </c>
      <c r="AA168" s="219">
        <f>Z168*K168</f>
        <v>0</v>
      </c>
      <c r="AR168" s="20" t="s">
        <v>90</v>
      </c>
      <c r="AT168" s="20" t="s">
        <v>151</v>
      </c>
      <c r="AU168" s="20" t="s">
        <v>84</v>
      </c>
      <c r="AY168" s="20" t="s">
        <v>150</v>
      </c>
      <c r="BE168" s="134">
        <f>IF(U168="základná",N168,0)</f>
        <v>0</v>
      </c>
      <c r="BF168" s="134">
        <f>IF(U168="znížená",N168,0)</f>
        <v>0</v>
      </c>
      <c r="BG168" s="134">
        <f>IF(U168="zákl. prenesená",N168,0)</f>
        <v>0</v>
      </c>
      <c r="BH168" s="134">
        <f>IF(U168="zníž. prenesená",N168,0)</f>
        <v>0</v>
      </c>
      <c r="BI168" s="134">
        <f>IF(U168="nulová",N168,0)</f>
        <v>0</v>
      </c>
      <c r="BJ168" s="20" t="s">
        <v>84</v>
      </c>
      <c r="BK168" s="220">
        <f>ROUND(L168*K168,3)</f>
        <v>0</v>
      </c>
      <c r="BL168" s="20" t="s">
        <v>90</v>
      </c>
      <c r="BM168" s="20" t="s">
        <v>440</v>
      </c>
    </row>
    <row r="169" s="1" customFormat="1" ht="38.25" customHeight="1">
      <c r="B169" s="175"/>
      <c r="C169" s="211" t="s">
        <v>259</v>
      </c>
      <c r="D169" s="211" t="s">
        <v>151</v>
      </c>
      <c r="E169" s="212" t="s">
        <v>312</v>
      </c>
      <c r="F169" s="213" t="s">
        <v>313</v>
      </c>
      <c r="G169" s="213"/>
      <c r="H169" s="213"/>
      <c r="I169" s="213"/>
      <c r="J169" s="214" t="s">
        <v>154</v>
      </c>
      <c r="K169" s="215">
        <v>7.7999999999999998</v>
      </c>
      <c r="L169" s="216">
        <v>0</v>
      </c>
      <c r="M169" s="216"/>
      <c r="N169" s="215">
        <f>ROUND(L169*K169,3)</f>
        <v>0</v>
      </c>
      <c r="O169" s="215"/>
      <c r="P169" s="215"/>
      <c r="Q169" s="215"/>
      <c r="R169" s="179"/>
      <c r="T169" s="217" t="s">
        <v>5</v>
      </c>
      <c r="U169" s="54" t="s">
        <v>42</v>
      </c>
      <c r="V169" s="45"/>
      <c r="W169" s="218">
        <f>V169*K169</f>
        <v>0</v>
      </c>
      <c r="X169" s="218">
        <v>0.25294</v>
      </c>
      <c r="Y169" s="218">
        <f>X169*K169</f>
        <v>1.9729319999999999</v>
      </c>
      <c r="Z169" s="218">
        <v>0</v>
      </c>
      <c r="AA169" s="219">
        <f>Z169*K169</f>
        <v>0</v>
      </c>
      <c r="AR169" s="20" t="s">
        <v>90</v>
      </c>
      <c r="AT169" s="20" t="s">
        <v>151</v>
      </c>
      <c r="AU169" s="20" t="s">
        <v>84</v>
      </c>
      <c r="AY169" s="20" t="s">
        <v>150</v>
      </c>
      <c r="BE169" s="134">
        <f>IF(U169="základná",N169,0)</f>
        <v>0</v>
      </c>
      <c r="BF169" s="134">
        <f>IF(U169="znížená",N169,0)</f>
        <v>0</v>
      </c>
      <c r="BG169" s="134">
        <f>IF(U169="zákl. prenesená",N169,0)</f>
        <v>0</v>
      </c>
      <c r="BH169" s="134">
        <f>IF(U169="zníž. prenesená",N169,0)</f>
        <v>0</v>
      </c>
      <c r="BI169" s="134">
        <f>IF(U169="nulová",N169,0)</f>
        <v>0</v>
      </c>
      <c r="BJ169" s="20" t="s">
        <v>84</v>
      </c>
      <c r="BK169" s="220">
        <f>ROUND(L169*K169,3)</f>
        <v>0</v>
      </c>
      <c r="BL169" s="20" t="s">
        <v>90</v>
      </c>
      <c r="BM169" s="20" t="s">
        <v>441</v>
      </c>
    </row>
    <row r="170" s="1" customFormat="1" ht="38.25" customHeight="1">
      <c r="B170" s="175"/>
      <c r="C170" s="211" t="s">
        <v>261</v>
      </c>
      <c r="D170" s="211" t="s">
        <v>151</v>
      </c>
      <c r="E170" s="212" t="s">
        <v>240</v>
      </c>
      <c r="F170" s="213" t="s">
        <v>241</v>
      </c>
      <c r="G170" s="213"/>
      <c r="H170" s="213"/>
      <c r="I170" s="213"/>
      <c r="J170" s="214" t="s">
        <v>154</v>
      </c>
      <c r="K170" s="215">
        <v>5.4000000000000004</v>
      </c>
      <c r="L170" s="216">
        <v>0</v>
      </c>
      <c r="M170" s="216"/>
      <c r="N170" s="215">
        <f>ROUND(L170*K170,3)</f>
        <v>0</v>
      </c>
      <c r="O170" s="215"/>
      <c r="P170" s="215"/>
      <c r="Q170" s="215"/>
      <c r="R170" s="179"/>
      <c r="T170" s="217" t="s">
        <v>5</v>
      </c>
      <c r="U170" s="54" t="s">
        <v>42</v>
      </c>
      <c r="V170" s="45"/>
      <c r="W170" s="218">
        <f>V170*K170</f>
        <v>0</v>
      </c>
      <c r="X170" s="218">
        <v>0.29160000000000003</v>
      </c>
      <c r="Y170" s="218">
        <f>X170*K170</f>
        <v>1.5746400000000003</v>
      </c>
      <c r="Z170" s="218">
        <v>0</v>
      </c>
      <c r="AA170" s="219">
        <f>Z170*K170</f>
        <v>0</v>
      </c>
      <c r="AR170" s="20" t="s">
        <v>90</v>
      </c>
      <c r="AT170" s="20" t="s">
        <v>151</v>
      </c>
      <c r="AU170" s="20" t="s">
        <v>84</v>
      </c>
      <c r="AY170" s="20" t="s">
        <v>150</v>
      </c>
      <c r="BE170" s="134">
        <f>IF(U170="základná",N170,0)</f>
        <v>0</v>
      </c>
      <c r="BF170" s="134">
        <f>IF(U170="znížená",N170,0)</f>
        <v>0</v>
      </c>
      <c r="BG170" s="134">
        <f>IF(U170="zákl. prenesená",N170,0)</f>
        <v>0</v>
      </c>
      <c r="BH170" s="134">
        <f>IF(U170="zníž. prenesená",N170,0)</f>
        <v>0</v>
      </c>
      <c r="BI170" s="134">
        <f>IF(U170="nulová",N170,0)</f>
        <v>0</v>
      </c>
      <c r="BJ170" s="20" t="s">
        <v>84</v>
      </c>
      <c r="BK170" s="220">
        <f>ROUND(L170*K170,3)</f>
        <v>0</v>
      </c>
      <c r="BL170" s="20" t="s">
        <v>90</v>
      </c>
      <c r="BM170" s="20" t="s">
        <v>442</v>
      </c>
    </row>
    <row r="171" s="1" customFormat="1" ht="25.5" customHeight="1">
      <c r="B171" s="175"/>
      <c r="C171" s="211" t="s">
        <v>265</v>
      </c>
      <c r="D171" s="211" t="s">
        <v>151</v>
      </c>
      <c r="E171" s="212" t="s">
        <v>244</v>
      </c>
      <c r="F171" s="213" t="s">
        <v>245</v>
      </c>
      <c r="G171" s="213"/>
      <c r="H171" s="213"/>
      <c r="I171" s="213"/>
      <c r="J171" s="214" t="s">
        <v>154</v>
      </c>
      <c r="K171" s="215">
        <v>26.100000000000001</v>
      </c>
      <c r="L171" s="216">
        <v>0</v>
      </c>
      <c r="M171" s="216"/>
      <c r="N171" s="215">
        <f>ROUND(L171*K171,3)</f>
        <v>0</v>
      </c>
      <c r="O171" s="215"/>
      <c r="P171" s="215"/>
      <c r="Q171" s="215"/>
      <c r="R171" s="179"/>
      <c r="T171" s="217" t="s">
        <v>5</v>
      </c>
      <c r="U171" s="54" t="s">
        <v>42</v>
      </c>
      <c r="V171" s="45"/>
      <c r="W171" s="218">
        <f>V171*K171</f>
        <v>0</v>
      </c>
      <c r="X171" s="218">
        <v>0.088029999999999997</v>
      </c>
      <c r="Y171" s="218">
        <f>X171*K171</f>
        <v>2.2975829999999999</v>
      </c>
      <c r="Z171" s="218">
        <v>0</v>
      </c>
      <c r="AA171" s="219">
        <f>Z171*K171</f>
        <v>0</v>
      </c>
      <c r="AR171" s="20" t="s">
        <v>90</v>
      </c>
      <c r="AT171" s="20" t="s">
        <v>151</v>
      </c>
      <c r="AU171" s="20" t="s">
        <v>84</v>
      </c>
      <c r="AY171" s="20" t="s">
        <v>150</v>
      </c>
      <c r="BE171" s="134">
        <f>IF(U171="základná",N171,0)</f>
        <v>0</v>
      </c>
      <c r="BF171" s="134">
        <f>IF(U171="znížená",N171,0)</f>
        <v>0</v>
      </c>
      <c r="BG171" s="134">
        <f>IF(U171="zákl. prenesená",N171,0)</f>
        <v>0</v>
      </c>
      <c r="BH171" s="134">
        <f>IF(U171="zníž. prenesená",N171,0)</f>
        <v>0</v>
      </c>
      <c r="BI171" s="134">
        <f>IF(U171="nulová",N171,0)</f>
        <v>0</v>
      </c>
      <c r="BJ171" s="20" t="s">
        <v>84</v>
      </c>
      <c r="BK171" s="220">
        <f>ROUND(L171*K171,3)</f>
        <v>0</v>
      </c>
      <c r="BL171" s="20" t="s">
        <v>90</v>
      </c>
      <c r="BM171" s="20" t="s">
        <v>443</v>
      </c>
    </row>
    <row r="172" s="1" customFormat="1" ht="38.25" customHeight="1">
      <c r="B172" s="175"/>
      <c r="C172" s="211" t="s">
        <v>269</v>
      </c>
      <c r="D172" s="211" t="s">
        <v>151</v>
      </c>
      <c r="E172" s="212" t="s">
        <v>189</v>
      </c>
      <c r="F172" s="213" t="s">
        <v>409</v>
      </c>
      <c r="G172" s="213"/>
      <c r="H172" s="213"/>
      <c r="I172" s="213"/>
      <c r="J172" s="214" t="s">
        <v>154</v>
      </c>
      <c r="K172" s="215">
        <v>115.90000000000001</v>
      </c>
      <c r="L172" s="216">
        <v>0</v>
      </c>
      <c r="M172" s="216"/>
      <c r="N172" s="215">
        <f>ROUND(L172*K172,3)</f>
        <v>0</v>
      </c>
      <c r="O172" s="215"/>
      <c r="P172" s="215"/>
      <c r="Q172" s="215"/>
      <c r="R172" s="179"/>
      <c r="T172" s="217" t="s">
        <v>5</v>
      </c>
      <c r="U172" s="54" t="s">
        <v>42</v>
      </c>
      <c r="V172" s="45"/>
      <c r="W172" s="218">
        <f>V172*K172</f>
        <v>0</v>
      </c>
      <c r="X172" s="218">
        <v>0.112</v>
      </c>
      <c r="Y172" s="218">
        <f>X172*K172</f>
        <v>12.9808</v>
      </c>
      <c r="Z172" s="218">
        <v>0</v>
      </c>
      <c r="AA172" s="219">
        <f>Z172*K172</f>
        <v>0</v>
      </c>
      <c r="AR172" s="20" t="s">
        <v>90</v>
      </c>
      <c r="AT172" s="20" t="s">
        <v>151</v>
      </c>
      <c r="AU172" s="20" t="s">
        <v>84</v>
      </c>
      <c r="AY172" s="20" t="s">
        <v>150</v>
      </c>
      <c r="BE172" s="134">
        <f>IF(U172="základná",N172,0)</f>
        <v>0</v>
      </c>
      <c r="BF172" s="134">
        <f>IF(U172="znížená",N172,0)</f>
        <v>0</v>
      </c>
      <c r="BG172" s="134">
        <f>IF(U172="zákl. prenesená",N172,0)</f>
        <v>0</v>
      </c>
      <c r="BH172" s="134">
        <f>IF(U172="zníž. prenesená",N172,0)</f>
        <v>0</v>
      </c>
      <c r="BI172" s="134">
        <f>IF(U172="nulová",N172,0)</f>
        <v>0</v>
      </c>
      <c r="BJ172" s="20" t="s">
        <v>84</v>
      </c>
      <c r="BK172" s="220">
        <f>ROUND(L172*K172,3)</f>
        <v>0</v>
      </c>
      <c r="BL172" s="20" t="s">
        <v>90</v>
      </c>
      <c r="BM172" s="20" t="s">
        <v>444</v>
      </c>
    </row>
    <row r="173" s="1" customFormat="1" ht="25.5" customHeight="1">
      <c r="B173" s="175"/>
      <c r="C173" s="221" t="s">
        <v>273</v>
      </c>
      <c r="D173" s="221" t="s">
        <v>167</v>
      </c>
      <c r="E173" s="222" t="s">
        <v>250</v>
      </c>
      <c r="F173" s="223" t="s">
        <v>251</v>
      </c>
      <c r="G173" s="223"/>
      <c r="H173" s="223"/>
      <c r="I173" s="223"/>
      <c r="J173" s="224" t="s">
        <v>154</v>
      </c>
      <c r="K173" s="225">
        <v>121.01600000000001</v>
      </c>
      <c r="L173" s="226">
        <v>0</v>
      </c>
      <c r="M173" s="226"/>
      <c r="N173" s="225">
        <f>ROUND(L173*K173,3)</f>
        <v>0</v>
      </c>
      <c r="O173" s="215"/>
      <c r="P173" s="215"/>
      <c r="Q173" s="215"/>
      <c r="R173" s="179"/>
      <c r="T173" s="217" t="s">
        <v>5</v>
      </c>
      <c r="U173" s="54" t="s">
        <v>42</v>
      </c>
      <c r="V173" s="45"/>
      <c r="W173" s="218">
        <f>V173*K173</f>
        <v>0</v>
      </c>
      <c r="X173" s="218">
        <v>0.13</v>
      </c>
      <c r="Y173" s="218">
        <f>X173*K173</f>
        <v>15.732080000000002</v>
      </c>
      <c r="Z173" s="218">
        <v>0</v>
      </c>
      <c r="AA173" s="219">
        <f>Z173*K173</f>
        <v>0</v>
      </c>
      <c r="AR173" s="20" t="s">
        <v>171</v>
      </c>
      <c r="AT173" s="20" t="s">
        <v>167</v>
      </c>
      <c r="AU173" s="20" t="s">
        <v>84</v>
      </c>
      <c r="AY173" s="20" t="s">
        <v>150</v>
      </c>
      <c r="BE173" s="134">
        <f>IF(U173="základná",N173,0)</f>
        <v>0</v>
      </c>
      <c r="BF173" s="134">
        <f>IF(U173="znížená",N173,0)</f>
        <v>0</v>
      </c>
      <c r="BG173" s="134">
        <f>IF(U173="zákl. prenesená",N173,0)</f>
        <v>0</v>
      </c>
      <c r="BH173" s="134">
        <f>IF(U173="zníž. prenesená",N173,0)</f>
        <v>0</v>
      </c>
      <c r="BI173" s="134">
        <f>IF(U173="nulová",N173,0)</f>
        <v>0</v>
      </c>
      <c r="BJ173" s="20" t="s">
        <v>84</v>
      </c>
      <c r="BK173" s="220">
        <f>ROUND(L173*K173,3)</f>
        <v>0</v>
      </c>
      <c r="BL173" s="20" t="s">
        <v>90</v>
      </c>
      <c r="BM173" s="20" t="s">
        <v>445</v>
      </c>
    </row>
    <row r="174" s="9" customFormat="1" ht="29.88" customHeight="1">
      <c r="B174" s="197"/>
      <c r="C174" s="198"/>
      <c r="D174" s="208" t="s">
        <v>121</v>
      </c>
      <c r="E174" s="208"/>
      <c r="F174" s="208"/>
      <c r="G174" s="208"/>
      <c r="H174" s="208"/>
      <c r="I174" s="208"/>
      <c r="J174" s="208"/>
      <c r="K174" s="208"/>
      <c r="L174" s="208"/>
      <c r="M174" s="208"/>
      <c r="N174" s="227">
        <f>BK174</f>
        <v>0</v>
      </c>
      <c r="O174" s="228"/>
      <c r="P174" s="228"/>
      <c r="Q174" s="228"/>
      <c r="R174" s="201"/>
      <c r="T174" s="202"/>
      <c r="U174" s="198"/>
      <c r="V174" s="198"/>
      <c r="W174" s="203">
        <f>W175</f>
        <v>0</v>
      </c>
      <c r="X174" s="198"/>
      <c r="Y174" s="203">
        <f>Y175</f>
        <v>0.4132865</v>
      </c>
      <c r="Z174" s="198"/>
      <c r="AA174" s="204">
        <f>AA175</f>
        <v>0</v>
      </c>
      <c r="AR174" s="205" t="s">
        <v>81</v>
      </c>
      <c r="AT174" s="206" t="s">
        <v>74</v>
      </c>
      <c r="AU174" s="206" t="s">
        <v>81</v>
      </c>
      <c r="AY174" s="205" t="s">
        <v>150</v>
      </c>
      <c r="BK174" s="207">
        <f>BK175</f>
        <v>0</v>
      </c>
    </row>
    <row r="175" s="1" customFormat="1" ht="25.5" customHeight="1">
      <c r="B175" s="175"/>
      <c r="C175" s="211" t="s">
        <v>275</v>
      </c>
      <c r="D175" s="211" t="s">
        <v>151</v>
      </c>
      <c r="E175" s="212" t="s">
        <v>254</v>
      </c>
      <c r="F175" s="213" t="s">
        <v>255</v>
      </c>
      <c r="G175" s="213"/>
      <c r="H175" s="213"/>
      <c r="I175" s="213"/>
      <c r="J175" s="214" t="s">
        <v>204</v>
      </c>
      <c r="K175" s="215">
        <v>1</v>
      </c>
      <c r="L175" s="216">
        <v>0</v>
      </c>
      <c r="M175" s="216"/>
      <c r="N175" s="215">
        <f>ROUND(L175*K175,3)</f>
        <v>0</v>
      </c>
      <c r="O175" s="215"/>
      <c r="P175" s="215"/>
      <c r="Q175" s="215"/>
      <c r="R175" s="179"/>
      <c r="T175" s="217" t="s">
        <v>5</v>
      </c>
      <c r="U175" s="54" t="s">
        <v>42</v>
      </c>
      <c r="V175" s="45"/>
      <c r="W175" s="218">
        <f>V175*K175</f>
        <v>0</v>
      </c>
      <c r="X175" s="218">
        <v>0.4132865</v>
      </c>
      <c r="Y175" s="218">
        <f>X175*K175</f>
        <v>0.4132865</v>
      </c>
      <c r="Z175" s="218">
        <v>0</v>
      </c>
      <c r="AA175" s="219">
        <f>Z175*K175</f>
        <v>0</v>
      </c>
      <c r="AR175" s="20" t="s">
        <v>90</v>
      </c>
      <c r="AT175" s="20" t="s">
        <v>151</v>
      </c>
      <c r="AU175" s="20" t="s">
        <v>84</v>
      </c>
      <c r="AY175" s="20" t="s">
        <v>150</v>
      </c>
      <c r="BE175" s="134">
        <f>IF(U175="základná",N175,0)</f>
        <v>0</v>
      </c>
      <c r="BF175" s="134">
        <f>IF(U175="znížená",N175,0)</f>
        <v>0</v>
      </c>
      <c r="BG175" s="134">
        <f>IF(U175="zákl. prenesená",N175,0)</f>
        <v>0</v>
      </c>
      <c r="BH175" s="134">
        <f>IF(U175="zníž. prenesená",N175,0)</f>
        <v>0</v>
      </c>
      <c r="BI175" s="134">
        <f>IF(U175="nulová",N175,0)</f>
        <v>0</v>
      </c>
      <c r="BJ175" s="20" t="s">
        <v>84</v>
      </c>
      <c r="BK175" s="220">
        <f>ROUND(L175*K175,3)</f>
        <v>0</v>
      </c>
      <c r="BL175" s="20" t="s">
        <v>90</v>
      </c>
      <c r="BM175" s="20" t="s">
        <v>446</v>
      </c>
    </row>
    <row r="176" s="9" customFormat="1" ht="29.88" customHeight="1">
      <c r="B176" s="197"/>
      <c r="C176" s="198"/>
      <c r="D176" s="208" t="s">
        <v>119</v>
      </c>
      <c r="E176" s="208"/>
      <c r="F176" s="208"/>
      <c r="G176" s="208"/>
      <c r="H176" s="208"/>
      <c r="I176" s="208"/>
      <c r="J176" s="208"/>
      <c r="K176" s="208"/>
      <c r="L176" s="208"/>
      <c r="M176" s="208"/>
      <c r="N176" s="227">
        <f>BK176</f>
        <v>0</v>
      </c>
      <c r="O176" s="228"/>
      <c r="P176" s="228"/>
      <c r="Q176" s="228"/>
      <c r="R176" s="201"/>
      <c r="T176" s="202"/>
      <c r="U176" s="198"/>
      <c r="V176" s="198"/>
      <c r="W176" s="203">
        <f>SUM(W177:W180)</f>
        <v>0</v>
      </c>
      <c r="X176" s="198"/>
      <c r="Y176" s="203">
        <f>SUM(Y177:Y180)</f>
        <v>10.499303174999998</v>
      </c>
      <c r="Z176" s="198"/>
      <c r="AA176" s="204">
        <f>SUM(AA177:AA180)</f>
        <v>0</v>
      </c>
      <c r="AR176" s="205" t="s">
        <v>81</v>
      </c>
      <c r="AT176" s="206" t="s">
        <v>74</v>
      </c>
      <c r="AU176" s="206" t="s">
        <v>81</v>
      </c>
      <c r="AY176" s="205" t="s">
        <v>150</v>
      </c>
      <c r="BK176" s="207">
        <f>SUM(BK177:BK180)</f>
        <v>0</v>
      </c>
    </row>
    <row r="177" s="1" customFormat="1" ht="51" customHeight="1">
      <c r="B177" s="175"/>
      <c r="C177" s="211" t="s">
        <v>277</v>
      </c>
      <c r="D177" s="211" t="s">
        <v>151</v>
      </c>
      <c r="E177" s="212" t="s">
        <v>447</v>
      </c>
      <c r="F177" s="213" t="s">
        <v>448</v>
      </c>
      <c r="G177" s="213"/>
      <c r="H177" s="213"/>
      <c r="I177" s="213"/>
      <c r="J177" s="214" t="s">
        <v>199</v>
      </c>
      <c r="K177" s="215">
        <v>64</v>
      </c>
      <c r="L177" s="216">
        <v>0</v>
      </c>
      <c r="M177" s="216"/>
      <c r="N177" s="215">
        <f>ROUND(L177*K177,3)</f>
        <v>0</v>
      </c>
      <c r="O177" s="215"/>
      <c r="P177" s="215"/>
      <c r="Q177" s="215"/>
      <c r="R177" s="179"/>
      <c r="T177" s="217" t="s">
        <v>5</v>
      </c>
      <c r="U177" s="54" t="s">
        <v>42</v>
      </c>
      <c r="V177" s="45"/>
      <c r="W177" s="218">
        <f>V177*K177</f>
        <v>0</v>
      </c>
      <c r="X177" s="218">
        <v>4.5899999999999998E-05</v>
      </c>
      <c r="Y177" s="218">
        <f>X177*K177</f>
        <v>0.0029375999999999998</v>
      </c>
      <c r="Z177" s="218">
        <v>0</v>
      </c>
      <c r="AA177" s="219">
        <f>Z177*K177</f>
        <v>0</v>
      </c>
      <c r="AR177" s="20" t="s">
        <v>214</v>
      </c>
      <c r="AT177" s="20" t="s">
        <v>151</v>
      </c>
      <c r="AU177" s="20" t="s">
        <v>84</v>
      </c>
      <c r="AY177" s="20" t="s">
        <v>150</v>
      </c>
      <c r="BE177" s="134">
        <f>IF(U177="základná",N177,0)</f>
        <v>0</v>
      </c>
      <c r="BF177" s="134">
        <f>IF(U177="znížená",N177,0)</f>
        <v>0</v>
      </c>
      <c r="BG177" s="134">
        <f>IF(U177="zákl. prenesená",N177,0)</f>
        <v>0</v>
      </c>
      <c r="BH177" s="134">
        <f>IF(U177="zníž. prenesená",N177,0)</f>
        <v>0</v>
      </c>
      <c r="BI177" s="134">
        <f>IF(U177="nulová",N177,0)</f>
        <v>0</v>
      </c>
      <c r="BJ177" s="20" t="s">
        <v>84</v>
      </c>
      <c r="BK177" s="220">
        <f>ROUND(L177*K177,3)</f>
        <v>0</v>
      </c>
      <c r="BL177" s="20" t="s">
        <v>214</v>
      </c>
      <c r="BM177" s="20" t="s">
        <v>449</v>
      </c>
    </row>
    <row r="178" s="1" customFormat="1" ht="38.25" customHeight="1">
      <c r="B178" s="175"/>
      <c r="C178" s="211" t="s">
        <v>281</v>
      </c>
      <c r="D178" s="211" t="s">
        <v>151</v>
      </c>
      <c r="E178" s="212" t="s">
        <v>197</v>
      </c>
      <c r="F178" s="213" t="s">
        <v>198</v>
      </c>
      <c r="G178" s="213"/>
      <c r="H178" s="213"/>
      <c r="I178" s="213"/>
      <c r="J178" s="214" t="s">
        <v>199</v>
      </c>
      <c r="K178" s="215">
        <v>82</v>
      </c>
      <c r="L178" s="216">
        <v>0</v>
      </c>
      <c r="M178" s="216"/>
      <c r="N178" s="215">
        <f>ROUND(L178*K178,3)</f>
        <v>0</v>
      </c>
      <c r="O178" s="215"/>
      <c r="P178" s="215"/>
      <c r="Q178" s="215"/>
      <c r="R178" s="179"/>
      <c r="T178" s="217" t="s">
        <v>5</v>
      </c>
      <c r="U178" s="54" t="s">
        <v>42</v>
      </c>
      <c r="V178" s="45"/>
      <c r="W178" s="218">
        <f>V178*K178</f>
        <v>0</v>
      </c>
      <c r="X178" s="218">
        <v>0.099329600000000004</v>
      </c>
      <c r="Y178" s="218">
        <f>X178*K178</f>
        <v>8.1450271999999995</v>
      </c>
      <c r="Z178" s="218">
        <v>0</v>
      </c>
      <c r="AA178" s="219">
        <f>Z178*K178</f>
        <v>0</v>
      </c>
      <c r="AR178" s="20" t="s">
        <v>90</v>
      </c>
      <c r="AT178" s="20" t="s">
        <v>151</v>
      </c>
      <c r="AU178" s="20" t="s">
        <v>84</v>
      </c>
      <c r="AY178" s="20" t="s">
        <v>150</v>
      </c>
      <c r="BE178" s="134">
        <f>IF(U178="základná",N178,0)</f>
        <v>0</v>
      </c>
      <c r="BF178" s="134">
        <f>IF(U178="znížená",N178,0)</f>
        <v>0</v>
      </c>
      <c r="BG178" s="134">
        <f>IF(U178="zákl. prenesená",N178,0)</f>
        <v>0</v>
      </c>
      <c r="BH178" s="134">
        <f>IF(U178="zníž. prenesená",N178,0)</f>
        <v>0</v>
      </c>
      <c r="BI178" s="134">
        <f>IF(U178="nulová",N178,0)</f>
        <v>0</v>
      </c>
      <c r="BJ178" s="20" t="s">
        <v>84</v>
      </c>
      <c r="BK178" s="220">
        <f>ROUND(L178*K178,3)</f>
        <v>0</v>
      </c>
      <c r="BL178" s="20" t="s">
        <v>90</v>
      </c>
      <c r="BM178" s="20" t="s">
        <v>450</v>
      </c>
    </row>
    <row r="179" s="1" customFormat="1" ht="25.5" customHeight="1">
      <c r="B179" s="175"/>
      <c r="C179" s="221" t="s">
        <v>285</v>
      </c>
      <c r="D179" s="221" t="s">
        <v>167</v>
      </c>
      <c r="E179" s="222" t="s">
        <v>202</v>
      </c>
      <c r="F179" s="223" t="s">
        <v>413</v>
      </c>
      <c r="G179" s="223"/>
      <c r="H179" s="223"/>
      <c r="I179" s="223"/>
      <c r="J179" s="224" t="s">
        <v>204</v>
      </c>
      <c r="K179" s="225">
        <v>82.819999999999993</v>
      </c>
      <c r="L179" s="226">
        <v>0</v>
      </c>
      <c r="M179" s="226"/>
      <c r="N179" s="225">
        <f>ROUND(L179*K179,3)</f>
        <v>0</v>
      </c>
      <c r="O179" s="215"/>
      <c r="P179" s="215"/>
      <c r="Q179" s="215"/>
      <c r="R179" s="179"/>
      <c r="T179" s="217" t="s">
        <v>5</v>
      </c>
      <c r="U179" s="54" t="s">
        <v>42</v>
      </c>
      <c r="V179" s="45"/>
      <c r="W179" s="218">
        <f>V179*K179</f>
        <v>0</v>
      </c>
      <c r="X179" s="218">
        <v>0.023</v>
      </c>
      <c r="Y179" s="218">
        <f>X179*K179</f>
        <v>1.9048599999999998</v>
      </c>
      <c r="Z179" s="218">
        <v>0</v>
      </c>
      <c r="AA179" s="219">
        <f>Z179*K179</f>
        <v>0</v>
      </c>
      <c r="AR179" s="20" t="s">
        <v>171</v>
      </c>
      <c r="AT179" s="20" t="s">
        <v>167</v>
      </c>
      <c r="AU179" s="20" t="s">
        <v>84</v>
      </c>
      <c r="AY179" s="20" t="s">
        <v>150</v>
      </c>
      <c r="BE179" s="134">
        <f>IF(U179="základná",N179,0)</f>
        <v>0</v>
      </c>
      <c r="BF179" s="134">
        <f>IF(U179="znížená",N179,0)</f>
        <v>0</v>
      </c>
      <c r="BG179" s="134">
        <f>IF(U179="zákl. prenesená",N179,0)</f>
        <v>0</v>
      </c>
      <c r="BH179" s="134">
        <f>IF(U179="zníž. prenesená",N179,0)</f>
        <v>0</v>
      </c>
      <c r="BI179" s="134">
        <f>IF(U179="nulová",N179,0)</f>
        <v>0</v>
      </c>
      <c r="BJ179" s="20" t="s">
        <v>84</v>
      </c>
      <c r="BK179" s="220">
        <f>ROUND(L179*K179,3)</f>
        <v>0</v>
      </c>
      <c r="BL179" s="20" t="s">
        <v>90</v>
      </c>
      <c r="BM179" s="20" t="s">
        <v>451</v>
      </c>
    </row>
    <row r="180" s="1" customFormat="1" ht="25.5" customHeight="1">
      <c r="B180" s="175"/>
      <c r="C180" s="211" t="s">
        <v>289</v>
      </c>
      <c r="D180" s="211" t="s">
        <v>151</v>
      </c>
      <c r="E180" s="212" t="s">
        <v>270</v>
      </c>
      <c r="F180" s="213" t="s">
        <v>271</v>
      </c>
      <c r="G180" s="213"/>
      <c r="H180" s="213"/>
      <c r="I180" s="213"/>
      <c r="J180" s="214" t="s">
        <v>199</v>
      </c>
      <c r="K180" s="215">
        <v>10.5</v>
      </c>
      <c r="L180" s="216">
        <v>0</v>
      </c>
      <c r="M180" s="216"/>
      <c r="N180" s="215">
        <f>ROUND(L180*K180,3)</f>
        <v>0</v>
      </c>
      <c r="O180" s="215"/>
      <c r="P180" s="215"/>
      <c r="Q180" s="215"/>
      <c r="R180" s="179"/>
      <c r="T180" s="217" t="s">
        <v>5</v>
      </c>
      <c r="U180" s="54" t="s">
        <v>42</v>
      </c>
      <c r="V180" s="45"/>
      <c r="W180" s="218">
        <f>V180*K180</f>
        <v>0</v>
      </c>
      <c r="X180" s="218">
        <v>0.042521749999999997</v>
      </c>
      <c r="Y180" s="218">
        <f>X180*K180</f>
        <v>0.44647837499999998</v>
      </c>
      <c r="Z180" s="218">
        <v>0</v>
      </c>
      <c r="AA180" s="219">
        <f>Z180*K180</f>
        <v>0</v>
      </c>
      <c r="AR180" s="20" t="s">
        <v>90</v>
      </c>
      <c r="AT180" s="20" t="s">
        <v>151</v>
      </c>
      <c r="AU180" s="20" t="s">
        <v>84</v>
      </c>
      <c r="AY180" s="20" t="s">
        <v>150</v>
      </c>
      <c r="BE180" s="134">
        <f>IF(U180="základná",N180,0)</f>
        <v>0</v>
      </c>
      <c r="BF180" s="134">
        <f>IF(U180="znížená",N180,0)</f>
        <v>0</v>
      </c>
      <c r="BG180" s="134">
        <f>IF(U180="zákl. prenesená",N180,0)</f>
        <v>0</v>
      </c>
      <c r="BH180" s="134">
        <f>IF(U180="zníž. prenesená",N180,0)</f>
        <v>0</v>
      </c>
      <c r="BI180" s="134">
        <f>IF(U180="nulová",N180,0)</f>
        <v>0</v>
      </c>
      <c r="BJ180" s="20" t="s">
        <v>84</v>
      </c>
      <c r="BK180" s="220">
        <f>ROUND(L180*K180,3)</f>
        <v>0</v>
      </c>
      <c r="BL180" s="20" t="s">
        <v>90</v>
      </c>
      <c r="BM180" s="20" t="s">
        <v>452</v>
      </c>
    </row>
    <row r="181" s="9" customFormat="1" ht="37.44" customHeight="1">
      <c r="B181" s="197"/>
      <c r="C181" s="198"/>
      <c r="D181" s="199" t="s">
        <v>397</v>
      </c>
      <c r="E181" s="199"/>
      <c r="F181" s="199"/>
      <c r="G181" s="199"/>
      <c r="H181" s="199"/>
      <c r="I181" s="199"/>
      <c r="J181" s="199"/>
      <c r="K181" s="199"/>
      <c r="L181" s="199"/>
      <c r="M181" s="199"/>
      <c r="N181" s="229">
        <f>BK181</f>
        <v>0</v>
      </c>
      <c r="O181" s="230"/>
      <c r="P181" s="230"/>
      <c r="Q181" s="230"/>
      <c r="R181" s="201"/>
      <c r="T181" s="202"/>
      <c r="U181" s="198"/>
      <c r="V181" s="198"/>
      <c r="W181" s="203">
        <f>W182+W186+W191</f>
        <v>0</v>
      </c>
      <c r="X181" s="198"/>
      <c r="Y181" s="203">
        <f>Y182+Y186+Y191</f>
        <v>12.59983027</v>
      </c>
      <c r="Z181" s="198"/>
      <c r="AA181" s="204">
        <f>AA182+AA186+AA191</f>
        <v>0.47060000000000002</v>
      </c>
      <c r="AR181" s="205" t="s">
        <v>81</v>
      </c>
      <c r="AT181" s="206" t="s">
        <v>74</v>
      </c>
      <c r="AU181" s="206" t="s">
        <v>75</v>
      </c>
      <c r="AY181" s="205" t="s">
        <v>150</v>
      </c>
      <c r="BK181" s="207">
        <f>BK182+BK186+BK191</f>
        <v>0</v>
      </c>
    </row>
    <row r="182" s="9" customFormat="1" ht="19.92" customHeight="1">
      <c r="B182" s="197"/>
      <c r="C182" s="198"/>
      <c r="D182" s="208" t="s">
        <v>117</v>
      </c>
      <c r="E182" s="208"/>
      <c r="F182" s="208"/>
      <c r="G182" s="208"/>
      <c r="H182" s="208"/>
      <c r="I182" s="208"/>
      <c r="J182" s="208"/>
      <c r="K182" s="208"/>
      <c r="L182" s="208"/>
      <c r="M182" s="208"/>
      <c r="N182" s="209">
        <f>BK182</f>
        <v>0</v>
      </c>
      <c r="O182" s="210"/>
      <c r="P182" s="210"/>
      <c r="Q182" s="210"/>
      <c r="R182" s="201"/>
      <c r="T182" s="202"/>
      <c r="U182" s="198"/>
      <c r="V182" s="198"/>
      <c r="W182" s="203">
        <f>SUM(W183:W185)</f>
        <v>0</v>
      </c>
      <c r="X182" s="198"/>
      <c r="Y182" s="203">
        <f>SUM(Y183:Y185)</f>
        <v>0</v>
      </c>
      <c r="Z182" s="198"/>
      <c r="AA182" s="204">
        <f>SUM(AA183:AA185)</f>
        <v>0.47060000000000002</v>
      </c>
      <c r="AR182" s="205" t="s">
        <v>81</v>
      </c>
      <c r="AT182" s="206" t="s">
        <v>74</v>
      </c>
      <c r="AU182" s="206" t="s">
        <v>81</v>
      </c>
      <c r="AY182" s="205" t="s">
        <v>150</v>
      </c>
      <c r="BK182" s="207">
        <f>SUM(BK183:BK185)</f>
        <v>0</v>
      </c>
    </row>
    <row r="183" s="1" customFormat="1" ht="38.25" customHeight="1">
      <c r="B183" s="175"/>
      <c r="C183" s="211" t="s">
        <v>293</v>
      </c>
      <c r="D183" s="211" t="s">
        <v>151</v>
      </c>
      <c r="E183" s="212" t="s">
        <v>425</v>
      </c>
      <c r="F183" s="213" t="s">
        <v>426</v>
      </c>
      <c r="G183" s="213"/>
      <c r="H183" s="213"/>
      <c r="I183" s="213"/>
      <c r="J183" s="214" t="s">
        <v>154</v>
      </c>
      <c r="K183" s="215">
        <v>2.6000000000000001</v>
      </c>
      <c r="L183" s="216">
        <v>0</v>
      </c>
      <c r="M183" s="216"/>
      <c r="N183" s="215">
        <f>ROUND(L183*K183,3)</f>
        <v>0</v>
      </c>
      <c r="O183" s="215"/>
      <c r="P183" s="215"/>
      <c r="Q183" s="215"/>
      <c r="R183" s="179"/>
      <c r="T183" s="217" t="s">
        <v>5</v>
      </c>
      <c r="U183" s="54" t="s">
        <v>42</v>
      </c>
      <c r="V183" s="45"/>
      <c r="W183" s="218">
        <f>V183*K183</f>
        <v>0</v>
      </c>
      <c r="X183" s="218">
        <v>0</v>
      </c>
      <c r="Y183" s="218">
        <f>X183*K183</f>
        <v>0</v>
      </c>
      <c r="Z183" s="218">
        <v>0.18099999999999999</v>
      </c>
      <c r="AA183" s="219">
        <f>Z183*K183</f>
        <v>0.47060000000000002</v>
      </c>
      <c r="AR183" s="20" t="s">
        <v>90</v>
      </c>
      <c r="AT183" s="20" t="s">
        <v>151</v>
      </c>
      <c r="AU183" s="20" t="s">
        <v>84</v>
      </c>
      <c r="AY183" s="20" t="s">
        <v>150</v>
      </c>
      <c r="BE183" s="134">
        <f>IF(U183="základná",N183,0)</f>
        <v>0</v>
      </c>
      <c r="BF183" s="134">
        <f>IF(U183="znížená",N183,0)</f>
        <v>0</v>
      </c>
      <c r="BG183" s="134">
        <f>IF(U183="zákl. prenesená",N183,0)</f>
        <v>0</v>
      </c>
      <c r="BH183" s="134">
        <f>IF(U183="zníž. prenesená",N183,0)</f>
        <v>0</v>
      </c>
      <c r="BI183" s="134">
        <f>IF(U183="nulová",N183,0)</f>
        <v>0</v>
      </c>
      <c r="BJ183" s="20" t="s">
        <v>84</v>
      </c>
      <c r="BK183" s="220">
        <f>ROUND(L183*K183,3)</f>
        <v>0</v>
      </c>
      <c r="BL183" s="20" t="s">
        <v>90</v>
      </c>
      <c r="BM183" s="20" t="s">
        <v>453</v>
      </c>
    </row>
    <row r="184" s="1" customFormat="1" ht="25.5" customHeight="1">
      <c r="B184" s="175"/>
      <c r="C184" s="211" t="s">
        <v>297</v>
      </c>
      <c r="D184" s="211" t="s">
        <v>151</v>
      </c>
      <c r="E184" s="212" t="s">
        <v>429</v>
      </c>
      <c r="F184" s="213" t="s">
        <v>430</v>
      </c>
      <c r="G184" s="213"/>
      <c r="H184" s="213"/>
      <c r="I184" s="213"/>
      <c r="J184" s="214" t="s">
        <v>161</v>
      </c>
      <c r="K184" s="215">
        <v>0.83499999999999996</v>
      </c>
      <c r="L184" s="216">
        <v>0</v>
      </c>
      <c r="M184" s="216"/>
      <c r="N184" s="215">
        <f>ROUND(L184*K184,3)</f>
        <v>0</v>
      </c>
      <c r="O184" s="215"/>
      <c r="P184" s="215"/>
      <c r="Q184" s="215"/>
      <c r="R184" s="179"/>
      <c r="T184" s="217" t="s">
        <v>5</v>
      </c>
      <c r="U184" s="54" t="s">
        <v>42</v>
      </c>
      <c r="V184" s="45"/>
      <c r="W184" s="218">
        <f>V184*K184</f>
        <v>0</v>
      </c>
      <c r="X184" s="218">
        <v>0</v>
      </c>
      <c r="Y184" s="218">
        <f>X184*K184</f>
        <v>0</v>
      </c>
      <c r="Z184" s="218">
        <v>0</v>
      </c>
      <c r="AA184" s="219">
        <f>Z184*K184</f>
        <v>0</v>
      </c>
      <c r="AR184" s="20" t="s">
        <v>90</v>
      </c>
      <c r="AT184" s="20" t="s">
        <v>151</v>
      </c>
      <c r="AU184" s="20" t="s">
        <v>84</v>
      </c>
      <c r="AY184" s="20" t="s">
        <v>150</v>
      </c>
      <c r="BE184" s="134">
        <f>IF(U184="základná",N184,0)</f>
        <v>0</v>
      </c>
      <c r="BF184" s="134">
        <f>IF(U184="znížená",N184,0)</f>
        <v>0</v>
      </c>
      <c r="BG184" s="134">
        <f>IF(U184="zákl. prenesená",N184,0)</f>
        <v>0</v>
      </c>
      <c r="BH184" s="134">
        <f>IF(U184="zníž. prenesená",N184,0)</f>
        <v>0</v>
      </c>
      <c r="BI184" s="134">
        <f>IF(U184="nulová",N184,0)</f>
        <v>0</v>
      </c>
      <c r="BJ184" s="20" t="s">
        <v>84</v>
      </c>
      <c r="BK184" s="220">
        <f>ROUND(L184*K184,3)</f>
        <v>0</v>
      </c>
      <c r="BL184" s="20" t="s">
        <v>90</v>
      </c>
      <c r="BM184" s="20" t="s">
        <v>454</v>
      </c>
    </row>
    <row r="185" s="1" customFormat="1" ht="25.5" customHeight="1">
      <c r="B185" s="175"/>
      <c r="C185" s="211" t="s">
        <v>301</v>
      </c>
      <c r="D185" s="211" t="s">
        <v>151</v>
      </c>
      <c r="E185" s="212" t="s">
        <v>234</v>
      </c>
      <c r="F185" s="213" t="s">
        <v>235</v>
      </c>
      <c r="G185" s="213"/>
      <c r="H185" s="213"/>
      <c r="I185" s="213"/>
      <c r="J185" s="214" t="s">
        <v>154</v>
      </c>
      <c r="K185" s="215">
        <v>8.3499999999999996</v>
      </c>
      <c r="L185" s="216">
        <v>0</v>
      </c>
      <c r="M185" s="216"/>
      <c r="N185" s="215">
        <f>ROUND(L185*K185,3)</f>
        <v>0</v>
      </c>
      <c r="O185" s="215"/>
      <c r="P185" s="215"/>
      <c r="Q185" s="215"/>
      <c r="R185" s="179"/>
      <c r="T185" s="217" t="s">
        <v>5</v>
      </c>
      <c r="U185" s="54" t="s">
        <v>42</v>
      </c>
      <c r="V185" s="45"/>
      <c r="W185" s="218">
        <f>V185*K185</f>
        <v>0</v>
      </c>
      <c r="X185" s="218">
        <v>0</v>
      </c>
      <c r="Y185" s="218">
        <f>X185*K185</f>
        <v>0</v>
      </c>
      <c r="Z185" s="218">
        <v>0</v>
      </c>
      <c r="AA185" s="219">
        <f>Z185*K185</f>
        <v>0</v>
      </c>
      <c r="AR185" s="20" t="s">
        <v>90</v>
      </c>
      <c r="AT185" s="20" t="s">
        <v>151</v>
      </c>
      <c r="AU185" s="20" t="s">
        <v>84</v>
      </c>
      <c r="AY185" s="20" t="s">
        <v>150</v>
      </c>
      <c r="BE185" s="134">
        <f>IF(U185="základná",N185,0)</f>
        <v>0</v>
      </c>
      <c r="BF185" s="134">
        <f>IF(U185="znížená",N185,0)</f>
        <v>0</v>
      </c>
      <c r="BG185" s="134">
        <f>IF(U185="zákl. prenesená",N185,0)</f>
        <v>0</v>
      </c>
      <c r="BH185" s="134">
        <f>IF(U185="zníž. prenesená",N185,0)</f>
        <v>0</v>
      </c>
      <c r="BI185" s="134">
        <f>IF(U185="nulová",N185,0)</f>
        <v>0</v>
      </c>
      <c r="BJ185" s="20" t="s">
        <v>84</v>
      </c>
      <c r="BK185" s="220">
        <f>ROUND(L185*K185,3)</f>
        <v>0</v>
      </c>
      <c r="BL185" s="20" t="s">
        <v>90</v>
      </c>
      <c r="BM185" s="20" t="s">
        <v>455</v>
      </c>
    </row>
    <row r="186" s="9" customFormat="1" ht="29.88" customHeight="1">
      <c r="B186" s="197"/>
      <c r="C186" s="198"/>
      <c r="D186" s="208" t="s">
        <v>118</v>
      </c>
      <c r="E186" s="208"/>
      <c r="F186" s="208"/>
      <c r="G186" s="208"/>
      <c r="H186" s="208"/>
      <c r="I186" s="208"/>
      <c r="J186" s="208"/>
      <c r="K186" s="208"/>
      <c r="L186" s="208"/>
      <c r="M186" s="208"/>
      <c r="N186" s="227">
        <f>BK186</f>
        <v>0</v>
      </c>
      <c r="O186" s="228"/>
      <c r="P186" s="228"/>
      <c r="Q186" s="228"/>
      <c r="R186" s="201"/>
      <c r="T186" s="202"/>
      <c r="U186" s="198"/>
      <c r="V186" s="198"/>
      <c r="W186" s="203">
        <f>SUM(W187:W190)</f>
        <v>0</v>
      </c>
      <c r="X186" s="198"/>
      <c r="Y186" s="203">
        <f>SUM(Y187:Y190)</f>
        <v>10.442528400000001</v>
      </c>
      <c r="Z186" s="198"/>
      <c r="AA186" s="204">
        <f>SUM(AA187:AA190)</f>
        <v>0</v>
      </c>
      <c r="AR186" s="205" t="s">
        <v>81</v>
      </c>
      <c r="AT186" s="206" t="s">
        <v>74</v>
      </c>
      <c r="AU186" s="206" t="s">
        <v>81</v>
      </c>
      <c r="AY186" s="205" t="s">
        <v>150</v>
      </c>
      <c r="BK186" s="207">
        <f>SUM(BK187:BK190)</f>
        <v>0</v>
      </c>
    </row>
    <row r="187" s="1" customFormat="1" ht="38.25" customHeight="1">
      <c r="B187" s="175"/>
      <c r="C187" s="211" t="s">
        <v>303</v>
      </c>
      <c r="D187" s="211" t="s">
        <v>151</v>
      </c>
      <c r="E187" s="212" t="s">
        <v>438</v>
      </c>
      <c r="F187" s="213" t="s">
        <v>439</v>
      </c>
      <c r="G187" s="213"/>
      <c r="H187" s="213"/>
      <c r="I187" s="213"/>
      <c r="J187" s="214" t="s">
        <v>154</v>
      </c>
      <c r="K187" s="215">
        <v>24.07</v>
      </c>
      <c r="L187" s="216">
        <v>0</v>
      </c>
      <c r="M187" s="216"/>
      <c r="N187" s="215">
        <f>ROUND(L187*K187,3)</f>
        <v>0</v>
      </c>
      <c r="O187" s="215"/>
      <c r="P187" s="215"/>
      <c r="Q187" s="215"/>
      <c r="R187" s="179"/>
      <c r="T187" s="217" t="s">
        <v>5</v>
      </c>
      <c r="U187" s="54" t="s">
        <v>42</v>
      </c>
      <c r="V187" s="45"/>
      <c r="W187" s="218">
        <f>V187*K187</f>
        <v>0</v>
      </c>
      <c r="X187" s="218">
        <v>0.16192000000000001</v>
      </c>
      <c r="Y187" s="218">
        <f>X187*K187</f>
        <v>3.8974144000000002</v>
      </c>
      <c r="Z187" s="218">
        <v>0</v>
      </c>
      <c r="AA187" s="219">
        <f>Z187*K187</f>
        <v>0</v>
      </c>
      <c r="AR187" s="20" t="s">
        <v>90</v>
      </c>
      <c r="AT187" s="20" t="s">
        <v>151</v>
      </c>
      <c r="AU187" s="20" t="s">
        <v>84</v>
      </c>
      <c r="AY187" s="20" t="s">
        <v>150</v>
      </c>
      <c r="BE187" s="134">
        <f>IF(U187="základná",N187,0)</f>
        <v>0</v>
      </c>
      <c r="BF187" s="134">
        <f>IF(U187="znížená",N187,0)</f>
        <v>0</v>
      </c>
      <c r="BG187" s="134">
        <f>IF(U187="zákl. prenesená",N187,0)</f>
        <v>0</v>
      </c>
      <c r="BH187" s="134">
        <f>IF(U187="zníž. prenesená",N187,0)</f>
        <v>0</v>
      </c>
      <c r="BI187" s="134">
        <f>IF(U187="nulová",N187,0)</f>
        <v>0</v>
      </c>
      <c r="BJ187" s="20" t="s">
        <v>84</v>
      </c>
      <c r="BK187" s="220">
        <f>ROUND(L187*K187,3)</f>
        <v>0</v>
      </c>
      <c r="BL187" s="20" t="s">
        <v>90</v>
      </c>
      <c r="BM187" s="20" t="s">
        <v>456</v>
      </c>
    </row>
    <row r="188" s="1" customFormat="1" ht="38.25" customHeight="1">
      <c r="B188" s="175"/>
      <c r="C188" s="211" t="s">
        <v>307</v>
      </c>
      <c r="D188" s="211" t="s">
        <v>151</v>
      </c>
      <c r="E188" s="212" t="s">
        <v>312</v>
      </c>
      <c r="F188" s="213" t="s">
        <v>313</v>
      </c>
      <c r="G188" s="213"/>
      <c r="H188" s="213"/>
      <c r="I188" s="213"/>
      <c r="J188" s="214" t="s">
        <v>154</v>
      </c>
      <c r="K188" s="215">
        <v>2.6000000000000001</v>
      </c>
      <c r="L188" s="216">
        <v>0</v>
      </c>
      <c r="M188" s="216"/>
      <c r="N188" s="215">
        <f>ROUND(L188*K188,3)</f>
        <v>0</v>
      </c>
      <c r="O188" s="215"/>
      <c r="P188" s="215"/>
      <c r="Q188" s="215"/>
      <c r="R188" s="179"/>
      <c r="T188" s="217" t="s">
        <v>5</v>
      </c>
      <c r="U188" s="54" t="s">
        <v>42</v>
      </c>
      <c r="V188" s="45"/>
      <c r="W188" s="218">
        <f>V188*K188</f>
        <v>0</v>
      </c>
      <c r="X188" s="218">
        <v>0.25294</v>
      </c>
      <c r="Y188" s="218">
        <f>X188*K188</f>
        <v>0.65764400000000001</v>
      </c>
      <c r="Z188" s="218">
        <v>0</v>
      </c>
      <c r="AA188" s="219">
        <f>Z188*K188</f>
        <v>0</v>
      </c>
      <c r="AR188" s="20" t="s">
        <v>90</v>
      </c>
      <c r="AT188" s="20" t="s">
        <v>151</v>
      </c>
      <c r="AU188" s="20" t="s">
        <v>84</v>
      </c>
      <c r="AY188" s="20" t="s">
        <v>150</v>
      </c>
      <c r="BE188" s="134">
        <f>IF(U188="základná",N188,0)</f>
        <v>0</v>
      </c>
      <c r="BF188" s="134">
        <f>IF(U188="znížená",N188,0)</f>
        <v>0</v>
      </c>
      <c r="BG188" s="134">
        <f>IF(U188="zákl. prenesená",N188,0)</f>
        <v>0</v>
      </c>
      <c r="BH188" s="134">
        <f>IF(U188="zníž. prenesená",N188,0)</f>
        <v>0</v>
      </c>
      <c r="BI188" s="134">
        <f>IF(U188="nulová",N188,0)</f>
        <v>0</v>
      </c>
      <c r="BJ188" s="20" t="s">
        <v>84</v>
      </c>
      <c r="BK188" s="220">
        <f>ROUND(L188*K188,3)</f>
        <v>0</v>
      </c>
      <c r="BL188" s="20" t="s">
        <v>90</v>
      </c>
      <c r="BM188" s="20" t="s">
        <v>457</v>
      </c>
    </row>
    <row r="189" s="1" customFormat="1" ht="38.25" customHeight="1">
      <c r="B189" s="175"/>
      <c r="C189" s="211" t="s">
        <v>311</v>
      </c>
      <c r="D189" s="211" t="s">
        <v>151</v>
      </c>
      <c r="E189" s="212" t="s">
        <v>189</v>
      </c>
      <c r="F189" s="213" t="s">
        <v>409</v>
      </c>
      <c r="G189" s="213"/>
      <c r="H189" s="213"/>
      <c r="I189" s="213"/>
      <c r="J189" s="214" t="s">
        <v>154</v>
      </c>
      <c r="K189" s="215">
        <v>24.07</v>
      </c>
      <c r="L189" s="216">
        <v>0</v>
      </c>
      <c r="M189" s="216"/>
      <c r="N189" s="215">
        <f>ROUND(L189*K189,3)</f>
        <v>0</v>
      </c>
      <c r="O189" s="215"/>
      <c r="P189" s="215"/>
      <c r="Q189" s="215"/>
      <c r="R189" s="179"/>
      <c r="T189" s="217" t="s">
        <v>5</v>
      </c>
      <c r="U189" s="54" t="s">
        <v>42</v>
      </c>
      <c r="V189" s="45"/>
      <c r="W189" s="218">
        <f>V189*K189</f>
        <v>0</v>
      </c>
      <c r="X189" s="218">
        <v>0.112</v>
      </c>
      <c r="Y189" s="218">
        <f>X189*K189</f>
        <v>2.69584</v>
      </c>
      <c r="Z189" s="218">
        <v>0</v>
      </c>
      <c r="AA189" s="219">
        <f>Z189*K189</f>
        <v>0</v>
      </c>
      <c r="AR189" s="20" t="s">
        <v>90</v>
      </c>
      <c r="AT189" s="20" t="s">
        <v>151</v>
      </c>
      <c r="AU189" s="20" t="s">
        <v>84</v>
      </c>
      <c r="AY189" s="20" t="s">
        <v>150</v>
      </c>
      <c r="BE189" s="134">
        <f>IF(U189="základná",N189,0)</f>
        <v>0</v>
      </c>
      <c r="BF189" s="134">
        <f>IF(U189="znížená",N189,0)</f>
        <v>0</v>
      </c>
      <c r="BG189" s="134">
        <f>IF(U189="zákl. prenesená",N189,0)</f>
        <v>0</v>
      </c>
      <c r="BH189" s="134">
        <f>IF(U189="zníž. prenesená",N189,0)</f>
        <v>0</v>
      </c>
      <c r="BI189" s="134">
        <f>IF(U189="nulová",N189,0)</f>
        <v>0</v>
      </c>
      <c r="BJ189" s="20" t="s">
        <v>84</v>
      </c>
      <c r="BK189" s="220">
        <f>ROUND(L189*K189,3)</f>
        <v>0</v>
      </c>
      <c r="BL189" s="20" t="s">
        <v>90</v>
      </c>
      <c r="BM189" s="20" t="s">
        <v>458</v>
      </c>
    </row>
    <row r="190" s="1" customFormat="1" ht="25.5" customHeight="1">
      <c r="B190" s="175"/>
      <c r="C190" s="221" t="s">
        <v>315</v>
      </c>
      <c r="D190" s="221" t="s">
        <v>167</v>
      </c>
      <c r="E190" s="222" t="s">
        <v>250</v>
      </c>
      <c r="F190" s="223" t="s">
        <v>251</v>
      </c>
      <c r="G190" s="223"/>
      <c r="H190" s="223"/>
      <c r="I190" s="223"/>
      <c r="J190" s="224" t="s">
        <v>154</v>
      </c>
      <c r="K190" s="225">
        <v>24.550999999999998</v>
      </c>
      <c r="L190" s="226">
        <v>0</v>
      </c>
      <c r="M190" s="226"/>
      <c r="N190" s="225">
        <f>ROUND(L190*K190,3)</f>
        <v>0</v>
      </c>
      <c r="O190" s="215"/>
      <c r="P190" s="215"/>
      <c r="Q190" s="215"/>
      <c r="R190" s="179"/>
      <c r="T190" s="217" t="s">
        <v>5</v>
      </c>
      <c r="U190" s="54" t="s">
        <v>42</v>
      </c>
      <c r="V190" s="45"/>
      <c r="W190" s="218">
        <f>V190*K190</f>
        <v>0</v>
      </c>
      <c r="X190" s="218">
        <v>0.13</v>
      </c>
      <c r="Y190" s="218">
        <f>X190*K190</f>
        <v>3.19163</v>
      </c>
      <c r="Z190" s="218">
        <v>0</v>
      </c>
      <c r="AA190" s="219">
        <f>Z190*K190</f>
        <v>0</v>
      </c>
      <c r="AR190" s="20" t="s">
        <v>171</v>
      </c>
      <c r="AT190" s="20" t="s">
        <v>167</v>
      </c>
      <c r="AU190" s="20" t="s">
        <v>84</v>
      </c>
      <c r="AY190" s="20" t="s">
        <v>150</v>
      </c>
      <c r="BE190" s="134">
        <f>IF(U190="základná",N190,0)</f>
        <v>0</v>
      </c>
      <c r="BF190" s="134">
        <f>IF(U190="znížená",N190,0)</f>
        <v>0</v>
      </c>
      <c r="BG190" s="134">
        <f>IF(U190="zákl. prenesená",N190,0)</f>
        <v>0</v>
      </c>
      <c r="BH190" s="134">
        <f>IF(U190="zníž. prenesená",N190,0)</f>
        <v>0</v>
      </c>
      <c r="BI190" s="134">
        <f>IF(U190="nulová",N190,0)</f>
        <v>0</v>
      </c>
      <c r="BJ190" s="20" t="s">
        <v>84</v>
      </c>
      <c r="BK190" s="220">
        <f>ROUND(L190*K190,3)</f>
        <v>0</v>
      </c>
      <c r="BL190" s="20" t="s">
        <v>90</v>
      </c>
      <c r="BM190" s="20" t="s">
        <v>459</v>
      </c>
    </row>
    <row r="191" s="9" customFormat="1" ht="29.88" customHeight="1">
      <c r="B191" s="197"/>
      <c r="C191" s="198"/>
      <c r="D191" s="208" t="s">
        <v>119</v>
      </c>
      <c r="E191" s="208"/>
      <c r="F191" s="208"/>
      <c r="G191" s="208"/>
      <c r="H191" s="208"/>
      <c r="I191" s="208"/>
      <c r="J191" s="208"/>
      <c r="K191" s="208"/>
      <c r="L191" s="208"/>
      <c r="M191" s="208"/>
      <c r="N191" s="227">
        <f>BK191</f>
        <v>0</v>
      </c>
      <c r="O191" s="228"/>
      <c r="P191" s="228"/>
      <c r="Q191" s="228"/>
      <c r="R191" s="201"/>
      <c r="T191" s="202"/>
      <c r="U191" s="198"/>
      <c r="V191" s="198"/>
      <c r="W191" s="203">
        <f>SUM(W192:W194)</f>
        <v>0</v>
      </c>
      <c r="X191" s="198"/>
      <c r="Y191" s="203">
        <f>SUM(Y192:Y194)</f>
        <v>2.15730187</v>
      </c>
      <c r="Z191" s="198"/>
      <c r="AA191" s="204">
        <f>SUM(AA192:AA194)</f>
        <v>0</v>
      </c>
      <c r="AR191" s="205" t="s">
        <v>81</v>
      </c>
      <c r="AT191" s="206" t="s">
        <v>74</v>
      </c>
      <c r="AU191" s="206" t="s">
        <v>81</v>
      </c>
      <c r="AY191" s="205" t="s">
        <v>150</v>
      </c>
      <c r="BK191" s="207">
        <f>SUM(BK192:BK194)</f>
        <v>0</v>
      </c>
    </row>
    <row r="192" s="1" customFormat="1" ht="38.25" customHeight="1">
      <c r="B192" s="175"/>
      <c r="C192" s="211" t="s">
        <v>319</v>
      </c>
      <c r="D192" s="211" t="s">
        <v>151</v>
      </c>
      <c r="E192" s="212" t="s">
        <v>197</v>
      </c>
      <c r="F192" s="213" t="s">
        <v>198</v>
      </c>
      <c r="G192" s="213"/>
      <c r="H192" s="213"/>
      <c r="I192" s="213"/>
      <c r="J192" s="214" t="s">
        <v>199</v>
      </c>
      <c r="K192" s="215">
        <v>16.699999999999999</v>
      </c>
      <c r="L192" s="216">
        <v>0</v>
      </c>
      <c r="M192" s="216"/>
      <c r="N192" s="215">
        <f>ROUND(L192*K192,3)</f>
        <v>0</v>
      </c>
      <c r="O192" s="215"/>
      <c r="P192" s="215"/>
      <c r="Q192" s="215"/>
      <c r="R192" s="179"/>
      <c r="T192" s="217" t="s">
        <v>5</v>
      </c>
      <c r="U192" s="54" t="s">
        <v>42</v>
      </c>
      <c r="V192" s="45"/>
      <c r="W192" s="218">
        <f>V192*K192</f>
        <v>0</v>
      </c>
      <c r="X192" s="218">
        <v>0.099329600000000004</v>
      </c>
      <c r="Y192" s="218">
        <f>X192*K192</f>
        <v>1.65880432</v>
      </c>
      <c r="Z192" s="218">
        <v>0</v>
      </c>
      <c r="AA192" s="219">
        <f>Z192*K192</f>
        <v>0</v>
      </c>
      <c r="AR192" s="20" t="s">
        <v>90</v>
      </c>
      <c r="AT192" s="20" t="s">
        <v>151</v>
      </c>
      <c r="AU192" s="20" t="s">
        <v>84</v>
      </c>
      <c r="AY192" s="20" t="s">
        <v>150</v>
      </c>
      <c r="BE192" s="134">
        <f>IF(U192="základná",N192,0)</f>
        <v>0</v>
      </c>
      <c r="BF192" s="134">
        <f>IF(U192="znížená",N192,0)</f>
        <v>0</v>
      </c>
      <c r="BG192" s="134">
        <f>IF(U192="zákl. prenesená",N192,0)</f>
        <v>0</v>
      </c>
      <c r="BH192" s="134">
        <f>IF(U192="zníž. prenesená",N192,0)</f>
        <v>0</v>
      </c>
      <c r="BI192" s="134">
        <f>IF(U192="nulová",N192,0)</f>
        <v>0</v>
      </c>
      <c r="BJ192" s="20" t="s">
        <v>84</v>
      </c>
      <c r="BK192" s="220">
        <f>ROUND(L192*K192,3)</f>
        <v>0</v>
      </c>
      <c r="BL192" s="20" t="s">
        <v>90</v>
      </c>
      <c r="BM192" s="20" t="s">
        <v>460</v>
      </c>
    </row>
    <row r="193" s="1" customFormat="1" ht="25.5" customHeight="1">
      <c r="B193" s="175"/>
      <c r="C193" s="221" t="s">
        <v>321</v>
      </c>
      <c r="D193" s="221" t="s">
        <v>167</v>
      </c>
      <c r="E193" s="222" t="s">
        <v>202</v>
      </c>
      <c r="F193" s="223" t="s">
        <v>413</v>
      </c>
      <c r="G193" s="223"/>
      <c r="H193" s="223"/>
      <c r="I193" s="223"/>
      <c r="J193" s="224" t="s">
        <v>204</v>
      </c>
      <c r="K193" s="225">
        <v>16.867000000000001</v>
      </c>
      <c r="L193" s="226">
        <v>0</v>
      </c>
      <c r="M193" s="226"/>
      <c r="N193" s="225">
        <f>ROUND(L193*K193,3)</f>
        <v>0</v>
      </c>
      <c r="O193" s="215"/>
      <c r="P193" s="215"/>
      <c r="Q193" s="215"/>
      <c r="R193" s="179"/>
      <c r="T193" s="217" t="s">
        <v>5</v>
      </c>
      <c r="U193" s="54" t="s">
        <v>42</v>
      </c>
      <c r="V193" s="45"/>
      <c r="W193" s="218">
        <f>V193*K193</f>
        <v>0</v>
      </c>
      <c r="X193" s="218">
        <v>0.023</v>
      </c>
      <c r="Y193" s="218">
        <f>X193*K193</f>
        <v>0.38794100000000004</v>
      </c>
      <c r="Z193" s="218">
        <v>0</v>
      </c>
      <c r="AA193" s="219">
        <f>Z193*K193</f>
        <v>0</v>
      </c>
      <c r="AR193" s="20" t="s">
        <v>171</v>
      </c>
      <c r="AT193" s="20" t="s">
        <v>167</v>
      </c>
      <c r="AU193" s="20" t="s">
        <v>84</v>
      </c>
      <c r="AY193" s="20" t="s">
        <v>150</v>
      </c>
      <c r="BE193" s="134">
        <f>IF(U193="základná",N193,0)</f>
        <v>0</v>
      </c>
      <c r="BF193" s="134">
        <f>IF(U193="znížená",N193,0)</f>
        <v>0</v>
      </c>
      <c r="BG193" s="134">
        <f>IF(U193="zákl. prenesená",N193,0)</f>
        <v>0</v>
      </c>
      <c r="BH193" s="134">
        <f>IF(U193="zníž. prenesená",N193,0)</f>
        <v>0</v>
      </c>
      <c r="BI193" s="134">
        <f>IF(U193="nulová",N193,0)</f>
        <v>0</v>
      </c>
      <c r="BJ193" s="20" t="s">
        <v>84</v>
      </c>
      <c r="BK193" s="220">
        <f>ROUND(L193*K193,3)</f>
        <v>0</v>
      </c>
      <c r="BL193" s="20" t="s">
        <v>90</v>
      </c>
      <c r="BM193" s="20" t="s">
        <v>461</v>
      </c>
    </row>
    <row r="194" s="1" customFormat="1" ht="25.5" customHeight="1">
      <c r="B194" s="175"/>
      <c r="C194" s="211" t="s">
        <v>325</v>
      </c>
      <c r="D194" s="211" t="s">
        <v>151</v>
      </c>
      <c r="E194" s="212" t="s">
        <v>270</v>
      </c>
      <c r="F194" s="213" t="s">
        <v>271</v>
      </c>
      <c r="G194" s="213"/>
      <c r="H194" s="213"/>
      <c r="I194" s="213"/>
      <c r="J194" s="214" t="s">
        <v>199</v>
      </c>
      <c r="K194" s="215">
        <v>2.6000000000000001</v>
      </c>
      <c r="L194" s="216">
        <v>0</v>
      </c>
      <c r="M194" s="216"/>
      <c r="N194" s="215">
        <f>ROUND(L194*K194,3)</f>
        <v>0</v>
      </c>
      <c r="O194" s="215"/>
      <c r="P194" s="215"/>
      <c r="Q194" s="215"/>
      <c r="R194" s="179"/>
      <c r="T194" s="217" t="s">
        <v>5</v>
      </c>
      <c r="U194" s="54" t="s">
        <v>42</v>
      </c>
      <c r="V194" s="45"/>
      <c r="W194" s="218">
        <f>V194*K194</f>
        <v>0</v>
      </c>
      <c r="X194" s="218">
        <v>0.042521749999999997</v>
      </c>
      <c r="Y194" s="218">
        <f>X194*K194</f>
        <v>0.11055654999999999</v>
      </c>
      <c r="Z194" s="218">
        <v>0</v>
      </c>
      <c r="AA194" s="219">
        <f>Z194*K194</f>
        <v>0</v>
      </c>
      <c r="AR194" s="20" t="s">
        <v>90</v>
      </c>
      <c r="AT194" s="20" t="s">
        <v>151</v>
      </c>
      <c r="AU194" s="20" t="s">
        <v>84</v>
      </c>
      <c r="AY194" s="20" t="s">
        <v>150</v>
      </c>
      <c r="BE194" s="134">
        <f>IF(U194="základná",N194,0)</f>
        <v>0</v>
      </c>
      <c r="BF194" s="134">
        <f>IF(U194="znížená",N194,0)</f>
        <v>0</v>
      </c>
      <c r="BG194" s="134">
        <f>IF(U194="zákl. prenesená",N194,0)</f>
        <v>0</v>
      </c>
      <c r="BH194" s="134">
        <f>IF(U194="zníž. prenesená",N194,0)</f>
        <v>0</v>
      </c>
      <c r="BI194" s="134">
        <f>IF(U194="nulová",N194,0)</f>
        <v>0</v>
      </c>
      <c r="BJ194" s="20" t="s">
        <v>84</v>
      </c>
      <c r="BK194" s="220">
        <f>ROUND(L194*K194,3)</f>
        <v>0</v>
      </c>
      <c r="BL194" s="20" t="s">
        <v>90</v>
      </c>
      <c r="BM194" s="20" t="s">
        <v>462</v>
      </c>
    </row>
    <row r="195" s="9" customFormat="1" ht="37.44" customHeight="1">
      <c r="B195" s="197"/>
      <c r="C195" s="198"/>
      <c r="D195" s="199" t="s">
        <v>124</v>
      </c>
      <c r="E195" s="199"/>
      <c r="F195" s="199"/>
      <c r="G195" s="199"/>
      <c r="H195" s="199"/>
      <c r="I195" s="199"/>
      <c r="J195" s="199"/>
      <c r="K195" s="199"/>
      <c r="L195" s="199"/>
      <c r="M195" s="199"/>
      <c r="N195" s="229">
        <f>BK195</f>
        <v>0</v>
      </c>
      <c r="O195" s="230"/>
      <c r="P195" s="230"/>
      <c r="Q195" s="230"/>
      <c r="R195" s="201"/>
      <c r="T195" s="202"/>
      <c r="U195" s="198"/>
      <c r="V195" s="198"/>
      <c r="W195" s="203">
        <f>W196</f>
        <v>0</v>
      </c>
      <c r="X195" s="198"/>
      <c r="Y195" s="203">
        <f>Y196</f>
        <v>0</v>
      </c>
      <c r="Z195" s="198"/>
      <c r="AA195" s="204">
        <f>AA196</f>
        <v>0</v>
      </c>
      <c r="AR195" s="205" t="s">
        <v>81</v>
      </c>
      <c r="AT195" s="206" t="s">
        <v>74</v>
      </c>
      <c r="AU195" s="206" t="s">
        <v>75</v>
      </c>
      <c r="AY195" s="205" t="s">
        <v>150</v>
      </c>
      <c r="BK195" s="207">
        <f>BK196</f>
        <v>0</v>
      </c>
    </row>
    <row r="196" s="9" customFormat="1" ht="19.92" customHeight="1">
      <c r="B196" s="197"/>
      <c r="C196" s="198"/>
      <c r="D196" s="208" t="s">
        <v>125</v>
      </c>
      <c r="E196" s="208"/>
      <c r="F196" s="208"/>
      <c r="G196" s="208"/>
      <c r="H196" s="208"/>
      <c r="I196" s="208"/>
      <c r="J196" s="208"/>
      <c r="K196" s="208"/>
      <c r="L196" s="208"/>
      <c r="M196" s="208"/>
      <c r="N196" s="209">
        <f>BK196</f>
        <v>0</v>
      </c>
      <c r="O196" s="210"/>
      <c r="P196" s="210"/>
      <c r="Q196" s="210"/>
      <c r="R196" s="201"/>
      <c r="T196" s="202"/>
      <c r="U196" s="198"/>
      <c r="V196" s="198"/>
      <c r="W196" s="203">
        <f>SUM(W197:W201)</f>
        <v>0</v>
      </c>
      <c r="X196" s="198"/>
      <c r="Y196" s="203">
        <f>SUM(Y197:Y201)</f>
        <v>0</v>
      </c>
      <c r="Z196" s="198"/>
      <c r="AA196" s="204">
        <f>SUM(AA197:AA201)</f>
        <v>0</v>
      </c>
      <c r="AR196" s="205" t="s">
        <v>81</v>
      </c>
      <c r="AT196" s="206" t="s">
        <v>74</v>
      </c>
      <c r="AU196" s="206" t="s">
        <v>81</v>
      </c>
      <c r="AY196" s="205" t="s">
        <v>150</v>
      </c>
      <c r="BK196" s="207">
        <f>SUM(BK197:BK201)</f>
        <v>0</v>
      </c>
    </row>
    <row r="197" s="1" customFormat="1" ht="38.25" customHeight="1">
      <c r="B197" s="175"/>
      <c r="C197" s="211" t="s">
        <v>327</v>
      </c>
      <c r="D197" s="211" t="s">
        <v>151</v>
      </c>
      <c r="E197" s="212" t="s">
        <v>376</v>
      </c>
      <c r="F197" s="213" t="s">
        <v>377</v>
      </c>
      <c r="G197" s="213"/>
      <c r="H197" s="213"/>
      <c r="I197" s="213"/>
      <c r="J197" s="214" t="s">
        <v>378</v>
      </c>
      <c r="K197" s="215">
        <v>313.733</v>
      </c>
      <c r="L197" s="216">
        <v>0</v>
      </c>
      <c r="M197" s="216"/>
      <c r="N197" s="215">
        <f>ROUND(L197*K197,3)</f>
        <v>0</v>
      </c>
      <c r="O197" s="215"/>
      <c r="P197" s="215"/>
      <c r="Q197" s="215"/>
      <c r="R197" s="179"/>
      <c r="T197" s="217" t="s">
        <v>5</v>
      </c>
      <c r="U197" s="54" t="s">
        <v>42</v>
      </c>
      <c r="V197" s="45"/>
      <c r="W197" s="218">
        <f>V197*K197</f>
        <v>0</v>
      </c>
      <c r="X197" s="218">
        <v>0</v>
      </c>
      <c r="Y197" s="218">
        <f>X197*K197</f>
        <v>0</v>
      </c>
      <c r="Z197" s="218">
        <v>0</v>
      </c>
      <c r="AA197" s="219">
        <f>Z197*K197</f>
        <v>0</v>
      </c>
      <c r="AR197" s="20" t="s">
        <v>90</v>
      </c>
      <c r="AT197" s="20" t="s">
        <v>151</v>
      </c>
      <c r="AU197" s="20" t="s">
        <v>84</v>
      </c>
      <c r="AY197" s="20" t="s">
        <v>150</v>
      </c>
      <c r="BE197" s="134">
        <f>IF(U197="základná",N197,0)</f>
        <v>0</v>
      </c>
      <c r="BF197" s="134">
        <f>IF(U197="znížená",N197,0)</f>
        <v>0</v>
      </c>
      <c r="BG197" s="134">
        <f>IF(U197="zákl. prenesená",N197,0)</f>
        <v>0</v>
      </c>
      <c r="BH197" s="134">
        <f>IF(U197="zníž. prenesená",N197,0)</f>
        <v>0</v>
      </c>
      <c r="BI197" s="134">
        <f>IF(U197="nulová",N197,0)</f>
        <v>0</v>
      </c>
      <c r="BJ197" s="20" t="s">
        <v>84</v>
      </c>
      <c r="BK197" s="220">
        <f>ROUND(L197*K197,3)</f>
        <v>0</v>
      </c>
      <c r="BL197" s="20" t="s">
        <v>90</v>
      </c>
      <c r="BM197" s="20" t="s">
        <v>463</v>
      </c>
    </row>
    <row r="198" s="1" customFormat="1" ht="38.25" customHeight="1">
      <c r="B198" s="175"/>
      <c r="C198" s="211" t="s">
        <v>329</v>
      </c>
      <c r="D198" s="211" t="s">
        <v>151</v>
      </c>
      <c r="E198" s="212" t="s">
        <v>464</v>
      </c>
      <c r="F198" s="213" t="s">
        <v>465</v>
      </c>
      <c r="G198" s="213"/>
      <c r="H198" s="213"/>
      <c r="I198" s="213"/>
      <c r="J198" s="214" t="s">
        <v>378</v>
      </c>
      <c r="K198" s="215">
        <v>156.441</v>
      </c>
      <c r="L198" s="216">
        <v>0</v>
      </c>
      <c r="M198" s="216"/>
      <c r="N198" s="215">
        <f>ROUND(L198*K198,3)</f>
        <v>0</v>
      </c>
      <c r="O198" s="215"/>
      <c r="P198" s="215"/>
      <c r="Q198" s="215"/>
      <c r="R198" s="179"/>
      <c r="T198" s="217" t="s">
        <v>5</v>
      </c>
      <c r="U198" s="54" t="s">
        <v>42</v>
      </c>
      <c r="V198" s="45"/>
      <c r="W198" s="218">
        <f>V198*K198</f>
        <v>0</v>
      </c>
      <c r="X198" s="218">
        <v>0</v>
      </c>
      <c r="Y198" s="218">
        <f>X198*K198</f>
        <v>0</v>
      </c>
      <c r="Z198" s="218">
        <v>0</v>
      </c>
      <c r="AA198" s="219">
        <f>Z198*K198</f>
        <v>0</v>
      </c>
      <c r="AR198" s="20" t="s">
        <v>90</v>
      </c>
      <c r="AT198" s="20" t="s">
        <v>151</v>
      </c>
      <c r="AU198" s="20" t="s">
        <v>84</v>
      </c>
      <c r="AY198" s="20" t="s">
        <v>150</v>
      </c>
      <c r="BE198" s="134">
        <f>IF(U198="základná",N198,0)</f>
        <v>0</v>
      </c>
      <c r="BF198" s="134">
        <f>IF(U198="znížená",N198,0)</f>
        <v>0</v>
      </c>
      <c r="BG198" s="134">
        <f>IF(U198="zákl. prenesená",N198,0)</f>
        <v>0</v>
      </c>
      <c r="BH198" s="134">
        <f>IF(U198="zníž. prenesená",N198,0)</f>
        <v>0</v>
      </c>
      <c r="BI198" s="134">
        <f>IF(U198="nulová",N198,0)</f>
        <v>0</v>
      </c>
      <c r="BJ198" s="20" t="s">
        <v>84</v>
      </c>
      <c r="BK198" s="220">
        <f>ROUND(L198*K198,3)</f>
        <v>0</v>
      </c>
      <c r="BL198" s="20" t="s">
        <v>90</v>
      </c>
      <c r="BM198" s="20" t="s">
        <v>466</v>
      </c>
    </row>
    <row r="199" s="1" customFormat="1" ht="25.5" customHeight="1">
      <c r="B199" s="175"/>
      <c r="C199" s="211" t="s">
        <v>331</v>
      </c>
      <c r="D199" s="211" t="s">
        <v>151</v>
      </c>
      <c r="E199" s="212" t="s">
        <v>467</v>
      </c>
      <c r="F199" s="213" t="s">
        <v>468</v>
      </c>
      <c r="G199" s="213"/>
      <c r="H199" s="213"/>
      <c r="I199" s="213"/>
      <c r="J199" s="214" t="s">
        <v>378</v>
      </c>
      <c r="K199" s="215">
        <v>156.441</v>
      </c>
      <c r="L199" s="216">
        <v>0</v>
      </c>
      <c r="M199" s="216"/>
      <c r="N199" s="215">
        <f>ROUND(L199*K199,3)</f>
        <v>0</v>
      </c>
      <c r="O199" s="215"/>
      <c r="P199" s="215"/>
      <c r="Q199" s="215"/>
      <c r="R199" s="179"/>
      <c r="T199" s="217" t="s">
        <v>5</v>
      </c>
      <c r="U199" s="54" t="s">
        <v>42</v>
      </c>
      <c r="V199" s="45"/>
      <c r="W199" s="218">
        <f>V199*K199</f>
        <v>0</v>
      </c>
      <c r="X199" s="218">
        <v>0</v>
      </c>
      <c r="Y199" s="218">
        <f>X199*K199</f>
        <v>0</v>
      </c>
      <c r="Z199" s="218">
        <v>0</v>
      </c>
      <c r="AA199" s="219">
        <f>Z199*K199</f>
        <v>0</v>
      </c>
      <c r="AR199" s="20" t="s">
        <v>90</v>
      </c>
      <c r="AT199" s="20" t="s">
        <v>151</v>
      </c>
      <c r="AU199" s="20" t="s">
        <v>84</v>
      </c>
      <c r="AY199" s="20" t="s">
        <v>150</v>
      </c>
      <c r="BE199" s="134">
        <f>IF(U199="základná",N199,0)</f>
        <v>0</v>
      </c>
      <c r="BF199" s="134">
        <f>IF(U199="znížená",N199,0)</f>
        <v>0</v>
      </c>
      <c r="BG199" s="134">
        <f>IF(U199="zákl. prenesená",N199,0)</f>
        <v>0</v>
      </c>
      <c r="BH199" s="134">
        <f>IF(U199="zníž. prenesená",N199,0)</f>
        <v>0</v>
      </c>
      <c r="BI199" s="134">
        <f>IF(U199="nulová",N199,0)</f>
        <v>0</v>
      </c>
      <c r="BJ199" s="20" t="s">
        <v>84</v>
      </c>
      <c r="BK199" s="220">
        <f>ROUND(L199*K199,3)</f>
        <v>0</v>
      </c>
      <c r="BL199" s="20" t="s">
        <v>90</v>
      </c>
      <c r="BM199" s="20" t="s">
        <v>469</v>
      </c>
    </row>
    <row r="200" s="1" customFormat="1" ht="25.5" customHeight="1">
      <c r="B200" s="175"/>
      <c r="C200" s="211" t="s">
        <v>333</v>
      </c>
      <c r="D200" s="211" t="s">
        <v>151</v>
      </c>
      <c r="E200" s="212" t="s">
        <v>470</v>
      </c>
      <c r="F200" s="213" t="s">
        <v>471</v>
      </c>
      <c r="G200" s="213"/>
      <c r="H200" s="213"/>
      <c r="I200" s="213"/>
      <c r="J200" s="214" t="s">
        <v>378</v>
      </c>
      <c r="K200" s="215">
        <v>782.20500000000004</v>
      </c>
      <c r="L200" s="216">
        <v>0</v>
      </c>
      <c r="M200" s="216"/>
      <c r="N200" s="215">
        <f>ROUND(L200*K200,3)</f>
        <v>0</v>
      </c>
      <c r="O200" s="215"/>
      <c r="P200" s="215"/>
      <c r="Q200" s="215"/>
      <c r="R200" s="179"/>
      <c r="T200" s="217" t="s">
        <v>5</v>
      </c>
      <c r="U200" s="54" t="s">
        <v>42</v>
      </c>
      <c r="V200" s="45"/>
      <c r="W200" s="218">
        <f>V200*K200</f>
        <v>0</v>
      </c>
      <c r="X200" s="218">
        <v>0</v>
      </c>
      <c r="Y200" s="218">
        <f>X200*K200</f>
        <v>0</v>
      </c>
      <c r="Z200" s="218">
        <v>0</v>
      </c>
      <c r="AA200" s="219">
        <f>Z200*K200</f>
        <v>0</v>
      </c>
      <c r="AR200" s="20" t="s">
        <v>90</v>
      </c>
      <c r="AT200" s="20" t="s">
        <v>151</v>
      </c>
      <c r="AU200" s="20" t="s">
        <v>84</v>
      </c>
      <c r="AY200" s="20" t="s">
        <v>150</v>
      </c>
      <c r="BE200" s="134">
        <f>IF(U200="základná",N200,0)</f>
        <v>0</v>
      </c>
      <c r="BF200" s="134">
        <f>IF(U200="znížená",N200,0)</f>
        <v>0</v>
      </c>
      <c r="BG200" s="134">
        <f>IF(U200="zákl. prenesená",N200,0)</f>
        <v>0</v>
      </c>
      <c r="BH200" s="134">
        <f>IF(U200="zníž. prenesená",N200,0)</f>
        <v>0</v>
      </c>
      <c r="BI200" s="134">
        <f>IF(U200="nulová",N200,0)</f>
        <v>0</v>
      </c>
      <c r="BJ200" s="20" t="s">
        <v>84</v>
      </c>
      <c r="BK200" s="220">
        <f>ROUND(L200*K200,3)</f>
        <v>0</v>
      </c>
      <c r="BL200" s="20" t="s">
        <v>90</v>
      </c>
      <c r="BM200" s="20" t="s">
        <v>472</v>
      </c>
    </row>
    <row r="201" s="1" customFormat="1" ht="25.5" customHeight="1">
      <c r="B201" s="175"/>
      <c r="C201" s="211" t="s">
        <v>337</v>
      </c>
      <c r="D201" s="211" t="s">
        <v>151</v>
      </c>
      <c r="E201" s="212" t="s">
        <v>389</v>
      </c>
      <c r="F201" s="213" t="s">
        <v>390</v>
      </c>
      <c r="G201" s="213"/>
      <c r="H201" s="213"/>
      <c r="I201" s="213"/>
      <c r="J201" s="214" t="s">
        <v>378</v>
      </c>
      <c r="K201" s="215">
        <v>156.441</v>
      </c>
      <c r="L201" s="216">
        <v>0</v>
      </c>
      <c r="M201" s="216"/>
      <c r="N201" s="215">
        <f>ROUND(L201*K201,3)</f>
        <v>0</v>
      </c>
      <c r="O201" s="215"/>
      <c r="P201" s="215"/>
      <c r="Q201" s="215"/>
      <c r="R201" s="179"/>
      <c r="T201" s="217" t="s">
        <v>5</v>
      </c>
      <c r="U201" s="54" t="s">
        <v>42</v>
      </c>
      <c r="V201" s="45"/>
      <c r="W201" s="218">
        <f>V201*K201</f>
        <v>0</v>
      </c>
      <c r="X201" s="218">
        <v>0</v>
      </c>
      <c r="Y201" s="218">
        <f>X201*K201</f>
        <v>0</v>
      </c>
      <c r="Z201" s="218">
        <v>0</v>
      </c>
      <c r="AA201" s="219">
        <f>Z201*K201</f>
        <v>0</v>
      </c>
      <c r="AR201" s="20" t="s">
        <v>90</v>
      </c>
      <c r="AT201" s="20" t="s">
        <v>151</v>
      </c>
      <c r="AU201" s="20" t="s">
        <v>84</v>
      </c>
      <c r="AY201" s="20" t="s">
        <v>150</v>
      </c>
      <c r="BE201" s="134">
        <f>IF(U201="základná",N201,0)</f>
        <v>0</v>
      </c>
      <c r="BF201" s="134">
        <f>IF(U201="znížená",N201,0)</f>
        <v>0</v>
      </c>
      <c r="BG201" s="134">
        <f>IF(U201="zákl. prenesená",N201,0)</f>
        <v>0</v>
      </c>
      <c r="BH201" s="134">
        <f>IF(U201="zníž. prenesená",N201,0)</f>
        <v>0</v>
      </c>
      <c r="BI201" s="134">
        <f>IF(U201="nulová",N201,0)</f>
        <v>0</v>
      </c>
      <c r="BJ201" s="20" t="s">
        <v>84</v>
      </c>
      <c r="BK201" s="220">
        <f>ROUND(L201*K201,3)</f>
        <v>0</v>
      </c>
      <c r="BL201" s="20" t="s">
        <v>90</v>
      </c>
      <c r="BM201" s="20" t="s">
        <v>473</v>
      </c>
    </row>
    <row r="202" s="1" customFormat="1" ht="49.92" customHeight="1">
      <c r="B202" s="44"/>
      <c r="C202" s="45"/>
      <c r="D202" s="199" t="s">
        <v>392</v>
      </c>
      <c r="E202" s="45"/>
      <c r="F202" s="45"/>
      <c r="G202" s="45"/>
      <c r="H202" s="45"/>
      <c r="I202" s="45"/>
      <c r="J202" s="45"/>
      <c r="K202" s="45"/>
      <c r="L202" s="45"/>
      <c r="M202" s="45"/>
      <c r="N202" s="231">
        <f>BK202</f>
        <v>0</v>
      </c>
      <c r="O202" s="232"/>
      <c r="P202" s="232"/>
      <c r="Q202" s="232"/>
      <c r="R202" s="46"/>
      <c r="T202" s="233"/>
      <c r="U202" s="45"/>
      <c r="V202" s="45"/>
      <c r="W202" s="45"/>
      <c r="X202" s="45"/>
      <c r="Y202" s="45"/>
      <c r="Z202" s="45"/>
      <c r="AA202" s="92"/>
      <c r="AT202" s="20" t="s">
        <v>74</v>
      </c>
      <c r="AU202" s="20" t="s">
        <v>75</v>
      </c>
      <c r="AY202" s="20" t="s">
        <v>393</v>
      </c>
      <c r="BK202" s="220">
        <f>SUM(BK203:BK207)</f>
        <v>0</v>
      </c>
    </row>
    <row r="203" s="1" customFormat="1" ht="22.32" customHeight="1">
      <c r="B203" s="44"/>
      <c r="C203" s="234" t="s">
        <v>5</v>
      </c>
      <c r="D203" s="234" t="s">
        <v>151</v>
      </c>
      <c r="E203" s="235" t="s">
        <v>5</v>
      </c>
      <c r="F203" s="236" t="s">
        <v>5</v>
      </c>
      <c r="G203" s="236"/>
      <c r="H203" s="236"/>
      <c r="I203" s="236"/>
      <c r="J203" s="237" t="s">
        <v>5</v>
      </c>
      <c r="K203" s="216"/>
      <c r="L203" s="216"/>
      <c r="M203" s="238"/>
      <c r="N203" s="238">
        <f>BK203</f>
        <v>0</v>
      </c>
      <c r="O203" s="238"/>
      <c r="P203" s="238"/>
      <c r="Q203" s="238"/>
      <c r="R203" s="46"/>
      <c r="T203" s="217" t="s">
        <v>5</v>
      </c>
      <c r="U203" s="239" t="s">
        <v>42</v>
      </c>
      <c r="V203" s="45"/>
      <c r="W203" s="45"/>
      <c r="X203" s="45"/>
      <c r="Y203" s="45"/>
      <c r="Z203" s="45"/>
      <c r="AA203" s="92"/>
      <c r="AT203" s="20" t="s">
        <v>393</v>
      </c>
      <c r="AU203" s="20" t="s">
        <v>81</v>
      </c>
      <c r="AY203" s="20" t="s">
        <v>393</v>
      </c>
      <c r="BE203" s="134">
        <f>IF(U203="základná",N203,0)</f>
        <v>0</v>
      </c>
      <c r="BF203" s="134">
        <f>IF(U203="znížená",N203,0)</f>
        <v>0</v>
      </c>
      <c r="BG203" s="134">
        <f>IF(U203="zákl. prenesená",N203,0)</f>
        <v>0</v>
      </c>
      <c r="BH203" s="134">
        <f>IF(U203="zníž. prenesená",N203,0)</f>
        <v>0</v>
      </c>
      <c r="BI203" s="134">
        <f>IF(U203="nulová",N203,0)</f>
        <v>0</v>
      </c>
      <c r="BJ203" s="20" t="s">
        <v>84</v>
      </c>
      <c r="BK203" s="220">
        <f>L203*K203</f>
        <v>0</v>
      </c>
    </row>
    <row r="204" s="1" customFormat="1" ht="22.32" customHeight="1">
      <c r="B204" s="44"/>
      <c r="C204" s="234" t="s">
        <v>5</v>
      </c>
      <c r="D204" s="234" t="s">
        <v>151</v>
      </c>
      <c r="E204" s="235" t="s">
        <v>5</v>
      </c>
      <c r="F204" s="236" t="s">
        <v>5</v>
      </c>
      <c r="G204" s="236"/>
      <c r="H204" s="236"/>
      <c r="I204" s="236"/>
      <c r="J204" s="237" t="s">
        <v>5</v>
      </c>
      <c r="K204" s="216"/>
      <c r="L204" s="216"/>
      <c r="M204" s="238"/>
      <c r="N204" s="238">
        <f>BK204</f>
        <v>0</v>
      </c>
      <c r="O204" s="238"/>
      <c r="P204" s="238"/>
      <c r="Q204" s="238"/>
      <c r="R204" s="46"/>
      <c r="T204" s="217" t="s">
        <v>5</v>
      </c>
      <c r="U204" s="239" t="s">
        <v>42</v>
      </c>
      <c r="V204" s="45"/>
      <c r="W204" s="45"/>
      <c r="X204" s="45"/>
      <c r="Y204" s="45"/>
      <c r="Z204" s="45"/>
      <c r="AA204" s="92"/>
      <c r="AT204" s="20" t="s">
        <v>393</v>
      </c>
      <c r="AU204" s="20" t="s">
        <v>81</v>
      </c>
      <c r="AY204" s="20" t="s">
        <v>393</v>
      </c>
      <c r="BE204" s="134">
        <f>IF(U204="základná",N204,0)</f>
        <v>0</v>
      </c>
      <c r="BF204" s="134">
        <f>IF(U204="znížená",N204,0)</f>
        <v>0</v>
      </c>
      <c r="BG204" s="134">
        <f>IF(U204="zákl. prenesená",N204,0)</f>
        <v>0</v>
      </c>
      <c r="BH204" s="134">
        <f>IF(U204="zníž. prenesená",N204,0)</f>
        <v>0</v>
      </c>
      <c r="BI204" s="134">
        <f>IF(U204="nulová",N204,0)</f>
        <v>0</v>
      </c>
      <c r="BJ204" s="20" t="s">
        <v>84</v>
      </c>
      <c r="BK204" s="220">
        <f>L204*K204</f>
        <v>0</v>
      </c>
    </row>
    <row r="205" s="1" customFormat="1" ht="22.32" customHeight="1">
      <c r="B205" s="44"/>
      <c r="C205" s="234" t="s">
        <v>5</v>
      </c>
      <c r="D205" s="234" t="s">
        <v>151</v>
      </c>
      <c r="E205" s="235" t="s">
        <v>5</v>
      </c>
      <c r="F205" s="236" t="s">
        <v>5</v>
      </c>
      <c r="G205" s="236"/>
      <c r="H205" s="236"/>
      <c r="I205" s="236"/>
      <c r="J205" s="237" t="s">
        <v>5</v>
      </c>
      <c r="K205" s="216"/>
      <c r="L205" s="216"/>
      <c r="M205" s="238"/>
      <c r="N205" s="238">
        <f>BK205</f>
        <v>0</v>
      </c>
      <c r="O205" s="238"/>
      <c r="P205" s="238"/>
      <c r="Q205" s="238"/>
      <c r="R205" s="46"/>
      <c r="T205" s="217" t="s">
        <v>5</v>
      </c>
      <c r="U205" s="239" t="s">
        <v>42</v>
      </c>
      <c r="V205" s="45"/>
      <c r="W205" s="45"/>
      <c r="X205" s="45"/>
      <c r="Y205" s="45"/>
      <c r="Z205" s="45"/>
      <c r="AA205" s="92"/>
      <c r="AT205" s="20" t="s">
        <v>393</v>
      </c>
      <c r="AU205" s="20" t="s">
        <v>81</v>
      </c>
      <c r="AY205" s="20" t="s">
        <v>393</v>
      </c>
      <c r="BE205" s="134">
        <f>IF(U205="základná",N205,0)</f>
        <v>0</v>
      </c>
      <c r="BF205" s="134">
        <f>IF(U205="znížená",N205,0)</f>
        <v>0</v>
      </c>
      <c r="BG205" s="134">
        <f>IF(U205="zákl. prenesená",N205,0)</f>
        <v>0</v>
      </c>
      <c r="BH205" s="134">
        <f>IF(U205="zníž. prenesená",N205,0)</f>
        <v>0</v>
      </c>
      <c r="BI205" s="134">
        <f>IF(U205="nulová",N205,0)</f>
        <v>0</v>
      </c>
      <c r="BJ205" s="20" t="s">
        <v>84</v>
      </c>
      <c r="BK205" s="220">
        <f>L205*K205</f>
        <v>0</v>
      </c>
    </row>
    <row r="206" s="1" customFormat="1" ht="22.32" customHeight="1">
      <c r="B206" s="44"/>
      <c r="C206" s="234" t="s">
        <v>5</v>
      </c>
      <c r="D206" s="234" t="s">
        <v>151</v>
      </c>
      <c r="E206" s="235" t="s">
        <v>5</v>
      </c>
      <c r="F206" s="236" t="s">
        <v>5</v>
      </c>
      <c r="G206" s="236"/>
      <c r="H206" s="236"/>
      <c r="I206" s="236"/>
      <c r="J206" s="237" t="s">
        <v>5</v>
      </c>
      <c r="K206" s="216"/>
      <c r="L206" s="216"/>
      <c r="M206" s="238"/>
      <c r="N206" s="238">
        <f>BK206</f>
        <v>0</v>
      </c>
      <c r="O206" s="238"/>
      <c r="P206" s="238"/>
      <c r="Q206" s="238"/>
      <c r="R206" s="46"/>
      <c r="T206" s="217" t="s">
        <v>5</v>
      </c>
      <c r="U206" s="239" t="s">
        <v>42</v>
      </c>
      <c r="V206" s="45"/>
      <c r="W206" s="45"/>
      <c r="X206" s="45"/>
      <c r="Y206" s="45"/>
      <c r="Z206" s="45"/>
      <c r="AA206" s="92"/>
      <c r="AT206" s="20" t="s">
        <v>393</v>
      </c>
      <c r="AU206" s="20" t="s">
        <v>81</v>
      </c>
      <c r="AY206" s="20" t="s">
        <v>393</v>
      </c>
      <c r="BE206" s="134">
        <f>IF(U206="základná",N206,0)</f>
        <v>0</v>
      </c>
      <c r="BF206" s="134">
        <f>IF(U206="znížená",N206,0)</f>
        <v>0</v>
      </c>
      <c r="BG206" s="134">
        <f>IF(U206="zákl. prenesená",N206,0)</f>
        <v>0</v>
      </c>
      <c r="BH206" s="134">
        <f>IF(U206="zníž. prenesená",N206,0)</f>
        <v>0</v>
      </c>
      <c r="BI206" s="134">
        <f>IF(U206="nulová",N206,0)</f>
        <v>0</v>
      </c>
      <c r="BJ206" s="20" t="s">
        <v>84</v>
      </c>
      <c r="BK206" s="220">
        <f>L206*K206</f>
        <v>0</v>
      </c>
    </row>
    <row r="207" s="1" customFormat="1" ht="22.32" customHeight="1">
      <c r="B207" s="44"/>
      <c r="C207" s="234" t="s">
        <v>5</v>
      </c>
      <c r="D207" s="234" t="s">
        <v>151</v>
      </c>
      <c r="E207" s="235" t="s">
        <v>5</v>
      </c>
      <c r="F207" s="236" t="s">
        <v>5</v>
      </c>
      <c r="G207" s="236"/>
      <c r="H207" s="236"/>
      <c r="I207" s="236"/>
      <c r="J207" s="237" t="s">
        <v>5</v>
      </c>
      <c r="K207" s="216"/>
      <c r="L207" s="216"/>
      <c r="M207" s="238"/>
      <c r="N207" s="238">
        <f>BK207</f>
        <v>0</v>
      </c>
      <c r="O207" s="238"/>
      <c r="P207" s="238"/>
      <c r="Q207" s="238"/>
      <c r="R207" s="46"/>
      <c r="T207" s="217" t="s">
        <v>5</v>
      </c>
      <c r="U207" s="239" t="s">
        <v>42</v>
      </c>
      <c r="V207" s="70"/>
      <c r="W207" s="70"/>
      <c r="X207" s="70"/>
      <c r="Y207" s="70"/>
      <c r="Z207" s="70"/>
      <c r="AA207" s="72"/>
      <c r="AT207" s="20" t="s">
        <v>393</v>
      </c>
      <c r="AU207" s="20" t="s">
        <v>81</v>
      </c>
      <c r="AY207" s="20" t="s">
        <v>393</v>
      </c>
      <c r="BE207" s="134">
        <f>IF(U207="základná",N207,0)</f>
        <v>0</v>
      </c>
      <c r="BF207" s="134">
        <f>IF(U207="znížená",N207,0)</f>
        <v>0</v>
      </c>
      <c r="BG207" s="134">
        <f>IF(U207="zákl. prenesená",N207,0)</f>
        <v>0</v>
      </c>
      <c r="BH207" s="134">
        <f>IF(U207="zníž. prenesená",N207,0)</f>
        <v>0</v>
      </c>
      <c r="BI207" s="134">
        <f>IF(U207="nulová",N207,0)</f>
        <v>0</v>
      </c>
      <c r="BJ207" s="20" t="s">
        <v>84</v>
      </c>
      <c r="BK207" s="220">
        <f>L207*K207</f>
        <v>0</v>
      </c>
    </row>
    <row r="208" s="1" customFormat="1" ht="6.96" customHeight="1">
      <c r="B208" s="73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5"/>
    </row>
  </sheetData>
  <mergeCells count="275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1:Q101"/>
    <mergeCell ref="N102:Q102"/>
    <mergeCell ref="N103:Q103"/>
    <mergeCell ref="N104:Q104"/>
    <mergeCell ref="N106:Q106"/>
    <mergeCell ref="D107:H107"/>
    <mergeCell ref="N107:Q107"/>
    <mergeCell ref="D108:H108"/>
    <mergeCell ref="N108:Q108"/>
    <mergeCell ref="D109:H109"/>
    <mergeCell ref="N109:Q109"/>
    <mergeCell ref="D110:H110"/>
    <mergeCell ref="N110:Q110"/>
    <mergeCell ref="D111:H111"/>
    <mergeCell ref="N111:Q111"/>
    <mergeCell ref="N112:Q112"/>
    <mergeCell ref="L114:Q114"/>
    <mergeCell ref="C120:Q120"/>
    <mergeCell ref="F122:P122"/>
    <mergeCell ref="F123:P123"/>
    <mergeCell ref="M125:P125"/>
    <mergeCell ref="M127:Q127"/>
    <mergeCell ref="M128:Q128"/>
    <mergeCell ref="F130:I130"/>
    <mergeCell ref="L130:M130"/>
    <mergeCell ref="N130:Q130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1:I141"/>
    <mergeCell ref="L141:M141"/>
    <mergeCell ref="N141:Q141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4:I154"/>
    <mergeCell ref="L154:M154"/>
    <mergeCell ref="N154:Q154"/>
    <mergeCell ref="F157:I157"/>
    <mergeCell ref="L157:M157"/>
    <mergeCell ref="N157:Q157"/>
    <mergeCell ref="F158:I158"/>
    <mergeCell ref="L158:M158"/>
    <mergeCell ref="N158:Q158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4:I164"/>
    <mergeCell ref="L164:M164"/>
    <mergeCell ref="N164:Q164"/>
    <mergeCell ref="F165:I165"/>
    <mergeCell ref="L165:M165"/>
    <mergeCell ref="N165:Q165"/>
    <mergeCell ref="F166:I166"/>
    <mergeCell ref="L166:M166"/>
    <mergeCell ref="N166:Q166"/>
    <mergeCell ref="F168:I168"/>
    <mergeCell ref="L168:M168"/>
    <mergeCell ref="N168:Q168"/>
    <mergeCell ref="F169:I169"/>
    <mergeCell ref="L169:M169"/>
    <mergeCell ref="N169:Q169"/>
    <mergeCell ref="F170:I170"/>
    <mergeCell ref="L170:M170"/>
    <mergeCell ref="N170:Q170"/>
    <mergeCell ref="F171:I171"/>
    <mergeCell ref="L171:M171"/>
    <mergeCell ref="N171:Q171"/>
    <mergeCell ref="F172:I172"/>
    <mergeCell ref="L172:M172"/>
    <mergeCell ref="N172:Q172"/>
    <mergeCell ref="F173:I173"/>
    <mergeCell ref="L173:M173"/>
    <mergeCell ref="N173:Q173"/>
    <mergeCell ref="F175:I175"/>
    <mergeCell ref="L175:M175"/>
    <mergeCell ref="N175:Q175"/>
    <mergeCell ref="F177:I177"/>
    <mergeCell ref="L177:M177"/>
    <mergeCell ref="N177:Q177"/>
    <mergeCell ref="F178:I178"/>
    <mergeCell ref="L178:M178"/>
    <mergeCell ref="N178:Q178"/>
    <mergeCell ref="F179:I179"/>
    <mergeCell ref="L179:M179"/>
    <mergeCell ref="N179:Q179"/>
    <mergeCell ref="F180:I180"/>
    <mergeCell ref="L180:M180"/>
    <mergeCell ref="N180:Q180"/>
    <mergeCell ref="F183:I183"/>
    <mergeCell ref="L183:M183"/>
    <mergeCell ref="N183:Q183"/>
    <mergeCell ref="F184:I184"/>
    <mergeCell ref="L184:M184"/>
    <mergeCell ref="N184:Q184"/>
    <mergeCell ref="F185:I185"/>
    <mergeCell ref="L185:M185"/>
    <mergeCell ref="N185:Q185"/>
    <mergeCell ref="F187:I187"/>
    <mergeCell ref="L187:M187"/>
    <mergeCell ref="N187:Q187"/>
    <mergeCell ref="F188:I188"/>
    <mergeCell ref="L188:M188"/>
    <mergeCell ref="N188:Q188"/>
    <mergeCell ref="F189:I189"/>
    <mergeCell ref="L189:M189"/>
    <mergeCell ref="N189:Q189"/>
    <mergeCell ref="F190:I190"/>
    <mergeCell ref="L190:M190"/>
    <mergeCell ref="N190:Q190"/>
    <mergeCell ref="F192:I192"/>
    <mergeCell ref="L192:M192"/>
    <mergeCell ref="N192:Q192"/>
    <mergeCell ref="F193:I193"/>
    <mergeCell ref="L193:M193"/>
    <mergeCell ref="N193:Q193"/>
    <mergeCell ref="F194:I194"/>
    <mergeCell ref="L194:M194"/>
    <mergeCell ref="N194:Q194"/>
    <mergeCell ref="F197:I197"/>
    <mergeCell ref="L197:M197"/>
    <mergeCell ref="N197:Q197"/>
    <mergeCell ref="F198:I198"/>
    <mergeCell ref="L198:M198"/>
    <mergeCell ref="N198:Q198"/>
    <mergeCell ref="F199:I199"/>
    <mergeCell ref="L199:M199"/>
    <mergeCell ref="N199:Q199"/>
    <mergeCell ref="F200:I200"/>
    <mergeCell ref="L200:M200"/>
    <mergeCell ref="N200:Q200"/>
    <mergeCell ref="F201:I201"/>
    <mergeCell ref="L201:M201"/>
    <mergeCell ref="N201:Q201"/>
    <mergeCell ref="F203:I203"/>
    <mergeCell ref="L203:M203"/>
    <mergeCell ref="N203:Q203"/>
    <mergeCell ref="F204:I204"/>
    <mergeCell ref="L204:M204"/>
    <mergeCell ref="N204:Q204"/>
    <mergeCell ref="F205:I205"/>
    <mergeCell ref="L205:M205"/>
    <mergeCell ref="N205:Q205"/>
    <mergeCell ref="F206:I206"/>
    <mergeCell ref="L206:M206"/>
    <mergeCell ref="N206:Q206"/>
    <mergeCell ref="F207:I207"/>
    <mergeCell ref="L207:M207"/>
    <mergeCell ref="N207:Q207"/>
    <mergeCell ref="N131:Q131"/>
    <mergeCell ref="N132:Q132"/>
    <mergeCell ref="N133:Q133"/>
    <mergeCell ref="N142:Q142"/>
    <mergeCell ref="N148:Q148"/>
    <mergeCell ref="N155:Q155"/>
    <mergeCell ref="N156:Q156"/>
    <mergeCell ref="N167:Q167"/>
    <mergeCell ref="N174:Q174"/>
    <mergeCell ref="N176:Q176"/>
    <mergeCell ref="N181:Q181"/>
    <mergeCell ref="N182:Q182"/>
    <mergeCell ref="N186:Q186"/>
    <mergeCell ref="N191:Q191"/>
    <mergeCell ref="N195:Q195"/>
    <mergeCell ref="N196:Q196"/>
    <mergeCell ref="N202:Q202"/>
    <mergeCell ref="H1:K1"/>
    <mergeCell ref="S2:AC2"/>
  </mergeCells>
  <dataValidations count="2">
    <dataValidation type="list" allowBlank="1" showInputMessage="1" showErrorMessage="1" error="Povolené sú hodnoty K, M." sqref="D203:D208">
      <formula1>"K, M"</formula1>
    </dataValidation>
    <dataValidation type="list" allowBlank="1" showInputMessage="1" showErrorMessage="1" error="Povolené sú hodnoty základná, znížená, nulová." sqref="U203:U208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30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5"/>
      <c r="B1" s="11"/>
      <c r="C1" s="11"/>
      <c r="D1" s="12" t="s">
        <v>1</v>
      </c>
      <c r="E1" s="11"/>
      <c r="F1" s="13" t="s">
        <v>102</v>
      </c>
      <c r="G1" s="13"/>
      <c r="H1" s="146" t="s">
        <v>103</v>
      </c>
      <c r="I1" s="146"/>
      <c r="J1" s="146"/>
      <c r="K1" s="146"/>
      <c r="L1" s="13" t="s">
        <v>104</v>
      </c>
      <c r="M1" s="11"/>
      <c r="N1" s="11"/>
      <c r="O1" s="12" t="s">
        <v>105</v>
      </c>
      <c r="P1" s="11"/>
      <c r="Q1" s="11"/>
      <c r="R1" s="11"/>
      <c r="S1" s="13" t="s">
        <v>106</v>
      </c>
      <c r="T1" s="13"/>
      <c r="U1" s="145"/>
      <c r="V1" s="14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89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107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ht="25.44" customHeight="1">
      <c r="B6" s="24"/>
      <c r="C6" s="29"/>
      <c r="D6" s="36" t="s">
        <v>17</v>
      </c>
      <c r="E6" s="29"/>
      <c r="F6" s="147" t="str">
        <f>'Rekapitulácia stavby'!K6</f>
        <v>Spojovacie a prístupové chodníky k obytným domom Luhy II.</v>
      </c>
      <c r="G6" s="36"/>
      <c r="H6" s="36"/>
      <c r="I6" s="36"/>
      <c r="J6" s="36"/>
      <c r="K6" s="36"/>
      <c r="L6" s="36"/>
      <c r="M6" s="36"/>
      <c r="N6" s="36"/>
      <c r="O6" s="36"/>
      <c r="P6" s="36"/>
      <c r="Q6" s="29"/>
      <c r="R6" s="27"/>
    </row>
    <row r="7" s="1" customFormat="1" ht="32.88" customHeight="1">
      <c r="B7" s="44"/>
      <c r="C7" s="45"/>
      <c r="D7" s="33" t="s">
        <v>108</v>
      </c>
      <c r="E7" s="45"/>
      <c r="F7" s="34" t="s">
        <v>474</v>
      </c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6"/>
    </row>
    <row r="8" s="1" customFormat="1" ht="14.4" customHeight="1">
      <c r="B8" s="44"/>
      <c r="C8" s="45"/>
      <c r="D8" s="36" t="s">
        <v>19</v>
      </c>
      <c r="E8" s="45"/>
      <c r="F8" s="31" t="s">
        <v>5</v>
      </c>
      <c r="G8" s="45"/>
      <c r="H8" s="45"/>
      <c r="I8" s="45"/>
      <c r="J8" s="45"/>
      <c r="K8" s="45"/>
      <c r="L8" s="45"/>
      <c r="M8" s="36" t="s">
        <v>20</v>
      </c>
      <c r="N8" s="45"/>
      <c r="O8" s="31" t="s">
        <v>5</v>
      </c>
      <c r="P8" s="45"/>
      <c r="Q8" s="45"/>
      <c r="R8" s="46"/>
    </row>
    <row r="9" s="1" customFormat="1" ht="14.4" customHeight="1">
      <c r="B9" s="44"/>
      <c r="C9" s="45"/>
      <c r="D9" s="36" t="s">
        <v>21</v>
      </c>
      <c r="E9" s="45"/>
      <c r="F9" s="31" t="s">
        <v>22</v>
      </c>
      <c r="G9" s="45"/>
      <c r="H9" s="45"/>
      <c r="I9" s="45"/>
      <c r="J9" s="45"/>
      <c r="K9" s="45"/>
      <c r="L9" s="45"/>
      <c r="M9" s="36" t="s">
        <v>23</v>
      </c>
      <c r="N9" s="45"/>
      <c r="O9" s="148" t="str">
        <f>'Rekapitulácia stavby'!AN8</f>
        <v>5. 3. 2018</v>
      </c>
      <c r="P9" s="88"/>
      <c r="Q9" s="45"/>
      <c r="R9" s="46"/>
    </row>
    <row r="10" s="1" customFormat="1" ht="10.8" customHeight="1">
      <c r="B10" s="44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6"/>
    </row>
    <row r="11" s="1" customFormat="1" ht="14.4" customHeight="1">
      <c r="B11" s="44"/>
      <c r="C11" s="45"/>
      <c r="D11" s="36" t="s">
        <v>25</v>
      </c>
      <c r="E11" s="45"/>
      <c r="F11" s="45"/>
      <c r="G11" s="45"/>
      <c r="H11" s="45"/>
      <c r="I11" s="45"/>
      <c r="J11" s="45"/>
      <c r="K11" s="45"/>
      <c r="L11" s="45"/>
      <c r="M11" s="36" t="s">
        <v>26</v>
      </c>
      <c r="N11" s="45"/>
      <c r="O11" s="31" t="s">
        <v>5</v>
      </c>
      <c r="P11" s="31"/>
      <c r="Q11" s="45"/>
      <c r="R11" s="46"/>
    </row>
    <row r="12" s="1" customFormat="1" ht="18" customHeight="1">
      <c r="B12" s="44"/>
      <c r="C12" s="45"/>
      <c r="D12" s="45"/>
      <c r="E12" s="31" t="s">
        <v>27</v>
      </c>
      <c r="F12" s="45"/>
      <c r="G12" s="45"/>
      <c r="H12" s="45"/>
      <c r="I12" s="45"/>
      <c r="J12" s="45"/>
      <c r="K12" s="45"/>
      <c r="L12" s="45"/>
      <c r="M12" s="36" t="s">
        <v>28</v>
      </c>
      <c r="N12" s="45"/>
      <c r="O12" s="31" t="s">
        <v>5</v>
      </c>
      <c r="P12" s="31"/>
      <c r="Q12" s="45"/>
      <c r="R12" s="46"/>
    </row>
    <row r="13" s="1" customFormat="1" ht="6.96" customHeight="1"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6"/>
    </row>
    <row r="14" s="1" customFormat="1" ht="14.4" customHeight="1">
      <c r="B14" s="44"/>
      <c r="C14" s="45"/>
      <c r="D14" s="36" t="s">
        <v>29</v>
      </c>
      <c r="E14" s="45"/>
      <c r="F14" s="45"/>
      <c r="G14" s="45"/>
      <c r="H14" s="45"/>
      <c r="I14" s="45"/>
      <c r="J14" s="45"/>
      <c r="K14" s="45"/>
      <c r="L14" s="45"/>
      <c r="M14" s="36" t="s">
        <v>26</v>
      </c>
      <c r="N14" s="45"/>
      <c r="O14" s="37" t="str">
        <f>IF('Rekapitulácia stavby'!AN13="","",'Rekapitulácia stavby'!AN13)</f>
        <v>Vyplň údaj</v>
      </c>
      <c r="P14" s="31"/>
      <c r="Q14" s="45"/>
      <c r="R14" s="46"/>
    </row>
    <row r="15" s="1" customFormat="1" ht="18" customHeight="1">
      <c r="B15" s="44"/>
      <c r="C15" s="45"/>
      <c r="D15" s="45"/>
      <c r="E15" s="37" t="str">
        <f>IF('Rekapitulácia stavby'!E14="","",'Rekapitulácia stavby'!E14)</f>
        <v>Vyplň údaj</v>
      </c>
      <c r="F15" s="149"/>
      <c r="G15" s="149"/>
      <c r="H15" s="149"/>
      <c r="I15" s="149"/>
      <c r="J15" s="149"/>
      <c r="K15" s="149"/>
      <c r="L15" s="149"/>
      <c r="M15" s="36" t="s">
        <v>28</v>
      </c>
      <c r="N15" s="45"/>
      <c r="O15" s="37" t="str">
        <f>IF('Rekapitulácia stavby'!AN14="","",'Rekapitulácia stavby'!AN14)</f>
        <v>Vyplň údaj</v>
      </c>
      <c r="P15" s="31"/>
      <c r="Q15" s="45"/>
      <c r="R15" s="46"/>
    </row>
    <row r="16" s="1" customFormat="1" ht="6.96" customHeight="1">
      <c r="B16" s="44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6"/>
    </row>
    <row r="17" s="1" customFormat="1" ht="14.4" customHeight="1">
      <c r="B17" s="44"/>
      <c r="C17" s="45"/>
      <c r="D17" s="36" t="s">
        <v>31</v>
      </c>
      <c r="E17" s="45"/>
      <c r="F17" s="45"/>
      <c r="G17" s="45"/>
      <c r="H17" s="45"/>
      <c r="I17" s="45"/>
      <c r="J17" s="45"/>
      <c r="K17" s="45"/>
      <c r="L17" s="45"/>
      <c r="M17" s="36" t="s">
        <v>26</v>
      </c>
      <c r="N17" s="45"/>
      <c r="O17" s="31" t="str">
        <f>IF('Rekapitulácia stavby'!AN16="","",'Rekapitulácia stavby'!AN16)</f>
        <v/>
      </c>
      <c r="P17" s="31"/>
      <c r="Q17" s="45"/>
      <c r="R17" s="46"/>
    </row>
    <row r="18" s="1" customFormat="1" ht="18" customHeight="1">
      <c r="B18" s="44"/>
      <c r="C18" s="45"/>
      <c r="D18" s="45"/>
      <c r="E18" s="31" t="str">
        <f>IF('Rekapitulácia stavby'!E17="","",'Rekapitulácia stavby'!E17)</f>
        <v xml:space="preserve"> </v>
      </c>
      <c r="F18" s="45"/>
      <c r="G18" s="45"/>
      <c r="H18" s="45"/>
      <c r="I18" s="45"/>
      <c r="J18" s="45"/>
      <c r="K18" s="45"/>
      <c r="L18" s="45"/>
      <c r="M18" s="36" t="s">
        <v>28</v>
      </c>
      <c r="N18" s="45"/>
      <c r="O18" s="31" t="str">
        <f>IF('Rekapitulácia stavby'!AN17="","",'Rekapitulácia stavby'!AN17)</f>
        <v/>
      </c>
      <c r="P18" s="31"/>
      <c r="Q18" s="45"/>
      <c r="R18" s="46"/>
    </row>
    <row r="19" s="1" customFormat="1" ht="6.96" customHeight="1">
      <c r="B19" s="44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6"/>
    </row>
    <row r="20" s="1" customFormat="1" ht="14.4" customHeight="1">
      <c r="B20" s="44"/>
      <c r="C20" s="45"/>
      <c r="D20" s="36" t="s">
        <v>34</v>
      </c>
      <c r="E20" s="45"/>
      <c r="F20" s="45"/>
      <c r="G20" s="45"/>
      <c r="H20" s="45"/>
      <c r="I20" s="45"/>
      <c r="J20" s="45"/>
      <c r="K20" s="45"/>
      <c r="L20" s="45"/>
      <c r="M20" s="36" t="s">
        <v>26</v>
      </c>
      <c r="N20" s="45"/>
      <c r="O20" s="31" t="str">
        <f>IF('Rekapitulácia stavby'!AN19="","",'Rekapitulácia stavby'!AN19)</f>
        <v/>
      </c>
      <c r="P20" s="31"/>
      <c r="Q20" s="45"/>
      <c r="R20" s="46"/>
    </row>
    <row r="21" s="1" customFormat="1" ht="18" customHeight="1">
      <c r="B21" s="44"/>
      <c r="C21" s="45"/>
      <c r="D21" s="45"/>
      <c r="E21" s="31" t="str">
        <f>IF('Rekapitulácia stavby'!E20="","",'Rekapitulácia stavby'!E20)</f>
        <v xml:space="preserve"> </v>
      </c>
      <c r="F21" s="45"/>
      <c r="G21" s="45"/>
      <c r="H21" s="45"/>
      <c r="I21" s="45"/>
      <c r="J21" s="45"/>
      <c r="K21" s="45"/>
      <c r="L21" s="45"/>
      <c r="M21" s="36" t="s">
        <v>28</v>
      </c>
      <c r="N21" s="45"/>
      <c r="O21" s="31" t="str">
        <f>IF('Rekapitulácia stavby'!AN20="","",'Rekapitulácia stavby'!AN20)</f>
        <v/>
      </c>
      <c r="P21" s="31"/>
      <c r="Q21" s="45"/>
      <c r="R21" s="46"/>
    </row>
    <row r="22" s="1" customFormat="1" ht="6.96" customHeight="1">
      <c r="B22" s="44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4.4" customHeight="1">
      <c r="B23" s="44"/>
      <c r="C23" s="45"/>
      <c r="D23" s="36" t="s">
        <v>35</v>
      </c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6"/>
    </row>
    <row r="24" s="1" customFormat="1" ht="16.5" customHeight="1">
      <c r="B24" s="44"/>
      <c r="C24" s="45"/>
      <c r="D24" s="45"/>
      <c r="E24" s="40" t="s">
        <v>5</v>
      </c>
      <c r="F24" s="40"/>
      <c r="G24" s="40"/>
      <c r="H24" s="40"/>
      <c r="I24" s="40"/>
      <c r="J24" s="40"/>
      <c r="K24" s="40"/>
      <c r="L24" s="40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6"/>
    </row>
    <row r="26" s="1" customFormat="1" ht="6.96" customHeight="1">
      <c r="B26" s="44"/>
      <c r="C26" s="4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45"/>
      <c r="R26" s="46"/>
    </row>
    <row r="27" s="1" customFormat="1" ht="14.4" customHeight="1">
      <c r="B27" s="44"/>
      <c r="C27" s="45"/>
      <c r="D27" s="150" t="s">
        <v>110</v>
      </c>
      <c r="E27" s="45"/>
      <c r="F27" s="45"/>
      <c r="G27" s="45"/>
      <c r="H27" s="45"/>
      <c r="I27" s="45"/>
      <c r="J27" s="45"/>
      <c r="K27" s="45"/>
      <c r="L27" s="45"/>
      <c r="M27" s="43">
        <f>N88</f>
        <v>0</v>
      </c>
      <c r="N27" s="43"/>
      <c r="O27" s="43"/>
      <c r="P27" s="43"/>
      <c r="Q27" s="45"/>
      <c r="R27" s="46"/>
    </row>
    <row r="28" s="1" customFormat="1" ht="14.4" customHeight="1">
      <c r="B28" s="44"/>
      <c r="C28" s="45"/>
      <c r="D28" s="42" t="s">
        <v>96</v>
      </c>
      <c r="E28" s="45"/>
      <c r="F28" s="45"/>
      <c r="G28" s="45"/>
      <c r="H28" s="45"/>
      <c r="I28" s="45"/>
      <c r="J28" s="45"/>
      <c r="K28" s="45"/>
      <c r="L28" s="45"/>
      <c r="M28" s="43">
        <f>N105</f>
        <v>0</v>
      </c>
      <c r="N28" s="43"/>
      <c r="O28" s="43"/>
      <c r="P28" s="43"/>
      <c r="Q28" s="45"/>
      <c r="R28" s="46"/>
    </row>
    <row r="29" s="1" customFormat="1" ht="6.96" customHeight="1">
      <c r="B29" s="44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6"/>
    </row>
    <row r="30" s="1" customFormat="1" ht="25.44" customHeight="1">
      <c r="B30" s="44"/>
      <c r="C30" s="45"/>
      <c r="D30" s="151" t="s">
        <v>38</v>
      </c>
      <c r="E30" s="45"/>
      <c r="F30" s="45"/>
      <c r="G30" s="45"/>
      <c r="H30" s="45"/>
      <c r="I30" s="45"/>
      <c r="J30" s="45"/>
      <c r="K30" s="45"/>
      <c r="L30" s="45"/>
      <c r="M30" s="152">
        <f>ROUND(M27+M28,2)</f>
        <v>0</v>
      </c>
      <c r="N30" s="45"/>
      <c r="O30" s="45"/>
      <c r="P30" s="45"/>
      <c r="Q30" s="45"/>
      <c r="R30" s="46"/>
    </row>
    <row r="31" s="1" customFormat="1" ht="6.96" customHeight="1">
      <c r="B31" s="44"/>
      <c r="C31" s="4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45"/>
      <c r="R31" s="46"/>
    </row>
    <row r="32" s="1" customFormat="1" ht="14.4" customHeight="1">
      <c r="B32" s="44"/>
      <c r="C32" s="45"/>
      <c r="D32" s="52" t="s">
        <v>39</v>
      </c>
      <c r="E32" s="52" t="s">
        <v>40</v>
      </c>
      <c r="F32" s="53">
        <v>0.20000000000000001</v>
      </c>
      <c r="G32" s="153" t="s">
        <v>41</v>
      </c>
      <c r="H32" s="154">
        <f>ROUND((((SUM(BE105:BE112)+SUM(BE130:BE199))+SUM(BE201:BE205))),2)</f>
        <v>0</v>
      </c>
      <c r="I32" s="45"/>
      <c r="J32" s="45"/>
      <c r="K32" s="45"/>
      <c r="L32" s="45"/>
      <c r="M32" s="154">
        <f>ROUND(((ROUND((SUM(BE105:BE112)+SUM(BE130:BE199)), 2)*F32)+SUM(BE201:BE205)*F32),2)</f>
        <v>0</v>
      </c>
      <c r="N32" s="45"/>
      <c r="O32" s="45"/>
      <c r="P32" s="45"/>
      <c r="Q32" s="45"/>
      <c r="R32" s="46"/>
    </row>
    <row r="33" s="1" customFormat="1" ht="14.4" customHeight="1">
      <c r="B33" s="44"/>
      <c r="C33" s="45"/>
      <c r="D33" s="45"/>
      <c r="E33" s="52" t="s">
        <v>42</v>
      </c>
      <c r="F33" s="53">
        <v>0.20000000000000001</v>
      </c>
      <c r="G33" s="153" t="s">
        <v>41</v>
      </c>
      <c r="H33" s="154">
        <f>ROUND((((SUM(BF105:BF112)+SUM(BF130:BF199))+SUM(BF201:BF205))),2)</f>
        <v>0</v>
      </c>
      <c r="I33" s="45"/>
      <c r="J33" s="45"/>
      <c r="K33" s="45"/>
      <c r="L33" s="45"/>
      <c r="M33" s="154">
        <f>ROUND(((ROUND((SUM(BF105:BF112)+SUM(BF130:BF199)), 2)*F33)+SUM(BF201:BF205)*F33),2)</f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43</v>
      </c>
      <c r="F34" s="53">
        <v>0.20000000000000001</v>
      </c>
      <c r="G34" s="153" t="s">
        <v>41</v>
      </c>
      <c r="H34" s="154">
        <f>ROUND((((SUM(BG105:BG112)+SUM(BG130:BG199))+SUM(BG201:BG205))),2)</f>
        <v>0</v>
      </c>
      <c r="I34" s="45"/>
      <c r="J34" s="45"/>
      <c r="K34" s="45"/>
      <c r="L34" s="45"/>
      <c r="M34" s="154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44</v>
      </c>
      <c r="F35" s="53">
        <v>0.20000000000000001</v>
      </c>
      <c r="G35" s="153" t="s">
        <v>41</v>
      </c>
      <c r="H35" s="154">
        <f>ROUND((((SUM(BH105:BH112)+SUM(BH130:BH199))+SUM(BH201:BH205))),2)</f>
        <v>0</v>
      </c>
      <c r="I35" s="45"/>
      <c r="J35" s="45"/>
      <c r="K35" s="45"/>
      <c r="L35" s="45"/>
      <c r="M35" s="154">
        <v>0</v>
      </c>
      <c r="N35" s="45"/>
      <c r="O35" s="45"/>
      <c r="P35" s="45"/>
      <c r="Q35" s="45"/>
      <c r="R35" s="46"/>
    </row>
    <row r="36" hidden="1" s="1" customFormat="1" ht="14.4" customHeight="1">
      <c r="B36" s="44"/>
      <c r="C36" s="45"/>
      <c r="D36" s="45"/>
      <c r="E36" s="52" t="s">
        <v>45</v>
      </c>
      <c r="F36" s="53">
        <v>0</v>
      </c>
      <c r="G36" s="153" t="s">
        <v>41</v>
      </c>
      <c r="H36" s="154">
        <f>ROUND((((SUM(BI105:BI112)+SUM(BI130:BI199))+SUM(BI201:BI205))),2)</f>
        <v>0</v>
      </c>
      <c r="I36" s="45"/>
      <c r="J36" s="45"/>
      <c r="K36" s="45"/>
      <c r="L36" s="45"/>
      <c r="M36" s="154">
        <v>0</v>
      </c>
      <c r="N36" s="45"/>
      <c r="O36" s="45"/>
      <c r="P36" s="45"/>
      <c r="Q36" s="45"/>
      <c r="R36" s="46"/>
    </row>
    <row r="37" s="1" customFormat="1" ht="6.96" customHeight="1"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6"/>
    </row>
    <row r="38" s="1" customFormat="1" ht="25.44" customHeight="1">
      <c r="B38" s="44"/>
      <c r="C38" s="143"/>
      <c r="D38" s="155" t="s">
        <v>46</v>
      </c>
      <c r="E38" s="95"/>
      <c r="F38" s="95"/>
      <c r="G38" s="156" t="s">
        <v>47</v>
      </c>
      <c r="H38" s="157" t="s">
        <v>48</v>
      </c>
      <c r="I38" s="95"/>
      <c r="J38" s="95"/>
      <c r="K38" s="95"/>
      <c r="L38" s="158">
        <f>SUM(M30:M36)</f>
        <v>0</v>
      </c>
      <c r="M38" s="158"/>
      <c r="N38" s="158"/>
      <c r="O38" s="158"/>
      <c r="P38" s="159"/>
      <c r="Q38" s="143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 s="1" customFormat="1" ht="14.4" customHeight="1">
      <c r="B40" s="44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6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111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0" customHeight="1">
      <c r="B78" s="44"/>
      <c r="C78" s="36" t="s">
        <v>17</v>
      </c>
      <c r="D78" s="45"/>
      <c r="E78" s="45"/>
      <c r="F78" s="147" t="str">
        <f>F6</f>
        <v>Spojovacie a prístupové chodníky k obytným domom Luhy II.</v>
      </c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45"/>
      <c r="R78" s="46"/>
    </row>
    <row r="79" s="1" customFormat="1" ht="36.96" customHeight="1">
      <c r="B79" s="44"/>
      <c r="C79" s="83" t="s">
        <v>108</v>
      </c>
      <c r="D79" s="45"/>
      <c r="E79" s="45"/>
      <c r="F79" s="85" t="str">
        <f>F7</f>
        <v>3 - 3. etapa - chodníky pri obytných blokoch 1031, 1040</v>
      </c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6.96" customHeight="1">
      <c r="B80" s="44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6"/>
    </row>
    <row r="81" s="1" customFormat="1" ht="18" customHeight="1">
      <c r="B81" s="44"/>
      <c r="C81" s="36" t="s">
        <v>21</v>
      </c>
      <c r="D81" s="45"/>
      <c r="E81" s="45"/>
      <c r="F81" s="31" t="str">
        <f>F9</f>
        <v xml:space="preserve"> </v>
      </c>
      <c r="G81" s="45"/>
      <c r="H81" s="45"/>
      <c r="I81" s="45"/>
      <c r="J81" s="45"/>
      <c r="K81" s="36" t="s">
        <v>23</v>
      </c>
      <c r="L81" s="45"/>
      <c r="M81" s="88" t="str">
        <f>IF(O9="","",O9)</f>
        <v>5. 3. 2018</v>
      </c>
      <c r="N81" s="88"/>
      <c r="O81" s="88"/>
      <c r="P81" s="88"/>
      <c r="Q81" s="45"/>
      <c r="R81" s="46"/>
    </row>
    <row r="82" s="1" customFormat="1" ht="6.96" customHeight="1">
      <c r="B82" s="44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6"/>
    </row>
    <row r="83" s="1" customFormat="1">
      <c r="B83" s="44"/>
      <c r="C83" s="36" t="s">
        <v>25</v>
      </c>
      <c r="D83" s="45"/>
      <c r="E83" s="45"/>
      <c r="F83" s="31" t="str">
        <f>E12</f>
        <v>Mesto Partizánske</v>
      </c>
      <c r="G83" s="45"/>
      <c r="H83" s="45"/>
      <c r="I83" s="45"/>
      <c r="J83" s="45"/>
      <c r="K83" s="36" t="s">
        <v>31</v>
      </c>
      <c r="L83" s="45"/>
      <c r="M83" s="31" t="str">
        <f>E18</f>
        <v xml:space="preserve"> </v>
      </c>
      <c r="N83" s="31"/>
      <c r="O83" s="31"/>
      <c r="P83" s="31"/>
      <c r="Q83" s="31"/>
      <c r="R83" s="46"/>
    </row>
    <row r="84" s="1" customFormat="1" ht="14.4" customHeight="1">
      <c r="B84" s="44"/>
      <c r="C84" s="36" t="s">
        <v>29</v>
      </c>
      <c r="D84" s="45"/>
      <c r="E84" s="45"/>
      <c r="F84" s="31" t="str">
        <f>IF(E15="","",E15)</f>
        <v>Vyplň údaj</v>
      </c>
      <c r="G84" s="45"/>
      <c r="H84" s="45"/>
      <c r="I84" s="45"/>
      <c r="J84" s="45"/>
      <c r="K84" s="36" t="s">
        <v>34</v>
      </c>
      <c r="L84" s="45"/>
      <c r="M84" s="31" t="str">
        <f>E21</f>
        <v xml:space="preserve"> </v>
      </c>
      <c r="N84" s="31"/>
      <c r="O84" s="31"/>
      <c r="P84" s="31"/>
      <c r="Q84" s="31"/>
      <c r="R84" s="46"/>
    </row>
    <row r="85" s="1" customFormat="1" ht="10.32" customHeight="1">
      <c r="B85" s="44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6"/>
    </row>
    <row r="86" s="1" customFormat="1" ht="29.28" customHeight="1">
      <c r="B86" s="44"/>
      <c r="C86" s="160" t="s">
        <v>112</v>
      </c>
      <c r="D86" s="143"/>
      <c r="E86" s="143"/>
      <c r="F86" s="143"/>
      <c r="G86" s="143"/>
      <c r="H86" s="143"/>
      <c r="I86" s="143"/>
      <c r="J86" s="143"/>
      <c r="K86" s="143"/>
      <c r="L86" s="143"/>
      <c r="M86" s="143"/>
      <c r="N86" s="160" t="s">
        <v>113</v>
      </c>
      <c r="O86" s="143"/>
      <c r="P86" s="143"/>
      <c r="Q86" s="143"/>
      <c r="R86" s="46"/>
    </row>
    <row r="87" s="1" customFormat="1" ht="10.32" customHeight="1">
      <c r="B87" s="44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6"/>
    </row>
    <row r="88" s="1" customFormat="1" ht="29.28" customHeight="1">
      <c r="B88" s="44"/>
      <c r="C88" s="161" t="s">
        <v>114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105">
        <f>N130</f>
        <v>0</v>
      </c>
      <c r="O88" s="162"/>
      <c r="P88" s="162"/>
      <c r="Q88" s="162"/>
      <c r="R88" s="46"/>
      <c r="AU88" s="20" t="s">
        <v>115</v>
      </c>
    </row>
    <row r="89" s="6" customFormat="1" ht="24.96" customHeight="1">
      <c r="B89" s="163"/>
      <c r="C89" s="164"/>
      <c r="D89" s="165" t="s">
        <v>475</v>
      </c>
      <c r="E89" s="164"/>
      <c r="F89" s="164"/>
      <c r="G89" s="164"/>
      <c r="H89" s="164"/>
      <c r="I89" s="164"/>
      <c r="J89" s="164"/>
      <c r="K89" s="164"/>
      <c r="L89" s="164"/>
      <c r="M89" s="164"/>
      <c r="N89" s="166">
        <f>N131</f>
        <v>0</v>
      </c>
      <c r="O89" s="164"/>
      <c r="P89" s="164"/>
      <c r="Q89" s="164"/>
      <c r="R89" s="167"/>
    </row>
    <row r="90" s="7" customFormat="1" ht="19.92" customHeight="1">
      <c r="B90" s="168"/>
      <c r="C90" s="169"/>
      <c r="D90" s="128" t="s">
        <v>117</v>
      </c>
      <c r="E90" s="169"/>
      <c r="F90" s="169"/>
      <c r="G90" s="169"/>
      <c r="H90" s="169"/>
      <c r="I90" s="169"/>
      <c r="J90" s="169"/>
      <c r="K90" s="169"/>
      <c r="L90" s="169"/>
      <c r="M90" s="169"/>
      <c r="N90" s="130">
        <f>N132</f>
        <v>0</v>
      </c>
      <c r="O90" s="169"/>
      <c r="P90" s="169"/>
      <c r="Q90" s="169"/>
      <c r="R90" s="170"/>
    </row>
    <row r="91" s="7" customFormat="1" ht="19.92" customHeight="1">
      <c r="B91" s="168"/>
      <c r="C91" s="169"/>
      <c r="D91" s="128" t="s">
        <v>118</v>
      </c>
      <c r="E91" s="169"/>
      <c r="F91" s="169"/>
      <c r="G91" s="169"/>
      <c r="H91" s="169"/>
      <c r="I91" s="169"/>
      <c r="J91" s="169"/>
      <c r="K91" s="169"/>
      <c r="L91" s="169"/>
      <c r="M91" s="169"/>
      <c r="N91" s="130">
        <f>N141</f>
        <v>0</v>
      </c>
      <c r="O91" s="169"/>
      <c r="P91" s="169"/>
      <c r="Q91" s="169"/>
      <c r="R91" s="170"/>
    </row>
    <row r="92" s="7" customFormat="1" ht="19.92" customHeight="1">
      <c r="B92" s="168"/>
      <c r="C92" s="169"/>
      <c r="D92" s="128" t="s">
        <v>119</v>
      </c>
      <c r="E92" s="169"/>
      <c r="F92" s="169"/>
      <c r="G92" s="169"/>
      <c r="H92" s="169"/>
      <c r="I92" s="169"/>
      <c r="J92" s="169"/>
      <c r="K92" s="169"/>
      <c r="L92" s="169"/>
      <c r="M92" s="169"/>
      <c r="N92" s="130">
        <f>N147</f>
        <v>0</v>
      </c>
      <c r="O92" s="169"/>
      <c r="P92" s="169"/>
      <c r="Q92" s="169"/>
      <c r="R92" s="170"/>
    </row>
    <row r="93" s="6" customFormat="1" ht="24.96" customHeight="1">
      <c r="B93" s="163"/>
      <c r="C93" s="164"/>
      <c r="D93" s="165" t="s">
        <v>476</v>
      </c>
      <c r="E93" s="164"/>
      <c r="F93" s="164"/>
      <c r="G93" s="164"/>
      <c r="H93" s="164"/>
      <c r="I93" s="164"/>
      <c r="J93" s="164"/>
      <c r="K93" s="164"/>
      <c r="L93" s="164"/>
      <c r="M93" s="164"/>
      <c r="N93" s="166">
        <f>N154</f>
        <v>0</v>
      </c>
      <c r="O93" s="164"/>
      <c r="P93" s="164"/>
      <c r="Q93" s="164"/>
      <c r="R93" s="167"/>
    </row>
    <row r="94" s="7" customFormat="1" ht="19.92" customHeight="1">
      <c r="B94" s="168"/>
      <c r="C94" s="169"/>
      <c r="D94" s="128" t="s">
        <v>117</v>
      </c>
      <c r="E94" s="169"/>
      <c r="F94" s="169"/>
      <c r="G94" s="169"/>
      <c r="H94" s="169"/>
      <c r="I94" s="169"/>
      <c r="J94" s="169"/>
      <c r="K94" s="169"/>
      <c r="L94" s="169"/>
      <c r="M94" s="169"/>
      <c r="N94" s="130">
        <f>N155</f>
        <v>0</v>
      </c>
      <c r="O94" s="169"/>
      <c r="P94" s="169"/>
      <c r="Q94" s="169"/>
      <c r="R94" s="170"/>
    </row>
    <row r="95" s="7" customFormat="1" ht="19.92" customHeight="1">
      <c r="B95" s="168"/>
      <c r="C95" s="169"/>
      <c r="D95" s="128" t="s">
        <v>118</v>
      </c>
      <c r="E95" s="169"/>
      <c r="F95" s="169"/>
      <c r="G95" s="169"/>
      <c r="H95" s="169"/>
      <c r="I95" s="169"/>
      <c r="J95" s="169"/>
      <c r="K95" s="169"/>
      <c r="L95" s="169"/>
      <c r="M95" s="169"/>
      <c r="N95" s="130">
        <f>N164</f>
        <v>0</v>
      </c>
      <c r="O95" s="169"/>
      <c r="P95" s="169"/>
      <c r="Q95" s="169"/>
      <c r="R95" s="170"/>
    </row>
    <row r="96" s="7" customFormat="1" ht="19.92" customHeight="1">
      <c r="B96" s="168"/>
      <c r="C96" s="169"/>
      <c r="D96" s="128" t="s">
        <v>119</v>
      </c>
      <c r="E96" s="169"/>
      <c r="F96" s="169"/>
      <c r="G96" s="169"/>
      <c r="H96" s="169"/>
      <c r="I96" s="169"/>
      <c r="J96" s="169"/>
      <c r="K96" s="169"/>
      <c r="L96" s="169"/>
      <c r="M96" s="169"/>
      <c r="N96" s="130">
        <f>N169</f>
        <v>0</v>
      </c>
      <c r="O96" s="169"/>
      <c r="P96" s="169"/>
      <c r="Q96" s="169"/>
      <c r="R96" s="170"/>
    </row>
    <row r="97" s="6" customFormat="1" ht="24.96" customHeight="1">
      <c r="B97" s="163"/>
      <c r="C97" s="164"/>
      <c r="D97" s="165" t="s">
        <v>477</v>
      </c>
      <c r="E97" s="164"/>
      <c r="F97" s="164"/>
      <c r="G97" s="164"/>
      <c r="H97" s="164"/>
      <c r="I97" s="164"/>
      <c r="J97" s="164"/>
      <c r="K97" s="164"/>
      <c r="L97" s="164"/>
      <c r="M97" s="164"/>
      <c r="N97" s="166">
        <f>N173</f>
        <v>0</v>
      </c>
      <c r="O97" s="164"/>
      <c r="P97" s="164"/>
      <c r="Q97" s="164"/>
      <c r="R97" s="167"/>
    </row>
    <row r="98" s="7" customFormat="1" ht="19.92" customHeight="1">
      <c r="B98" s="168"/>
      <c r="C98" s="169"/>
      <c r="D98" s="128" t="s">
        <v>117</v>
      </c>
      <c r="E98" s="169"/>
      <c r="F98" s="169"/>
      <c r="G98" s="169"/>
      <c r="H98" s="169"/>
      <c r="I98" s="169"/>
      <c r="J98" s="169"/>
      <c r="K98" s="169"/>
      <c r="L98" s="169"/>
      <c r="M98" s="169"/>
      <c r="N98" s="130">
        <f>N174</f>
        <v>0</v>
      </c>
      <c r="O98" s="169"/>
      <c r="P98" s="169"/>
      <c r="Q98" s="169"/>
      <c r="R98" s="170"/>
    </row>
    <row r="99" s="7" customFormat="1" ht="19.92" customHeight="1">
      <c r="B99" s="168"/>
      <c r="C99" s="169"/>
      <c r="D99" s="128" t="s">
        <v>118</v>
      </c>
      <c r="E99" s="169"/>
      <c r="F99" s="169"/>
      <c r="G99" s="169"/>
      <c r="H99" s="169"/>
      <c r="I99" s="169"/>
      <c r="J99" s="169"/>
      <c r="K99" s="169"/>
      <c r="L99" s="169"/>
      <c r="M99" s="169"/>
      <c r="N99" s="130">
        <f>N181</f>
        <v>0</v>
      </c>
      <c r="O99" s="169"/>
      <c r="P99" s="169"/>
      <c r="Q99" s="169"/>
      <c r="R99" s="170"/>
    </row>
    <row r="100" s="7" customFormat="1" ht="19.92" customHeight="1">
      <c r="B100" s="168"/>
      <c r="C100" s="169"/>
      <c r="D100" s="128" t="s">
        <v>119</v>
      </c>
      <c r="E100" s="169"/>
      <c r="F100" s="169"/>
      <c r="G100" s="169"/>
      <c r="H100" s="169"/>
      <c r="I100" s="169"/>
      <c r="J100" s="169"/>
      <c r="K100" s="169"/>
      <c r="L100" s="169"/>
      <c r="M100" s="169"/>
      <c r="N100" s="130">
        <f>N186</f>
        <v>0</v>
      </c>
      <c r="O100" s="169"/>
      <c r="P100" s="169"/>
      <c r="Q100" s="169"/>
      <c r="R100" s="170"/>
    </row>
    <row r="101" s="6" customFormat="1" ht="24.96" customHeight="1">
      <c r="B101" s="163"/>
      <c r="C101" s="164"/>
      <c r="D101" s="165" t="s">
        <v>124</v>
      </c>
      <c r="E101" s="164"/>
      <c r="F101" s="164"/>
      <c r="G101" s="164"/>
      <c r="H101" s="164"/>
      <c r="I101" s="164"/>
      <c r="J101" s="164"/>
      <c r="K101" s="164"/>
      <c r="L101" s="164"/>
      <c r="M101" s="164"/>
      <c r="N101" s="166">
        <f>N194</f>
        <v>0</v>
      </c>
      <c r="O101" s="164"/>
      <c r="P101" s="164"/>
      <c r="Q101" s="164"/>
      <c r="R101" s="167"/>
    </row>
    <row r="102" s="7" customFormat="1" ht="19.92" customHeight="1">
      <c r="B102" s="168"/>
      <c r="C102" s="169"/>
      <c r="D102" s="128" t="s">
        <v>125</v>
      </c>
      <c r="E102" s="169"/>
      <c r="F102" s="169"/>
      <c r="G102" s="169"/>
      <c r="H102" s="169"/>
      <c r="I102" s="169"/>
      <c r="J102" s="169"/>
      <c r="K102" s="169"/>
      <c r="L102" s="169"/>
      <c r="M102" s="169"/>
      <c r="N102" s="130">
        <f>N195</f>
        <v>0</v>
      </c>
      <c r="O102" s="169"/>
      <c r="P102" s="169"/>
      <c r="Q102" s="169"/>
      <c r="R102" s="170"/>
    </row>
    <row r="103" s="6" customFormat="1" ht="21.84" customHeight="1">
      <c r="B103" s="163"/>
      <c r="C103" s="164"/>
      <c r="D103" s="165" t="s">
        <v>126</v>
      </c>
      <c r="E103" s="164"/>
      <c r="F103" s="164"/>
      <c r="G103" s="164"/>
      <c r="H103" s="164"/>
      <c r="I103" s="164"/>
      <c r="J103" s="164"/>
      <c r="K103" s="164"/>
      <c r="L103" s="164"/>
      <c r="M103" s="164"/>
      <c r="N103" s="171">
        <f>N200</f>
        <v>0</v>
      </c>
      <c r="O103" s="164"/>
      <c r="P103" s="164"/>
      <c r="Q103" s="164"/>
      <c r="R103" s="167"/>
    </row>
    <row r="104" s="1" customFormat="1" ht="21.84" customHeight="1"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6"/>
    </row>
    <row r="105" s="1" customFormat="1" ht="29.28" customHeight="1">
      <c r="B105" s="44"/>
      <c r="C105" s="161" t="s">
        <v>127</v>
      </c>
      <c r="D105" s="45"/>
      <c r="E105" s="45"/>
      <c r="F105" s="45"/>
      <c r="G105" s="45"/>
      <c r="H105" s="45"/>
      <c r="I105" s="45"/>
      <c r="J105" s="45"/>
      <c r="K105" s="45"/>
      <c r="L105" s="45"/>
      <c r="M105" s="45"/>
      <c r="N105" s="162">
        <f>ROUND(N106+N107+N108+N109+N110+N111,2)</f>
        <v>0</v>
      </c>
      <c r="O105" s="172"/>
      <c r="P105" s="172"/>
      <c r="Q105" s="172"/>
      <c r="R105" s="46"/>
      <c r="T105" s="173"/>
      <c r="U105" s="174" t="s">
        <v>39</v>
      </c>
    </row>
    <row r="106" s="1" customFormat="1" ht="18" customHeight="1">
      <c r="B106" s="175"/>
      <c r="C106" s="176"/>
      <c r="D106" s="135" t="s">
        <v>128</v>
      </c>
      <c r="E106" s="177"/>
      <c r="F106" s="177"/>
      <c r="G106" s="177"/>
      <c r="H106" s="177"/>
      <c r="I106" s="176"/>
      <c r="J106" s="176"/>
      <c r="K106" s="176"/>
      <c r="L106" s="176"/>
      <c r="M106" s="176"/>
      <c r="N106" s="129">
        <f>ROUND(N88*T106,2)</f>
        <v>0</v>
      </c>
      <c r="O106" s="178"/>
      <c r="P106" s="178"/>
      <c r="Q106" s="178"/>
      <c r="R106" s="179"/>
      <c r="S106" s="180"/>
      <c r="T106" s="181"/>
      <c r="U106" s="182" t="s">
        <v>42</v>
      </c>
      <c r="V106" s="180"/>
      <c r="W106" s="180"/>
      <c r="X106" s="180"/>
      <c r="Y106" s="180"/>
      <c r="Z106" s="180"/>
      <c r="AA106" s="180"/>
      <c r="AB106" s="180"/>
      <c r="AC106" s="180"/>
      <c r="AD106" s="180"/>
      <c r="AE106" s="180"/>
      <c r="AF106" s="180"/>
      <c r="AG106" s="180"/>
      <c r="AH106" s="180"/>
      <c r="AI106" s="180"/>
      <c r="AJ106" s="180"/>
      <c r="AK106" s="180"/>
      <c r="AL106" s="180"/>
      <c r="AM106" s="180"/>
      <c r="AN106" s="180"/>
      <c r="AO106" s="180"/>
      <c r="AP106" s="180"/>
      <c r="AQ106" s="180"/>
      <c r="AR106" s="180"/>
      <c r="AS106" s="180"/>
      <c r="AT106" s="180"/>
      <c r="AU106" s="180"/>
      <c r="AV106" s="180"/>
      <c r="AW106" s="180"/>
      <c r="AX106" s="180"/>
      <c r="AY106" s="183" t="s">
        <v>129</v>
      </c>
      <c r="AZ106" s="180"/>
      <c r="BA106" s="180"/>
      <c r="BB106" s="180"/>
      <c r="BC106" s="180"/>
      <c r="BD106" s="180"/>
      <c r="BE106" s="184">
        <f>IF(U106="základná",N106,0)</f>
        <v>0</v>
      </c>
      <c r="BF106" s="184">
        <f>IF(U106="znížená",N106,0)</f>
        <v>0</v>
      </c>
      <c r="BG106" s="184">
        <f>IF(U106="zákl. prenesená",N106,0)</f>
        <v>0</v>
      </c>
      <c r="BH106" s="184">
        <f>IF(U106="zníž. prenesená",N106,0)</f>
        <v>0</v>
      </c>
      <c r="BI106" s="184">
        <f>IF(U106="nulová",N106,0)</f>
        <v>0</v>
      </c>
      <c r="BJ106" s="183" t="s">
        <v>84</v>
      </c>
      <c r="BK106" s="180"/>
      <c r="BL106" s="180"/>
      <c r="BM106" s="180"/>
    </row>
    <row r="107" s="1" customFormat="1" ht="18" customHeight="1">
      <c r="B107" s="175"/>
      <c r="C107" s="176"/>
      <c r="D107" s="135" t="s">
        <v>130</v>
      </c>
      <c r="E107" s="177"/>
      <c r="F107" s="177"/>
      <c r="G107" s="177"/>
      <c r="H107" s="177"/>
      <c r="I107" s="176"/>
      <c r="J107" s="176"/>
      <c r="K107" s="176"/>
      <c r="L107" s="176"/>
      <c r="M107" s="176"/>
      <c r="N107" s="129">
        <f>ROUND(N88*T107,2)</f>
        <v>0</v>
      </c>
      <c r="O107" s="178"/>
      <c r="P107" s="178"/>
      <c r="Q107" s="178"/>
      <c r="R107" s="179"/>
      <c r="S107" s="180"/>
      <c r="T107" s="181"/>
      <c r="U107" s="182" t="s">
        <v>42</v>
      </c>
      <c r="V107" s="180"/>
      <c r="W107" s="180"/>
      <c r="X107" s="180"/>
      <c r="Y107" s="180"/>
      <c r="Z107" s="180"/>
      <c r="AA107" s="180"/>
      <c r="AB107" s="180"/>
      <c r="AC107" s="180"/>
      <c r="AD107" s="180"/>
      <c r="AE107" s="180"/>
      <c r="AF107" s="180"/>
      <c r="AG107" s="180"/>
      <c r="AH107" s="180"/>
      <c r="AI107" s="180"/>
      <c r="AJ107" s="180"/>
      <c r="AK107" s="180"/>
      <c r="AL107" s="180"/>
      <c r="AM107" s="180"/>
      <c r="AN107" s="180"/>
      <c r="AO107" s="180"/>
      <c r="AP107" s="180"/>
      <c r="AQ107" s="180"/>
      <c r="AR107" s="180"/>
      <c r="AS107" s="180"/>
      <c r="AT107" s="180"/>
      <c r="AU107" s="180"/>
      <c r="AV107" s="180"/>
      <c r="AW107" s="180"/>
      <c r="AX107" s="180"/>
      <c r="AY107" s="183" t="s">
        <v>129</v>
      </c>
      <c r="AZ107" s="180"/>
      <c r="BA107" s="180"/>
      <c r="BB107" s="180"/>
      <c r="BC107" s="180"/>
      <c r="BD107" s="180"/>
      <c r="BE107" s="184">
        <f>IF(U107="základná",N107,0)</f>
        <v>0</v>
      </c>
      <c r="BF107" s="184">
        <f>IF(U107="znížená",N107,0)</f>
        <v>0</v>
      </c>
      <c r="BG107" s="184">
        <f>IF(U107="zákl. prenesená",N107,0)</f>
        <v>0</v>
      </c>
      <c r="BH107" s="184">
        <f>IF(U107="zníž. prenesená",N107,0)</f>
        <v>0</v>
      </c>
      <c r="BI107" s="184">
        <f>IF(U107="nulová",N107,0)</f>
        <v>0</v>
      </c>
      <c r="BJ107" s="183" t="s">
        <v>84</v>
      </c>
      <c r="BK107" s="180"/>
      <c r="BL107" s="180"/>
      <c r="BM107" s="180"/>
    </row>
    <row r="108" s="1" customFormat="1" ht="18" customHeight="1">
      <c r="B108" s="175"/>
      <c r="C108" s="176"/>
      <c r="D108" s="135" t="s">
        <v>131</v>
      </c>
      <c r="E108" s="177"/>
      <c r="F108" s="177"/>
      <c r="G108" s="177"/>
      <c r="H108" s="177"/>
      <c r="I108" s="176"/>
      <c r="J108" s="176"/>
      <c r="K108" s="176"/>
      <c r="L108" s="176"/>
      <c r="M108" s="176"/>
      <c r="N108" s="129">
        <f>ROUND(N88*T108,2)</f>
        <v>0</v>
      </c>
      <c r="O108" s="178"/>
      <c r="P108" s="178"/>
      <c r="Q108" s="178"/>
      <c r="R108" s="179"/>
      <c r="S108" s="180"/>
      <c r="T108" s="181"/>
      <c r="U108" s="182" t="s">
        <v>42</v>
      </c>
      <c r="V108" s="180"/>
      <c r="W108" s="180"/>
      <c r="X108" s="180"/>
      <c r="Y108" s="180"/>
      <c r="Z108" s="180"/>
      <c r="AA108" s="180"/>
      <c r="AB108" s="180"/>
      <c r="AC108" s="180"/>
      <c r="AD108" s="180"/>
      <c r="AE108" s="180"/>
      <c r="AF108" s="180"/>
      <c r="AG108" s="180"/>
      <c r="AH108" s="180"/>
      <c r="AI108" s="180"/>
      <c r="AJ108" s="180"/>
      <c r="AK108" s="180"/>
      <c r="AL108" s="180"/>
      <c r="AM108" s="180"/>
      <c r="AN108" s="180"/>
      <c r="AO108" s="180"/>
      <c r="AP108" s="180"/>
      <c r="AQ108" s="180"/>
      <c r="AR108" s="180"/>
      <c r="AS108" s="180"/>
      <c r="AT108" s="180"/>
      <c r="AU108" s="180"/>
      <c r="AV108" s="180"/>
      <c r="AW108" s="180"/>
      <c r="AX108" s="180"/>
      <c r="AY108" s="183" t="s">
        <v>129</v>
      </c>
      <c r="AZ108" s="180"/>
      <c r="BA108" s="180"/>
      <c r="BB108" s="180"/>
      <c r="BC108" s="180"/>
      <c r="BD108" s="180"/>
      <c r="BE108" s="184">
        <f>IF(U108="základná",N108,0)</f>
        <v>0</v>
      </c>
      <c r="BF108" s="184">
        <f>IF(U108="znížená",N108,0)</f>
        <v>0</v>
      </c>
      <c r="BG108" s="184">
        <f>IF(U108="zákl. prenesená",N108,0)</f>
        <v>0</v>
      </c>
      <c r="BH108" s="184">
        <f>IF(U108="zníž. prenesená",N108,0)</f>
        <v>0</v>
      </c>
      <c r="BI108" s="184">
        <f>IF(U108="nulová",N108,0)</f>
        <v>0</v>
      </c>
      <c r="BJ108" s="183" t="s">
        <v>84</v>
      </c>
      <c r="BK108" s="180"/>
      <c r="BL108" s="180"/>
      <c r="BM108" s="180"/>
    </row>
    <row r="109" s="1" customFormat="1" ht="18" customHeight="1">
      <c r="B109" s="175"/>
      <c r="C109" s="176"/>
      <c r="D109" s="135" t="s">
        <v>132</v>
      </c>
      <c r="E109" s="177"/>
      <c r="F109" s="177"/>
      <c r="G109" s="177"/>
      <c r="H109" s="177"/>
      <c r="I109" s="176"/>
      <c r="J109" s="176"/>
      <c r="K109" s="176"/>
      <c r="L109" s="176"/>
      <c r="M109" s="176"/>
      <c r="N109" s="129">
        <f>ROUND(N88*T109,2)</f>
        <v>0</v>
      </c>
      <c r="O109" s="178"/>
      <c r="P109" s="178"/>
      <c r="Q109" s="178"/>
      <c r="R109" s="179"/>
      <c r="S109" s="180"/>
      <c r="T109" s="181"/>
      <c r="U109" s="182" t="s">
        <v>42</v>
      </c>
      <c r="V109" s="180"/>
      <c r="W109" s="180"/>
      <c r="X109" s="180"/>
      <c r="Y109" s="180"/>
      <c r="Z109" s="180"/>
      <c r="AA109" s="180"/>
      <c r="AB109" s="180"/>
      <c r="AC109" s="180"/>
      <c r="AD109" s="180"/>
      <c r="AE109" s="180"/>
      <c r="AF109" s="180"/>
      <c r="AG109" s="180"/>
      <c r="AH109" s="180"/>
      <c r="AI109" s="180"/>
      <c r="AJ109" s="180"/>
      <c r="AK109" s="180"/>
      <c r="AL109" s="180"/>
      <c r="AM109" s="180"/>
      <c r="AN109" s="180"/>
      <c r="AO109" s="180"/>
      <c r="AP109" s="180"/>
      <c r="AQ109" s="180"/>
      <c r="AR109" s="180"/>
      <c r="AS109" s="180"/>
      <c r="AT109" s="180"/>
      <c r="AU109" s="180"/>
      <c r="AV109" s="180"/>
      <c r="AW109" s="180"/>
      <c r="AX109" s="180"/>
      <c r="AY109" s="183" t="s">
        <v>129</v>
      </c>
      <c r="AZ109" s="180"/>
      <c r="BA109" s="180"/>
      <c r="BB109" s="180"/>
      <c r="BC109" s="180"/>
      <c r="BD109" s="180"/>
      <c r="BE109" s="184">
        <f>IF(U109="základná",N109,0)</f>
        <v>0</v>
      </c>
      <c r="BF109" s="184">
        <f>IF(U109="znížená",N109,0)</f>
        <v>0</v>
      </c>
      <c r="BG109" s="184">
        <f>IF(U109="zákl. prenesená",N109,0)</f>
        <v>0</v>
      </c>
      <c r="BH109" s="184">
        <f>IF(U109="zníž. prenesená",N109,0)</f>
        <v>0</v>
      </c>
      <c r="BI109" s="184">
        <f>IF(U109="nulová",N109,0)</f>
        <v>0</v>
      </c>
      <c r="BJ109" s="183" t="s">
        <v>84</v>
      </c>
      <c r="BK109" s="180"/>
      <c r="BL109" s="180"/>
      <c r="BM109" s="180"/>
    </row>
    <row r="110" s="1" customFormat="1" ht="18" customHeight="1">
      <c r="B110" s="175"/>
      <c r="C110" s="176"/>
      <c r="D110" s="135" t="s">
        <v>133</v>
      </c>
      <c r="E110" s="177"/>
      <c r="F110" s="177"/>
      <c r="G110" s="177"/>
      <c r="H110" s="177"/>
      <c r="I110" s="176"/>
      <c r="J110" s="176"/>
      <c r="K110" s="176"/>
      <c r="L110" s="176"/>
      <c r="M110" s="176"/>
      <c r="N110" s="129">
        <f>ROUND(N88*T110,2)</f>
        <v>0</v>
      </c>
      <c r="O110" s="178"/>
      <c r="P110" s="178"/>
      <c r="Q110" s="178"/>
      <c r="R110" s="179"/>
      <c r="S110" s="180"/>
      <c r="T110" s="181"/>
      <c r="U110" s="182" t="s">
        <v>42</v>
      </c>
      <c r="V110" s="180"/>
      <c r="W110" s="180"/>
      <c r="X110" s="180"/>
      <c r="Y110" s="180"/>
      <c r="Z110" s="180"/>
      <c r="AA110" s="180"/>
      <c r="AB110" s="180"/>
      <c r="AC110" s="180"/>
      <c r="AD110" s="180"/>
      <c r="AE110" s="180"/>
      <c r="AF110" s="180"/>
      <c r="AG110" s="180"/>
      <c r="AH110" s="180"/>
      <c r="AI110" s="180"/>
      <c r="AJ110" s="180"/>
      <c r="AK110" s="180"/>
      <c r="AL110" s="180"/>
      <c r="AM110" s="180"/>
      <c r="AN110" s="180"/>
      <c r="AO110" s="180"/>
      <c r="AP110" s="180"/>
      <c r="AQ110" s="180"/>
      <c r="AR110" s="180"/>
      <c r="AS110" s="180"/>
      <c r="AT110" s="180"/>
      <c r="AU110" s="180"/>
      <c r="AV110" s="180"/>
      <c r="AW110" s="180"/>
      <c r="AX110" s="180"/>
      <c r="AY110" s="183" t="s">
        <v>129</v>
      </c>
      <c r="AZ110" s="180"/>
      <c r="BA110" s="180"/>
      <c r="BB110" s="180"/>
      <c r="BC110" s="180"/>
      <c r="BD110" s="180"/>
      <c r="BE110" s="184">
        <f>IF(U110="základná",N110,0)</f>
        <v>0</v>
      </c>
      <c r="BF110" s="184">
        <f>IF(U110="znížená",N110,0)</f>
        <v>0</v>
      </c>
      <c r="BG110" s="184">
        <f>IF(U110="zákl. prenesená",N110,0)</f>
        <v>0</v>
      </c>
      <c r="BH110" s="184">
        <f>IF(U110="zníž. prenesená",N110,0)</f>
        <v>0</v>
      </c>
      <c r="BI110" s="184">
        <f>IF(U110="nulová",N110,0)</f>
        <v>0</v>
      </c>
      <c r="BJ110" s="183" t="s">
        <v>84</v>
      </c>
      <c r="BK110" s="180"/>
      <c r="BL110" s="180"/>
      <c r="BM110" s="180"/>
    </row>
    <row r="111" s="1" customFormat="1" ht="18" customHeight="1">
      <c r="B111" s="175"/>
      <c r="C111" s="176"/>
      <c r="D111" s="177" t="s">
        <v>134</v>
      </c>
      <c r="E111" s="176"/>
      <c r="F111" s="176"/>
      <c r="G111" s="176"/>
      <c r="H111" s="176"/>
      <c r="I111" s="176"/>
      <c r="J111" s="176"/>
      <c r="K111" s="176"/>
      <c r="L111" s="176"/>
      <c r="M111" s="176"/>
      <c r="N111" s="129">
        <f>ROUND(N88*T111,2)</f>
        <v>0</v>
      </c>
      <c r="O111" s="178"/>
      <c r="P111" s="178"/>
      <c r="Q111" s="178"/>
      <c r="R111" s="179"/>
      <c r="S111" s="180"/>
      <c r="T111" s="185"/>
      <c r="U111" s="186" t="s">
        <v>42</v>
      </c>
      <c r="V111" s="180"/>
      <c r="W111" s="180"/>
      <c r="X111" s="180"/>
      <c r="Y111" s="180"/>
      <c r="Z111" s="180"/>
      <c r="AA111" s="180"/>
      <c r="AB111" s="180"/>
      <c r="AC111" s="180"/>
      <c r="AD111" s="180"/>
      <c r="AE111" s="180"/>
      <c r="AF111" s="180"/>
      <c r="AG111" s="180"/>
      <c r="AH111" s="180"/>
      <c r="AI111" s="180"/>
      <c r="AJ111" s="180"/>
      <c r="AK111" s="180"/>
      <c r="AL111" s="180"/>
      <c r="AM111" s="180"/>
      <c r="AN111" s="180"/>
      <c r="AO111" s="180"/>
      <c r="AP111" s="180"/>
      <c r="AQ111" s="180"/>
      <c r="AR111" s="180"/>
      <c r="AS111" s="180"/>
      <c r="AT111" s="180"/>
      <c r="AU111" s="180"/>
      <c r="AV111" s="180"/>
      <c r="AW111" s="180"/>
      <c r="AX111" s="180"/>
      <c r="AY111" s="183" t="s">
        <v>135</v>
      </c>
      <c r="AZ111" s="180"/>
      <c r="BA111" s="180"/>
      <c r="BB111" s="180"/>
      <c r="BC111" s="180"/>
      <c r="BD111" s="180"/>
      <c r="BE111" s="184">
        <f>IF(U111="základná",N111,0)</f>
        <v>0</v>
      </c>
      <c r="BF111" s="184">
        <f>IF(U111="znížená",N111,0)</f>
        <v>0</v>
      </c>
      <c r="BG111" s="184">
        <f>IF(U111="zákl. prenesená",N111,0)</f>
        <v>0</v>
      </c>
      <c r="BH111" s="184">
        <f>IF(U111="zníž. prenesená",N111,0)</f>
        <v>0</v>
      </c>
      <c r="BI111" s="184">
        <f>IF(U111="nulová",N111,0)</f>
        <v>0</v>
      </c>
      <c r="BJ111" s="183" t="s">
        <v>84</v>
      </c>
      <c r="BK111" s="180"/>
      <c r="BL111" s="180"/>
      <c r="BM111" s="180"/>
    </row>
    <row r="112" s="1" customFormat="1">
      <c r="B112" s="44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29.28" customHeight="1">
      <c r="B113" s="44"/>
      <c r="C113" s="142" t="s">
        <v>101</v>
      </c>
      <c r="D113" s="143"/>
      <c r="E113" s="143"/>
      <c r="F113" s="143"/>
      <c r="G113" s="143"/>
      <c r="H113" s="143"/>
      <c r="I113" s="143"/>
      <c r="J113" s="143"/>
      <c r="K113" s="143"/>
      <c r="L113" s="144">
        <f>ROUND(SUM(N88+N105),2)</f>
        <v>0</v>
      </c>
      <c r="M113" s="144"/>
      <c r="N113" s="144"/>
      <c r="O113" s="144"/>
      <c r="P113" s="144"/>
      <c r="Q113" s="144"/>
      <c r="R113" s="46"/>
    </row>
    <row r="114" s="1" customFormat="1" ht="6.96" customHeight="1">
      <c r="B114" s="73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5"/>
    </row>
    <row r="118" s="1" customFormat="1" ht="6.96" customHeight="1">
      <c r="B118" s="76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8"/>
    </row>
    <row r="119" s="1" customFormat="1" ht="36.96" customHeight="1">
      <c r="B119" s="44"/>
      <c r="C119" s="25" t="s">
        <v>136</v>
      </c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6"/>
    </row>
    <row r="120" s="1" customFormat="1" ht="6.96" customHeight="1">
      <c r="B120" s="44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6"/>
    </row>
    <row r="121" s="1" customFormat="1" ht="30" customHeight="1">
      <c r="B121" s="44"/>
      <c r="C121" s="36" t="s">
        <v>17</v>
      </c>
      <c r="D121" s="45"/>
      <c r="E121" s="45"/>
      <c r="F121" s="147" t="str">
        <f>F6</f>
        <v>Spojovacie a prístupové chodníky k obytným domom Luhy II.</v>
      </c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45"/>
      <c r="R121" s="46"/>
    </row>
    <row r="122" s="1" customFormat="1" ht="36.96" customHeight="1">
      <c r="B122" s="44"/>
      <c r="C122" s="83" t="s">
        <v>108</v>
      </c>
      <c r="D122" s="45"/>
      <c r="E122" s="45"/>
      <c r="F122" s="85" t="str">
        <f>F7</f>
        <v>3 - 3. etapa - chodníky pri obytných blokoch 1031, 1040</v>
      </c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6"/>
    </row>
    <row r="123" s="1" customFormat="1" ht="6.96" customHeight="1">
      <c r="B123" s="44"/>
      <c r="C123" s="45"/>
      <c r="D123" s="45"/>
      <c r="E123" s="45"/>
      <c r="F123" s="45"/>
      <c r="G123" s="45"/>
      <c r="H123" s="45"/>
      <c r="I123" s="45"/>
      <c r="J123" s="45"/>
      <c r="K123" s="45"/>
      <c r="L123" s="45"/>
      <c r="M123" s="45"/>
      <c r="N123" s="45"/>
      <c r="O123" s="45"/>
      <c r="P123" s="45"/>
      <c r="Q123" s="45"/>
      <c r="R123" s="46"/>
    </row>
    <row r="124" s="1" customFormat="1" ht="18" customHeight="1">
      <c r="B124" s="44"/>
      <c r="C124" s="36" t="s">
        <v>21</v>
      </c>
      <c r="D124" s="45"/>
      <c r="E124" s="45"/>
      <c r="F124" s="31" t="str">
        <f>F9</f>
        <v xml:space="preserve"> </v>
      </c>
      <c r="G124" s="45"/>
      <c r="H124" s="45"/>
      <c r="I124" s="45"/>
      <c r="J124" s="45"/>
      <c r="K124" s="36" t="s">
        <v>23</v>
      </c>
      <c r="L124" s="45"/>
      <c r="M124" s="88" t="str">
        <f>IF(O9="","",O9)</f>
        <v>5. 3. 2018</v>
      </c>
      <c r="N124" s="88"/>
      <c r="O124" s="88"/>
      <c r="P124" s="88"/>
      <c r="Q124" s="45"/>
      <c r="R124" s="46"/>
    </row>
    <row r="125" s="1" customFormat="1" ht="6.96" customHeight="1">
      <c r="B125" s="44"/>
      <c r="C125" s="45"/>
      <c r="D125" s="45"/>
      <c r="E125" s="45"/>
      <c r="F125" s="45"/>
      <c r="G125" s="45"/>
      <c r="H125" s="45"/>
      <c r="I125" s="45"/>
      <c r="J125" s="45"/>
      <c r="K125" s="45"/>
      <c r="L125" s="45"/>
      <c r="M125" s="45"/>
      <c r="N125" s="45"/>
      <c r="O125" s="45"/>
      <c r="P125" s="45"/>
      <c r="Q125" s="45"/>
      <c r="R125" s="46"/>
    </row>
    <row r="126" s="1" customFormat="1">
      <c r="B126" s="44"/>
      <c r="C126" s="36" t="s">
        <v>25</v>
      </c>
      <c r="D126" s="45"/>
      <c r="E126" s="45"/>
      <c r="F126" s="31" t="str">
        <f>E12</f>
        <v>Mesto Partizánske</v>
      </c>
      <c r="G126" s="45"/>
      <c r="H126" s="45"/>
      <c r="I126" s="45"/>
      <c r="J126" s="45"/>
      <c r="K126" s="36" t="s">
        <v>31</v>
      </c>
      <c r="L126" s="45"/>
      <c r="M126" s="31" t="str">
        <f>E18</f>
        <v xml:space="preserve"> </v>
      </c>
      <c r="N126" s="31"/>
      <c r="O126" s="31"/>
      <c r="P126" s="31"/>
      <c r="Q126" s="31"/>
      <c r="R126" s="46"/>
    </row>
    <row r="127" s="1" customFormat="1" ht="14.4" customHeight="1">
      <c r="B127" s="44"/>
      <c r="C127" s="36" t="s">
        <v>29</v>
      </c>
      <c r="D127" s="45"/>
      <c r="E127" s="45"/>
      <c r="F127" s="31" t="str">
        <f>IF(E15="","",E15)</f>
        <v>Vyplň údaj</v>
      </c>
      <c r="G127" s="45"/>
      <c r="H127" s="45"/>
      <c r="I127" s="45"/>
      <c r="J127" s="45"/>
      <c r="K127" s="36" t="s">
        <v>34</v>
      </c>
      <c r="L127" s="45"/>
      <c r="M127" s="31" t="str">
        <f>E21</f>
        <v xml:space="preserve"> </v>
      </c>
      <c r="N127" s="31"/>
      <c r="O127" s="31"/>
      <c r="P127" s="31"/>
      <c r="Q127" s="31"/>
      <c r="R127" s="46"/>
    </row>
    <row r="128" s="1" customFormat="1" ht="10.32" customHeight="1">
      <c r="B128" s="44"/>
      <c r="C128" s="45"/>
      <c r="D128" s="45"/>
      <c r="E128" s="45"/>
      <c r="F128" s="45"/>
      <c r="G128" s="45"/>
      <c r="H128" s="45"/>
      <c r="I128" s="45"/>
      <c r="J128" s="45"/>
      <c r="K128" s="45"/>
      <c r="L128" s="45"/>
      <c r="M128" s="45"/>
      <c r="N128" s="45"/>
      <c r="O128" s="45"/>
      <c r="P128" s="45"/>
      <c r="Q128" s="45"/>
      <c r="R128" s="46"/>
    </row>
    <row r="129" s="8" customFormat="1" ht="29.28" customHeight="1">
      <c r="B129" s="187"/>
      <c r="C129" s="188" t="s">
        <v>137</v>
      </c>
      <c r="D129" s="189" t="s">
        <v>138</v>
      </c>
      <c r="E129" s="189" t="s">
        <v>57</v>
      </c>
      <c r="F129" s="189" t="s">
        <v>139</v>
      </c>
      <c r="G129" s="189"/>
      <c r="H129" s="189"/>
      <c r="I129" s="189"/>
      <c r="J129" s="189" t="s">
        <v>140</v>
      </c>
      <c r="K129" s="189" t="s">
        <v>141</v>
      </c>
      <c r="L129" s="189" t="s">
        <v>142</v>
      </c>
      <c r="M129" s="189"/>
      <c r="N129" s="189" t="s">
        <v>113</v>
      </c>
      <c r="O129" s="189"/>
      <c r="P129" s="189"/>
      <c r="Q129" s="190"/>
      <c r="R129" s="191"/>
      <c r="T129" s="98" t="s">
        <v>143</v>
      </c>
      <c r="U129" s="99" t="s">
        <v>39</v>
      </c>
      <c r="V129" s="99" t="s">
        <v>144</v>
      </c>
      <c r="W129" s="99" t="s">
        <v>145</v>
      </c>
      <c r="X129" s="99" t="s">
        <v>146</v>
      </c>
      <c r="Y129" s="99" t="s">
        <v>147</v>
      </c>
      <c r="Z129" s="99" t="s">
        <v>148</v>
      </c>
      <c r="AA129" s="100" t="s">
        <v>149</v>
      </c>
    </row>
    <row r="130" s="1" customFormat="1" ht="29.28" customHeight="1">
      <c r="B130" s="44"/>
      <c r="C130" s="102" t="s">
        <v>110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192">
        <f>BK130</f>
        <v>0</v>
      </c>
      <c r="O130" s="193"/>
      <c r="P130" s="193"/>
      <c r="Q130" s="193"/>
      <c r="R130" s="46"/>
      <c r="T130" s="101"/>
      <c r="U130" s="65"/>
      <c r="V130" s="65"/>
      <c r="W130" s="194">
        <f>W131+W154+W173+W194+W200</f>
        <v>0</v>
      </c>
      <c r="X130" s="65"/>
      <c r="Y130" s="194">
        <f>Y131+Y154+Y173+Y194+Y200</f>
        <v>355.15028214</v>
      </c>
      <c r="Z130" s="65"/>
      <c r="AA130" s="195">
        <f>AA131+AA154+AA173+AA194+AA200</f>
        <v>171.7739</v>
      </c>
      <c r="AT130" s="20" t="s">
        <v>74</v>
      </c>
      <c r="AU130" s="20" t="s">
        <v>115</v>
      </c>
      <c r="BK130" s="196">
        <f>BK131+BK154+BK173+BK194+BK200</f>
        <v>0</v>
      </c>
    </row>
    <row r="131" s="9" customFormat="1" ht="37.44" customHeight="1">
      <c r="B131" s="197"/>
      <c r="C131" s="198"/>
      <c r="D131" s="199" t="s">
        <v>475</v>
      </c>
      <c r="E131" s="199"/>
      <c r="F131" s="199"/>
      <c r="G131" s="199"/>
      <c r="H131" s="199"/>
      <c r="I131" s="199"/>
      <c r="J131" s="199"/>
      <c r="K131" s="199"/>
      <c r="L131" s="199"/>
      <c r="M131" s="199"/>
      <c r="N131" s="171">
        <f>BK131</f>
        <v>0</v>
      </c>
      <c r="O131" s="200"/>
      <c r="P131" s="200"/>
      <c r="Q131" s="200"/>
      <c r="R131" s="201"/>
      <c r="T131" s="202"/>
      <c r="U131" s="198"/>
      <c r="V131" s="198"/>
      <c r="W131" s="203">
        <f>W132+W141+W147</f>
        <v>0</v>
      </c>
      <c r="X131" s="198"/>
      <c r="Y131" s="203">
        <f>Y132+Y141+Y147</f>
        <v>251.67252199999999</v>
      </c>
      <c r="Z131" s="198"/>
      <c r="AA131" s="204">
        <f>AA132+AA141+AA147</f>
        <v>163.0395</v>
      </c>
      <c r="AR131" s="205" t="s">
        <v>81</v>
      </c>
      <c r="AT131" s="206" t="s">
        <v>74</v>
      </c>
      <c r="AU131" s="206" t="s">
        <v>75</v>
      </c>
      <c r="AY131" s="205" t="s">
        <v>150</v>
      </c>
      <c r="BK131" s="207">
        <f>BK132+BK141+BK147</f>
        <v>0</v>
      </c>
    </row>
    <row r="132" s="9" customFormat="1" ht="19.92" customHeight="1">
      <c r="B132" s="197"/>
      <c r="C132" s="198"/>
      <c r="D132" s="208" t="s">
        <v>117</v>
      </c>
      <c r="E132" s="208"/>
      <c r="F132" s="208"/>
      <c r="G132" s="208"/>
      <c r="H132" s="208"/>
      <c r="I132" s="208"/>
      <c r="J132" s="208"/>
      <c r="K132" s="208"/>
      <c r="L132" s="208"/>
      <c r="M132" s="208"/>
      <c r="N132" s="209">
        <f>BK132</f>
        <v>0</v>
      </c>
      <c r="O132" s="210"/>
      <c r="P132" s="210"/>
      <c r="Q132" s="210"/>
      <c r="R132" s="201"/>
      <c r="T132" s="202"/>
      <c r="U132" s="198"/>
      <c r="V132" s="198"/>
      <c r="W132" s="203">
        <f>SUM(W133:W140)</f>
        <v>0</v>
      </c>
      <c r="X132" s="198"/>
      <c r="Y132" s="203">
        <f>SUM(Y133:Y140)</f>
        <v>5.404172</v>
      </c>
      <c r="Z132" s="198"/>
      <c r="AA132" s="204">
        <f>SUM(AA133:AA140)</f>
        <v>163.0395</v>
      </c>
      <c r="AR132" s="205" t="s">
        <v>81</v>
      </c>
      <c r="AT132" s="206" t="s">
        <v>74</v>
      </c>
      <c r="AU132" s="206" t="s">
        <v>81</v>
      </c>
      <c r="AY132" s="205" t="s">
        <v>150</v>
      </c>
      <c r="BK132" s="207">
        <f>SUM(BK133:BK140)</f>
        <v>0</v>
      </c>
    </row>
    <row r="133" s="1" customFormat="1" ht="38.25" customHeight="1">
      <c r="B133" s="175"/>
      <c r="C133" s="211" t="s">
        <v>81</v>
      </c>
      <c r="D133" s="211" t="s">
        <v>151</v>
      </c>
      <c r="E133" s="212" t="s">
        <v>334</v>
      </c>
      <c r="F133" s="213" t="s">
        <v>335</v>
      </c>
      <c r="G133" s="213"/>
      <c r="H133" s="213"/>
      <c r="I133" s="213"/>
      <c r="J133" s="214" t="s">
        <v>154</v>
      </c>
      <c r="K133" s="215">
        <v>256.5</v>
      </c>
      <c r="L133" s="216">
        <v>0</v>
      </c>
      <c r="M133" s="216"/>
      <c r="N133" s="215">
        <f>ROUND(L133*K133,3)</f>
        <v>0</v>
      </c>
      <c r="O133" s="215"/>
      <c r="P133" s="215"/>
      <c r="Q133" s="215"/>
      <c r="R133" s="179"/>
      <c r="T133" s="217" t="s">
        <v>5</v>
      </c>
      <c r="U133" s="54" t="s">
        <v>42</v>
      </c>
      <c r="V133" s="45"/>
      <c r="W133" s="218">
        <f>V133*K133</f>
        <v>0</v>
      </c>
      <c r="X133" s="218">
        <v>0</v>
      </c>
      <c r="Y133" s="218">
        <f>X133*K133</f>
        <v>0</v>
      </c>
      <c r="Z133" s="218">
        <v>0.098000000000000004</v>
      </c>
      <c r="AA133" s="219">
        <f>Z133*K133</f>
        <v>25.137</v>
      </c>
      <c r="AR133" s="20" t="s">
        <v>90</v>
      </c>
      <c r="AT133" s="20" t="s">
        <v>151</v>
      </c>
      <c r="AU133" s="20" t="s">
        <v>84</v>
      </c>
      <c r="AY133" s="20" t="s">
        <v>150</v>
      </c>
      <c r="BE133" s="134">
        <f>IF(U133="základná",N133,0)</f>
        <v>0</v>
      </c>
      <c r="BF133" s="134">
        <f>IF(U133="znížená",N133,0)</f>
        <v>0</v>
      </c>
      <c r="BG133" s="134">
        <f>IF(U133="zákl. prenesená",N133,0)</f>
        <v>0</v>
      </c>
      <c r="BH133" s="134">
        <f>IF(U133="zníž. prenesená",N133,0)</f>
        <v>0</v>
      </c>
      <c r="BI133" s="134">
        <f>IF(U133="nulová",N133,0)</f>
        <v>0</v>
      </c>
      <c r="BJ133" s="20" t="s">
        <v>84</v>
      </c>
      <c r="BK133" s="220">
        <f>ROUND(L133*K133,3)</f>
        <v>0</v>
      </c>
      <c r="BL133" s="20" t="s">
        <v>90</v>
      </c>
      <c r="BM133" s="20" t="s">
        <v>478</v>
      </c>
    </row>
    <row r="134" s="1" customFormat="1" ht="38.25" customHeight="1">
      <c r="B134" s="175"/>
      <c r="C134" s="211" t="s">
        <v>84</v>
      </c>
      <c r="D134" s="211" t="s">
        <v>151</v>
      </c>
      <c r="E134" s="212" t="s">
        <v>217</v>
      </c>
      <c r="F134" s="213" t="s">
        <v>218</v>
      </c>
      <c r="G134" s="213"/>
      <c r="H134" s="213"/>
      <c r="I134" s="213"/>
      <c r="J134" s="214" t="s">
        <v>199</v>
      </c>
      <c r="K134" s="215">
        <v>270</v>
      </c>
      <c r="L134" s="216">
        <v>0</v>
      </c>
      <c r="M134" s="216"/>
      <c r="N134" s="215">
        <f>ROUND(L134*K134,3)</f>
        <v>0</v>
      </c>
      <c r="O134" s="215"/>
      <c r="P134" s="215"/>
      <c r="Q134" s="215"/>
      <c r="R134" s="179"/>
      <c r="T134" s="217" t="s">
        <v>5</v>
      </c>
      <c r="U134" s="54" t="s">
        <v>42</v>
      </c>
      <c r="V134" s="45"/>
      <c r="W134" s="218">
        <f>V134*K134</f>
        <v>0</v>
      </c>
      <c r="X134" s="218">
        <v>0</v>
      </c>
      <c r="Y134" s="218">
        <f>X134*K134</f>
        <v>0</v>
      </c>
      <c r="Z134" s="218">
        <v>0.14499999999999999</v>
      </c>
      <c r="AA134" s="219">
        <f>Z134*K134</f>
        <v>39.149999999999999</v>
      </c>
      <c r="AR134" s="20" t="s">
        <v>90</v>
      </c>
      <c r="AT134" s="20" t="s">
        <v>151</v>
      </c>
      <c r="AU134" s="20" t="s">
        <v>84</v>
      </c>
      <c r="AY134" s="20" t="s">
        <v>150</v>
      </c>
      <c r="BE134" s="134">
        <f>IF(U134="základná",N134,0)</f>
        <v>0</v>
      </c>
      <c r="BF134" s="134">
        <f>IF(U134="znížená",N134,0)</f>
        <v>0</v>
      </c>
      <c r="BG134" s="134">
        <f>IF(U134="zákl. prenesená",N134,0)</f>
        <v>0</v>
      </c>
      <c r="BH134" s="134">
        <f>IF(U134="zníž. prenesená",N134,0)</f>
        <v>0</v>
      </c>
      <c r="BI134" s="134">
        <f>IF(U134="nulová",N134,0)</f>
        <v>0</v>
      </c>
      <c r="BJ134" s="20" t="s">
        <v>84</v>
      </c>
      <c r="BK134" s="220">
        <f>ROUND(L134*K134,3)</f>
        <v>0</v>
      </c>
      <c r="BL134" s="20" t="s">
        <v>90</v>
      </c>
      <c r="BM134" s="20" t="s">
        <v>479</v>
      </c>
    </row>
    <row r="135" s="1" customFormat="1" ht="38.25" customHeight="1">
      <c r="B135" s="175"/>
      <c r="C135" s="211" t="s">
        <v>87</v>
      </c>
      <c r="D135" s="211" t="s">
        <v>151</v>
      </c>
      <c r="E135" s="212" t="s">
        <v>340</v>
      </c>
      <c r="F135" s="213" t="s">
        <v>341</v>
      </c>
      <c r="G135" s="213"/>
      <c r="H135" s="213"/>
      <c r="I135" s="213"/>
      <c r="J135" s="214" t="s">
        <v>154</v>
      </c>
      <c r="K135" s="215">
        <v>256.5</v>
      </c>
      <c r="L135" s="216">
        <v>0</v>
      </c>
      <c r="M135" s="216"/>
      <c r="N135" s="215">
        <f>ROUND(L135*K135,3)</f>
        <v>0</v>
      </c>
      <c r="O135" s="215"/>
      <c r="P135" s="215"/>
      <c r="Q135" s="215"/>
      <c r="R135" s="179"/>
      <c r="T135" s="217" t="s">
        <v>5</v>
      </c>
      <c r="U135" s="54" t="s">
        <v>42</v>
      </c>
      <c r="V135" s="45"/>
      <c r="W135" s="218">
        <f>V135*K135</f>
        <v>0</v>
      </c>
      <c r="X135" s="218">
        <v>0</v>
      </c>
      <c r="Y135" s="218">
        <f>X135*K135</f>
        <v>0</v>
      </c>
      <c r="Z135" s="218">
        <v>0.16</v>
      </c>
      <c r="AA135" s="219">
        <f>Z135*K135</f>
        <v>41.039999999999999</v>
      </c>
      <c r="AR135" s="20" t="s">
        <v>90</v>
      </c>
      <c r="AT135" s="20" t="s">
        <v>151</v>
      </c>
      <c r="AU135" s="20" t="s">
        <v>84</v>
      </c>
      <c r="AY135" s="20" t="s">
        <v>150</v>
      </c>
      <c r="BE135" s="134">
        <f>IF(U135="základná",N135,0)</f>
        <v>0</v>
      </c>
      <c r="BF135" s="134">
        <f>IF(U135="znížená",N135,0)</f>
        <v>0</v>
      </c>
      <c r="BG135" s="134">
        <f>IF(U135="zákl. prenesená",N135,0)</f>
        <v>0</v>
      </c>
      <c r="BH135" s="134">
        <f>IF(U135="zníž. prenesená",N135,0)</f>
        <v>0</v>
      </c>
      <c r="BI135" s="134">
        <f>IF(U135="nulová",N135,0)</f>
        <v>0</v>
      </c>
      <c r="BJ135" s="20" t="s">
        <v>84</v>
      </c>
      <c r="BK135" s="220">
        <f>ROUND(L135*K135,3)</f>
        <v>0</v>
      </c>
      <c r="BL135" s="20" t="s">
        <v>90</v>
      </c>
      <c r="BM135" s="20" t="s">
        <v>480</v>
      </c>
    </row>
    <row r="136" s="1" customFormat="1" ht="38.25" customHeight="1">
      <c r="B136" s="175"/>
      <c r="C136" s="211" t="s">
        <v>90</v>
      </c>
      <c r="D136" s="211" t="s">
        <v>151</v>
      </c>
      <c r="E136" s="212" t="s">
        <v>344</v>
      </c>
      <c r="F136" s="213" t="s">
        <v>345</v>
      </c>
      <c r="G136" s="213"/>
      <c r="H136" s="213"/>
      <c r="I136" s="213"/>
      <c r="J136" s="214" t="s">
        <v>154</v>
      </c>
      <c r="K136" s="215">
        <v>256.5</v>
      </c>
      <c r="L136" s="216">
        <v>0</v>
      </c>
      <c r="M136" s="216"/>
      <c r="N136" s="215">
        <f>ROUND(L136*K136,3)</f>
        <v>0</v>
      </c>
      <c r="O136" s="215"/>
      <c r="P136" s="215"/>
      <c r="Q136" s="215"/>
      <c r="R136" s="179"/>
      <c r="T136" s="217" t="s">
        <v>5</v>
      </c>
      <c r="U136" s="54" t="s">
        <v>42</v>
      </c>
      <c r="V136" s="45"/>
      <c r="W136" s="218">
        <f>V136*K136</f>
        <v>0</v>
      </c>
      <c r="X136" s="218">
        <v>0</v>
      </c>
      <c r="Y136" s="218">
        <f>X136*K136</f>
        <v>0</v>
      </c>
      <c r="Z136" s="218">
        <v>0.22500000000000001</v>
      </c>
      <c r="AA136" s="219">
        <f>Z136*K136</f>
        <v>57.712499999999999</v>
      </c>
      <c r="AR136" s="20" t="s">
        <v>90</v>
      </c>
      <c r="AT136" s="20" t="s">
        <v>151</v>
      </c>
      <c r="AU136" s="20" t="s">
        <v>84</v>
      </c>
      <c r="AY136" s="20" t="s">
        <v>150</v>
      </c>
      <c r="BE136" s="134">
        <f>IF(U136="základná",N136,0)</f>
        <v>0</v>
      </c>
      <c r="BF136" s="134">
        <f>IF(U136="znížená",N136,0)</f>
        <v>0</v>
      </c>
      <c r="BG136" s="134">
        <f>IF(U136="zákl. prenesená",N136,0)</f>
        <v>0</v>
      </c>
      <c r="BH136" s="134">
        <f>IF(U136="zníž. prenesená",N136,0)</f>
        <v>0</v>
      </c>
      <c r="BI136" s="134">
        <f>IF(U136="nulová",N136,0)</f>
        <v>0</v>
      </c>
      <c r="BJ136" s="20" t="s">
        <v>84</v>
      </c>
      <c r="BK136" s="220">
        <f>ROUND(L136*K136,3)</f>
        <v>0</v>
      </c>
      <c r="BL136" s="20" t="s">
        <v>90</v>
      </c>
      <c r="BM136" s="20" t="s">
        <v>481</v>
      </c>
    </row>
    <row r="137" s="1" customFormat="1" ht="25.5" customHeight="1">
      <c r="B137" s="175"/>
      <c r="C137" s="211" t="s">
        <v>166</v>
      </c>
      <c r="D137" s="211" t="s">
        <v>151</v>
      </c>
      <c r="E137" s="212" t="s">
        <v>163</v>
      </c>
      <c r="F137" s="213" t="s">
        <v>164</v>
      </c>
      <c r="G137" s="213"/>
      <c r="H137" s="213"/>
      <c r="I137" s="213"/>
      <c r="J137" s="214" t="s">
        <v>154</v>
      </c>
      <c r="K137" s="215">
        <v>135</v>
      </c>
      <c r="L137" s="216">
        <v>0</v>
      </c>
      <c r="M137" s="216"/>
      <c r="N137" s="215">
        <f>ROUND(L137*K137,3)</f>
        <v>0</v>
      </c>
      <c r="O137" s="215"/>
      <c r="P137" s="215"/>
      <c r="Q137" s="215"/>
      <c r="R137" s="179"/>
      <c r="T137" s="217" t="s">
        <v>5</v>
      </c>
      <c r="U137" s="54" t="s">
        <v>42</v>
      </c>
      <c r="V137" s="45"/>
      <c r="W137" s="218">
        <f>V137*K137</f>
        <v>0</v>
      </c>
      <c r="X137" s="218">
        <v>0.040000000000000001</v>
      </c>
      <c r="Y137" s="218">
        <f>X137*K137</f>
        <v>5.4000000000000004</v>
      </c>
      <c r="Z137" s="218">
        <v>0</v>
      </c>
      <c r="AA137" s="219">
        <f>Z137*K137</f>
        <v>0</v>
      </c>
      <c r="AR137" s="20" t="s">
        <v>90</v>
      </c>
      <c r="AT137" s="20" t="s">
        <v>151</v>
      </c>
      <c r="AU137" s="20" t="s">
        <v>84</v>
      </c>
      <c r="AY137" s="20" t="s">
        <v>150</v>
      </c>
      <c r="BE137" s="134">
        <f>IF(U137="základná",N137,0)</f>
        <v>0</v>
      </c>
      <c r="BF137" s="134">
        <f>IF(U137="znížená",N137,0)</f>
        <v>0</v>
      </c>
      <c r="BG137" s="134">
        <f>IF(U137="zákl. prenesená",N137,0)</f>
        <v>0</v>
      </c>
      <c r="BH137" s="134">
        <f>IF(U137="zníž. prenesená",N137,0)</f>
        <v>0</v>
      </c>
      <c r="BI137" s="134">
        <f>IF(U137="nulová",N137,0)</f>
        <v>0</v>
      </c>
      <c r="BJ137" s="20" t="s">
        <v>84</v>
      </c>
      <c r="BK137" s="220">
        <f>ROUND(L137*K137,3)</f>
        <v>0</v>
      </c>
      <c r="BL137" s="20" t="s">
        <v>90</v>
      </c>
      <c r="BM137" s="20" t="s">
        <v>482</v>
      </c>
    </row>
    <row r="138" s="1" customFormat="1" ht="16.5" customHeight="1">
      <c r="B138" s="175"/>
      <c r="C138" s="221" t="s">
        <v>173</v>
      </c>
      <c r="D138" s="221" t="s">
        <v>167</v>
      </c>
      <c r="E138" s="222" t="s">
        <v>168</v>
      </c>
      <c r="F138" s="223" t="s">
        <v>169</v>
      </c>
      <c r="G138" s="223"/>
      <c r="H138" s="223"/>
      <c r="I138" s="223"/>
      <c r="J138" s="224" t="s">
        <v>170</v>
      </c>
      <c r="K138" s="225">
        <v>4.1719999999999997</v>
      </c>
      <c r="L138" s="226">
        <v>0</v>
      </c>
      <c r="M138" s="226"/>
      <c r="N138" s="225">
        <f>ROUND(L138*K138,3)</f>
        <v>0</v>
      </c>
      <c r="O138" s="215"/>
      <c r="P138" s="215"/>
      <c r="Q138" s="215"/>
      <c r="R138" s="179"/>
      <c r="T138" s="217" t="s">
        <v>5</v>
      </c>
      <c r="U138" s="54" t="s">
        <v>42</v>
      </c>
      <c r="V138" s="45"/>
      <c r="W138" s="218">
        <f>V138*K138</f>
        <v>0</v>
      </c>
      <c r="X138" s="218">
        <v>0.001</v>
      </c>
      <c r="Y138" s="218">
        <f>X138*K138</f>
        <v>0.0041719999999999995</v>
      </c>
      <c r="Z138" s="218">
        <v>0</v>
      </c>
      <c r="AA138" s="219">
        <f>Z138*K138</f>
        <v>0</v>
      </c>
      <c r="AR138" s="20" t="s">
        <v>171</v>
      </c>
      <c r="AT138" s="20" t="s">
        <v>167</v>
      </c>
      <c r="AU138" s="20" t="s">
        <v>84</v>
      </c>
      <c r="AY138" s="20" t="s">
        <v>150</v>
      </c>
      <c r="BE138" s="134">
        <f>IF(U138="základná",N138,0)</f>
        <v>0</v>
      </c>
      <c r="BF138" s="134">
        <f>IF(U138="znížená",N138,0)</f>
        <v>0</v>
      </c>
      <c r="BG138" s="134">
        <f>IF(U138="zákl. prenesená",N138,0)</f>
        <v>0</v>
      </c>
      <c r="BH138" s="134">
        <f>IF(U138="zníž. prenesená",N138,0)</f>
        <v>0</v>
      </c>
      <c r="BI138" s="134">
        <f>IF(U138="nulová",N138,0)</f>
        <v>0</v>
      </c>
      <c r="BJ138" s="20" t="s">
        <v>84</v>
      </c>
      <c r="BK138" s="220">
        <f>ROUND(L138*K138,3)</f>
        <v>0</v>
      </c>
      <c r="BL138" s="20" t="s">
        <v>90</v>
      </c>
      <c r="BM138" s="20" t="s">
        <v>483</v>
      </c>
    </row>
    <row r="139" s="1" customFormat="1" ht="25.5" customHeight="1">
      <c r="B139" s="175"/>
      <c r="C139" s="211" t="s">
        <v>177</v>
      </c>
      <c r="D139" s="211" t="s">
        <v>151</v>
      </c>
      <c r="E139" s="212" t="s">
        <v>234</v>
      </c>
      <c r="F139" s="213" t="s">
        <v>235</v>
      </c>
      <c r="G139" s="213"/>
      <c r="H139" s="213"/>
      <c r="I139" s="213"/>
      <c r="J139" s="214" t="s">
        <v>154</v>
      </c>
      <c r="K139" s="215">
        <v>135</v>
      </c>
      <c r="L139" s="216">
        <v>0</v>
      </c>
      <c r="M139" s="216"/>
      <c r="N139" s="215">
        <f>ROUND(L139*K139,3)</f>
        <v>0</v>
      </c>
      <c r="O139" s="215"/>
      <c r="P139" s="215"/>
      <c r="Q139" s="215"/>
      <c r="R139" s="179"/>
      <c r="T139" s="217" t="s">
        <v>5</v>
      </c>
      <c r="U139" s="54" t="s">
        <v>42</v>
      </c>
      <c r="V139" s="45"/>
      <c r="W139" s="218">
        <f>V139*K139</f>
        <v>0</v>
      </c>
      <c r="X139" s="218">
        <v>0</v>
      </c>
      <c r="Y139" s="218">
        <f>X139*K139</f>
        <v>0</v>
      </c>
      <c r="Z139" s="218">
        <v>0</v>
      </c>
      <c r="AA139" s="219">
        <f>Z139*K139</f>
        <v>0</v>
      </c>
      <c r="AR139" s="20" t="s">
        <v>90</v>
      </c>
      <c r="AT139" s="20" t="s">
        <v>151</v>
      </c>
      <c r="AU139" s="20" t="s">
        <v>84</v>
      </c>
      <c r="AY139" s="20" t="s">
        <v>150</v>
      </c>
      <c r="BE139" s="134">
        <f>IF(U139="základná",N139,0)</f>
        <v>0</v>
      </c>
      <c r="BF139" s="134">
        <f>IF(U139="znížená",N139,0)</f>
        <v>0</v>
      </c>
      <c r="BG139" s="134">
        <f>IF(U139="zákl. prenesená",N139,0)</f>
        <v>0</v>
      </c>
      <c r="BH139" s="134">
        <f>IF(U139="zníž. prenesená",N139,0)</f>
        <v>0</v>
      </c>
      <c r="BI139" s="134">
        <f>IF(U139="nulová",N139,0)</f>
        <v>0</v>
      </c>
      <c r="BJ139" s="20" t="s">
        <v>84</v>
      </c>
      <c r="BK139" s="220">
        <f>ROUND(L139*K139,3)</f>
        <v>0</v>
      </c>
      <c r="BL139" s="20" t="s">
        <v>90</v>
      </c>
      <c r="BM139" s="20" t="s">
        <v>484</v>
      </c>
    </row>
    <row r="140" s="1" customFormat="1" ht="25.5" customHeight="1">
      <c r="B140" s="175"/>
      <c r="C140" s="211" t="s">
        <v>171</v>
      </c>
      <c r="D140" s="211" t="s">
        <v>151</v>
      </c>
      <c r="E140" s="212" t="s">
        <v>178</v>
      </c>
      <c r="F140" s="213" t="s">
        <v>179</v>
      </c>
      <c r="G140" s="213"/>
      <c r="H140" s="213"/>
      <c r="I140" s="213"/>
      <c r="J140" s="214" t="s">
        <v>154</v>
      </c>
      <c r="K140" s="215">
        <v>135</v>
      </c>
      <c r="L140" s="216">
        <v>0</v>
      </c>
      <c r="M140" s="216"/>
      <c r="N140" s="215">
        <f>ROUND(L140*K140,3)</f>
        <v>0</v>
      </c>
      <c r="O140" s="215"/>
      <c r="P140" s="215"/>
      <c r="Q140" s="215"/>
      <c r="R140" s="179"/>
      <c r="T140" s="217" t="s">
        <v>5</v>
      </c>
      <c r="U140" s="54" t="s">
        <v>42</v>
      </c>
      <c r="V140" s="45"/>
      <c r="W140" s="218">
        <f>V140*K140</f>
        <v>0</v>
      </c>
      <c r="X140" s="218">
        <v>0</v>
      </c>
      <c r="Y140" s="218">
        <f>X140*K140</f>
        <v>0</v>
      </c>
      <c r="Z140" s="218">
        <v>0</v>
      </c>
      <c r="AA140" s="219">
        <f>Z140*K140</f>
        <v>0</v>
      </c>
      <c r="AR140" s="20" t="s">
        <v>90</v>
      </c>
      <c r="AT140" s="20" t="s">
        <v>151</v>
      </c>
      <c r="AU140" s="20" t="s">
        <v>84</v>
      </c>
      <c r="AY140" s="20" t="s">
        <v>150</v>
      </c>
      <c r="BE140" s="134">
        <f>IF(U140="základná",N140,0)</f>
        <v>0</v>
      </c>
      <c r="BF140" s="134">
        <f>IF(U140="znížená",N140,0)</f>
        <v>0</v>
      </c>
      <c r="BG140" s="134">
        <f>IF(U140="zákl. prenesená",N140,0)</f>
        <v>0</v>
      </c>
      <c r="BH140" s="134">
        <f>IF(U140="zníž. prenesená",N140,0)</f>
        <v>0</v>
      </c>
      <c r="BI140" s="134">
        <f>IF(U140="nulová",N140,0)</f>
        <v>0</v>
      </c>
      <c r="BJ140" s="20" t="s">
        <v>84</v>
      </c>
      <c r="BK140" s="220">
        <f>ROUND(L140*K140,3)</f>
        <v>0</v>
      </c>
      <c r="BL140" s="20" t="s">
        <v>90</v>
      </c>
      <c r="BM140" s="20" t="s">
        <v>485</v>
      </c>
    </row>
    <row r="141" s="9" customFormat="1" ht="29.88" customHeight="1">
      <c r="B141" s="197"/>
      <c r="C141" s="198"/>
      <c r="D141" s="208" t="s">
        <v>118</v>
      </c>
      <c r="E141" s="208"/>
      <c r="F141" s="208"/>
      <c r="G141" s="208"/>
      <c r="H141" s="208"/>
      <c r="I141" s="208"/>
      <c r="J141" s="208"/>
      <c r="K141" s="208"/>
      <c r="L141" s="208"/>
      <c r="M141" s="208"/>
      <c r="N141" s="227">
        <f>BK141</f>
        <v>0</v>
      </c>
      <c r="O141" s="228"/>
      <c r="P141" s="228"/>
      <c r="Q141" s="228"/>
      <c r="R141" s="201"/>
      <c r="T141" s="202"/>
      <c r="U141" s="198"/>
      <c r="V141" s="198"/>
      <c r="W141" s="203">
        <f>SUM(W142:W146)</f>
        <v>0</v>
      </c>
      <c r="X141" s="198"/>
      <c r="Y141" s="203">
        <f>SUM(Y142:Y146)</f>
        <v>201.05023499999999</v>
      </c>
      <c r="Z141" s="198"/>
      <c r="AA141" s="204">
        <f>SUM(AA142:AA146)</f>
        <v>0</v>
      </c>
      <c r="AR141" s="205" t="s">
        <v>81</v>
      </c>
      <c r="AT141" s="206" t="s">
        <v>74</v>
      </c>
      <c r="AU141" s="206" t="s">
        <v>81</v>
      </c>
      <c r="AY141" s="205" t="s">
        <v>150</v>
      </c>
      <c r="BK141" s="207">
        <f>SUM(BK142:BK146)</f>
        <v>0</v>
      </c>
    </row>
    <row r="142" s="1" customFormat="1" ht="38.25" customHeight="1">
      <c r="B142" s="175"/>
      <c r="C142" s="211" t="s">
        <v>184</v>
      </c>
      <c r="D142" s="211" t="s">
        <v>151</v>
      </c>
      <c r="E142" s="212" t="s">
        <v>308</v>
      </c>
      <c r="F142" s="213" t="s">
        <v>309</v>
      </c>
      <c r="G142" s="213"/>
      <c r="H142" s="213"/>
      <c r="I142" s="213"/>
      <c r="J142" s="214" t="s">
        <v>154</v>
      </c>
      <c r="K142" s="215">
        <v>283.5</v>
      </c>
      <c r="L142" s="216">
        <v>0</v>
      </c>
      <c r="M142" s="216"/>
      <c r="N142" s="215">
        <f>ROUND(L142*K142,3)</f>
        <v>0</v>
      </c>
      <c r="O142" s="215"/>
      <c r="P142" s="215"/>
      <c r="Q142" s="215"/>
      <c r="R142" s="179"/>
      <c r="T142" s="217" t="s">
        <v>5</v>
      </c>
      <c r="U142" s="54" t="s">
        <v>42</v>
      </c>
      <c r="V142" s="45"/>
      <c r="W142" s="218">
        <f>V142*K142</f>
        <v>0</v>
      </c>
      <c r="X142" s="218">
        <v>0.19694999999999999</v>
      </c>
      <c r="Y142" s="218">
        <f>X142*K142</f>
        <v>55.835324999999997</v>
      </c>
      <c r="Z142" s="218">
        <v>0</v>
      </c>
      <c r="AA142" s="219">
        <f>Z142*K142</f>
        <v>0</v>
      </c>
      <c r="AR142" s="20" t="s">
        <v>90</v>
      </c>
      <c r="AT142" s="20" t="s">
        <v>151</v>
      </c>
      <c r="AU142" s="20" t="s">
        <v>84</v>
      </c>
      <c r="AY142" s="20" t="s">
        <v>150</v>
      </c>
      <c r="BE142" s="134">
        <f>IF(U142="základná",N142,0)</f>
        <v>0</v>
      </c>
      <c r="BF142" s="134">
        <f>IF(U142="znížená",N142,0)</f>
        <v>0</v>
      </c>
      <c r="BG142" s="134">
        <f>IF(U142="zákl. prenesená",N142,0)</f>
        <v>0</v>
      </c>
      <c r="BH142" s="134">
        <f>IF(U142="zníž. prenesená",N142,0)</f>
        <v>0</v>
      </c>
      <c r="BI142" s="134">
        <f>IF(U142="nulová",N142,0)</f>
        <v>0</v>
      </c>
      <c r="BJ142" s="20" t="s">
        <v>84</v>
      </c>
      <c r="BK142" s="220">
        <f>ROUND(L142*K142,3)</f>
        <v>0</v>
      </c>
      <c r="BL142" s="20" t="s">
        <v>90</v>
      </c>
      <c r="BM142" s="20" t="s">
        <v>486</v>
      </c>
    </row>
    <row r="143" s="1" customFormat="1" ht="38.25" customHeight="1">
      <c r="B143" s="175"/>
      <c r="C143" s="211" t="s">
        <v>188</v>
      </c>
      <c r="D143" s="211" t="s">
        <v>151</v>
      </c>
      <c r="E143" s="212" t="s">
        <v>358</v>
      </c>
      <c r="F143" s="213" t="s">
        <v>359</v>
      </c>
      <c r="G143" s="213"/>
      <c r="H143" s="213"/>
      <c r="I143" s="213"/>
      <c r="J143" s="214" t="s">
        <v>154</v>
      </c>
      <c r="K143" s="215">
        <v>256.5</v>
      </c>
      <c r="L143" s="216">
        <v>0</v>
      </c>
      <c r="M143" s="216"/>
      <c r="N143" s="215">
        <f>ROUND(L143*K143,3)</f>
        <v>0</v>
      </c>
      <c r="O143" s="215"/>
      <c r="P143" s="215"/>
      <c r="Q143" s="215"/>
      <c r="R143" s="179"/>
      <c r="T143" s="217" t="s">
        <v>5</v>
      </c>
      <c r="U143" s="54" t="s">
        <v>42</v>
      </c>
      <c r="V143" s="45"/>
      <c r="W143" s="218">
        <f>V143*K143</f>
        <v>0</v>
      </c>
      <c r="X143" s="218">
        <v>0.23480999999999999</v>
      </c>
      <c r="Y143" s="218">
        <f>X143*K143</f>
        <v>60.228764999999996</v>
      </c>
      <c r="Z143" s="218">
        <v>0</v>
      </c>
      <c r="AA143" s="219">
        <f>Z143*K143</f>
        <v>0</v>
      </c>
      <c r="AR143" s="20" t="s">
        <v>90</v>
      </c>
      <c r="AT143" s="20" t="s">
        <v>151</v>
      </c>
      <c r="AU143" s="20" t="s">
        <v>84</v>
      </c>
      <c r="AY143" s="20" t="s">
        <v>150</v>
      </c>
      <c r="BE143" s="134">
        <f>IF(U143="základná",N143,0)</f>
        <v>0</v>
      </c>
      <c r="BF143" s="134">
        <f>IF(U143="znížená",N143,0)</f>
        <v>0</v>
      </c>
      <c r="BG143" s="134">
        <f>IF(U143="zákl. prenesená",N143,0)</f>
        <v>0</v>
      </c>
      <c r="BH143" s="134">
        <f>IF(U143="zníž. prenesená",N143,0)</f>
        <v>0</v>
      </c>
      <c r="BI143" s="134">
        <f>IF(U143="nulová",N143,0)</f>
        <v>0</v>
      </c>
      <c r="BJ143" s="20" t="s">
        <v>84</v>
      </c>
      <c r="BK143" s="220">
        <f>ROUND(L143*K143,3)</f>
        <v>0</v>
      </c>
      <c r="BL143" s="20" t="s">
        <v>90</v>
      </c>
      <c r="BM143" s="20" t="s">
        <v>487</v>
      </c>
    </row>
    <row r="144" s="1" customFormat="1" ht="25.5" customHeight="1">
      <c r="B144" s="175"/>
      <c r="C144" s="211" t="s">
        <v>192</v>
      </c>
      <c r="D144" s="211" t="s">
        <v>151</v>
      </c>
      <c r="E144" s="212" t="s">
        <v>244</v>
      </c>
      <c r="F144" s="213" t="s">
        <v>245</v>
      </c>
      <c r="G144" s="213"/>
      <c r="H144" s="213"/>
      <c r="I144" s="213"/>
      <c r="J144" s="214" t="s">
        <v>154</v>
      </c>
      <c r="K144" s="215">
        <v>256.5</v>
      </c>
      <c r="L144" s="216">
        <v>0</v>
      </c>
      <c r="M144" s="216"/>
      <c r="N144" s="215">
        <f>ROUND(L144*K144,3)</f>
        <v>0</v>
      </c>
      <c r="O144" s="215"/>
      <c r="P144" s="215"/>
      <c r="Q144" s="215"/>
      <c r="R144" s="179"/>
      <c r="T144" s="217" t="s">
        <v>5</v>
      </c>
      <c r="U144" s="54" t="s">
        <v>42</v>
      </c>
      <c r="V144" s="45"/>
      <c r="W144" s="218">
        <f>V144*K144</f>
        <v>0</v>
      </c>
      <c r="X144" s="218">
        <v>0.088029999999999997</v>
      </c>
      <c r="Y144" s="218">
        <f>X144*K144</f>
        <v>22.579695000000001</v>
      </c>
      <c r="Z144" s="218">
        <v>0</v>
      </c>
      <c r="AA144" s="219">
        <f>Z144*K144</f>
        <v>0</v>
      </c>
      <c r="AR144" s="20" t="s">
        <v>90</v>
      </c>
      <c r="AT144" s="20" t="s">
        <v>151</v>
      </c>
      <c r="AU144" s="20" t="s">
        <v>84</v>
      </c>
      <c r="AY144" s="20" t="s">
        <v>150</v>
      </c>
      <c r="BE144" s="134">
        <f>IF(U144="základná",N144,0)</f>
        <v>0</v>
      </c>
      <c r="BF144" s="134">
        <f>IF(U144="znížená",N144,0)</f>
        <v>0</v>
      </c>
      <c r="BG144" s="134">
        <f>IF(U144="zákl. prenesená",N144,0)</f>
        <v>0</v>
      </c>
      <c r="BH144" s="134">
        <f>IF(U144="zníž. prenesená",N144,0)</f>
        <v>0</v>
      </c>
      <c r="BI144" s="134">
        <f>IF(U144="nulová",N144,0)</f>
        <v>0</v>
      </c>
      <c r="BJ144" s="20" t="s">
        <v>84</v>
      </c>
      <c r="BK144" s="220">
        <f>ROUND(L144*K144,3)</f>
        <v>0</v>
      </c>
      <c r="BL144" s="20" t="s">
        <v>90</v>
      </c>
      <c r="BM144" s="20" t="s">
        <v>488</v>
      </c>
    </row>
    <row r="145" s="1" customFormat="1" ht="38.25" customHeight="1">
      <c r="B145" s="175"/>
      <c r="C145" s="211" t="s">
        <v>196</v>
      </c>
      <c r="D145" s="211" t="s">
        <v>151</v>
      </c>
      <c r="E145" s="212" t="s">
        <v>189</v>
      </c>
      <c r="F145" s="213" t="s">
        <v>409</v>
      </c>
      <c r="G145" s="213"/>
      <c r="H145" s="213"/>
      <c r="I145" s="213"/>
      <c r="J145" s="214" t="s">
        <v>154</v>
      </c>
      <c r="K145" s="215">
        <v>256.5</v>
      </c>
      <c r="L145" s="216">
        <v>0</v>
      </c>
      <c r="M145" s="216"/>
      <c r="N145" s="215">
        <f>ROUND(L145*K145,3)</f>
        <v>0</v>
      </c>
      <c r="O145" s="215"/>
      <c r="P145" s="215"/>
      <c r="Q145" s="215"/>
      <c r="R145" s="179"/>
      <c r="T145" s="217" t="s">
        <v>5</v>
      </c>
      <c r="U145" s="54" t="s">
        <v>42</v>
      </c>
      <c r="V145" s="45"/>
      <c r="W145" s="218">
        <f>V145*K145</f>
        <v>0</v>
      </c>
      <c r="X145" s="218">
        <v>0.112</v>
      </c>
      <c r="Y145" s="218">
        <f>X145*K145</f>
        <v>28.728000000000002</v>
      </c>
      <c r="Z145" s="218">
        <v>0</v>
      </c>
      <c r="AA145" s="219">
        <f>Z145*K145</f>
        <v>0</v>
      </c>
      <c r="AR145" s="20" t="s">
        <v>90</v>
      </c>
      <c r="AT145" s="20" t="s">
        <v>151</v>
      </c>
      <c r="AU145" s="20" t="s">
        <v>84</v>
      </c>
      <c r="AY145" s="20" t="s">
        <v>150</v>
      </c>
      <c r="BE145" s="134">
        <f>IF(U145="základná",N145,0)</f>
        <v>0</v>
      </c>
      <c r="BF145" s="134">
        <f>IF(U145="znížená",N145,0)</f>
        <v>0</v>
      </c>
      <c r="BG145" s="134">
        <f>IF(U145="zákl. prenesená",N145,0)</f>
        <v>0</v>
      </c>
      <c r="BH145" s="134">
        <f>IF(U145="zníž. prenesená",N145,0)</f>
        <v>0</v>
      </c>
      <c r="BI145" s="134">
        <f>IF(U145="nulová",N145,0)</f>
        <v>0</v>
      </c>
      <c r="BJ145" s="20" t="s">
        <v>84</v>
      </c>
      <c r="BK145" s="220">
        <f>ROUND(L145*K145,3)</f>
        <v>0</v>
      </c>
      <c r="BL145" s="20" t="s">
        <v>90</v>
      </c>
      <c r="BM145" s="20" t="s">
        <v>489</v>
      </c>
    </row>
    <row r="146" s="1" customFormat="1" ht="16.5" customHeight="1">
      <c r="B146" s="175"/>
      <c r="C146" s="221" t="s">
        <v>201</v>
      </c>
      <c r="D146" s="221" t="s">
        <v>167</v>
      </c>
      <c r="E146" s="222" t="s">
        <v>250</v>
      </c>
      <c r="F146" s="223" t="s">
        <v>490</v>
      </c>
      <c r="G146" s="223"/>
      <c r="H146" s="223"/>
      <c r="I146" s="223"/>
      <c r="J146" s="224" t="s">
        <v>154</v>
      </c>
      <c r="K146" s="225">
        <v>259.065</v>
      </c>
      <c r="L146" s="226">
        <v>0</v>
      </c>
      <c r="M146" s="226"/>
      <c r="N146" s="225">
        <f>ROUND(L146*K146,3)</f>
        <v>0</v>
      </c>
      <c r="O146" s="215"/>
      <c r="P146" s="215"/>
      <c r="Q146" s="215"/>
      <c r="R146" s="179"/>
      <c r="T146" s="217" t="s">
        <v>5</v>
      </c>
      <c r="U146" s="54" t="s">
        <v>42</v>
      </c>
      <c r="V146" s="45"/>
      <c r="W146" s="218">
        <f>V146*K146</f>
        <v>0</v>
      </c>
      <c r="X146" s="218">
        <v>0.13</v>
      </c>
      <c r="Y146" s="218">
        <f>X146*K146</f>
        <v>33.678449999999998</v>
      </c>
      <c r="Z146" s="218">
        <v>0</v>
      </c>
      <c r="AA146" s="219">
        <f>Z146*K146</f>
        <v>0</v>
      </c>
      <c r="AR146" s="20" t="s">
        <v>171</v>
      </c>
      <c r="AT146" s="20" t="s">
        <v>167</v>
      </c>
      <c r="AU146" s="20" t="s">
        <v>84</v>
      </c>
      <c r="AY146" s="20" t="s">
        <v>150</v>
      </c>
      <c r="BE146" s="134">
        <f>IF(U146="základná",N146,0)</f>
        <v>0</v>
      </c>
      <c r="BF146" s="134">
        <f>IF(U146="znížená",N146,0)</f>
        <v>0</v>
      </c>
      <c r="BG146" s="134">
        <f>IF(U146="zákl. prenesená",N146,0)</f>
        <v>0</v>
      </c>
      <c r="BH146" s="134">
        <f>IF(U146="zníž. prenesená",N146,0)</f>
        <v>0</v>
      </c>
      <c r="BI146" s="134">
        <f>IF(U146="nulová",N146,0)</f>
        <v>0</v>
      </c>
      <c r="BJ146" s="20" t="s">
        <v>84</v>
      </c>
      <c r="BK146" s="220">
        <f>ROUND(L146*K146,3)</f>
        <v>0</v>
      </c>
      <c r="BL146" s="20" t="s">
        <v>90</v>
      </c>
      <c r="BM146" s="20" t="s">
        <v>491</v>
      </c>
    </row>
    <row r="147" s="9" customFormat="1" ht="29.88" customHeight="1">
      <c r="B147" s="197"/>
      <c r="C147" s="198"/>
      <c r="D147" s="208" t="s">
        <v>119</v>
      </c>
      <c r="E147" s="208"/>
      <c r="F147" s="208"/>
      <c r="G147" s="208"/>
      <c r="H147" s="208"/>
      <c r="I147" s="208"/>
      <c r="J147" s="208"/>
      <c r="K147" s="208"/>
      <c r="L147" s="208"/>
      <c r="M147" s="208"/>
      <c r="N147" s="227">
        <f>BK147</f>
        <v>0</v>
      </c>
      <c r="O147" s="228"/>
      <c r="P147" s="228"/>
      <c r="Q147" s="228"/>
      <c r="R147" s="201"/>
      <c r="T147" s="202"/>
      <c r="U147" s="198"/>
      <c r="V147" s="198"/>
      <c r="W147" s="203">
        <f>SUM(W148:W153)</f>
        <v>0</v>
      </c>
      <c r="X147" s="198"/>
      <c r="Y147" s="203">
        <f>SUM(Y148:Y153)</f>
        <v>45.218115000000004</v>
      </c>
      <c r="Z147" s="198"/>
      <c r="AA147" s="204">
        <f>SUM(AA148:AA153)</f>
        <v>0</v>
      </c>
      <c r="AR147" s="205" t="s">
        <v>81</v>
      </c>
      <c r="AT147" s="206" t="s">
        <v>74</v>
      </c>
      <c r="AU147" s="206" t="s">
        <v>81</v>
      </c>
      <c r="AY147" s="205" t="s">
        <v>150</v>
      </c>
      <c r="BK147" s="207">
        <f>SUM(BK148:BK153)</f>
        <v>0</v>
      </c>
    </row>
    <row r="148" s="1" customFormat="1" ht="38.25" customHeight="1">
      <c r="B148" s="175"/>
      <c r="C148" s="211" t="s">
        <v>206</v>
      </c>
      <c r="D148" s="211" t="s">
        <v>151</v>
      </c>
      <c r="E148" s="212" t="s">
        <v>197</v>
      </c>
      <c r="F148" s="213" t="s">
        <v>198</v>
      </c>
      <c r="G148" s="213"/>
      <c r="H148" s="213"/>
      <c r="I148" s="213"/>
      <c r="J148" s="214" t="s">
        <v>199</v>
      </c>
      <c r="K148" s="215">
        <v>135</v>
      </c>
      <c r="L148" s="216">
        <v>0</v>
      </c>
      <c r="M148" s="216"/>
      <c r="N148" s="215">
        <f>ROUND(L148*K148,3)</f>
        <v>0</v>
      </c>
      <c r="O148" s="215"/>
      <c r="P148" s="215"/>
      <c r="Q148" s="215"/>
      <c r="R148" s="179"/>
      <c r="T148" s="217" t="s">
        <v>5</v>
      </c>
      <c r="U148" s="54" t="s">
        <v>42</v>
      </c>
      <c r="V148" s="45"/>
      <c r="W148" s="218">
        <f>V148*K148</f>
        <v>0</v>
      </c>
      <c r="X148" s="218">
        <v>0.098530000000000006</v>
      </c>
      <c r="Y148" s="218">
        <f>X148*K148</f>
        <v>13.301550000000001</v>
      </c>
      <c r="Z148" s="218">
        <v>0</v>
      </c>
      <c r="AA148" s="219">
        <f>Z148*K148</f>
        <v>0</v>
      </c>
      <c r="AR148" s="20" t="s">
        <v>90</v>
      </c>
      <c r="AT148" s="20" t="s">
        <v>151</v>
      </c>
      <c r="AU148" s="20" t="s">
        <v>84</v>
      </c>
      <c r="AY148" s="20" t="s">
        <v>150</v>
      </c>
      <c r="BE148" s="134">
        <f>IF(U148="základná",N148,0)</f>
        <v>0</v>
      </c>
      <c r="BF148" s="134">
        <f>IF(U148="znížená",N148,0)</f>
        <v>0</v>
      </c>
      <c r="BG148" s="134">
        <f>IF(U148="zákl. prenesená",N148,0)</f>
        <v>0</v>
      </c>
      <c r="BH148" s="134">
        <f>IF(U148="zníž. prenesená",N148,0)</f>
        <v>0</v>
      </c>
      <c r="BI148" s="134">
        <f>IF(U148="nulová",N148,0)</f>
        <v>0</v>
      </c>
      <c r="BJ148" s="20" t="s">
        <v>84</v>
      </c>
      <c r="BK148" s="220">
        <f>ROUND(L148*K148,3)</f>
        <v>0</v>
      </c>
      <c r="BL148" s="20" t="s">
        <v>90</v>
      </c>
      <c r="BM148" s="20" t="s">
        <v>492</v>
      </c>
    </row>
    <row r="149" s="1" customFormat="1" ht="16.5" customHeight="1">
      <c r="B149" s="175"/>
      <c r="C149" s="221" t="s">
        <v>210</v>
      </c>
      <c r="D149" s="221" t="s">
        <v>167</v>
      </c>
      <c r="E149" s="222" t="s">
        <v>202</v>
      </c>
      <c r="F149" s="223" t="s">
        <v>203</v>
      </c>
      <c r="G149" s="223"/>
      <c r="H149" s="223"/>
      <c r="I149" s="223"/>
      <c r="J149" s="224" t="s">
        <v>204</v>
      </c>
      <c r="K149" s="225">
        <v>136.34999999999999</v>
      </c>
      <c r="L149" s="226">
        <v>0</v>
      </c>
      <c r="M149" s="226"/>
      <c r="N149" s="225">
        <f>ROUND(L149*K149,3)</f>
        <v>0</v>
      </c>
      <c r="O149" s="215"/>
      <c r="P149" s="215"/>
      <c r="Q149" s="215"/>
      <c r="R149" s="179"/>
      <c r="T149" s="217" t="s">
        <v>5</v>
      </c>
      <c r="U149" s="54" t="s">
        <v>42</v>
      </c>
      <c r="V149" s="45"/>
      <c r="W149" s="218">
        <f>V149*K149</f>
        <v>0</v>
      </c>
      <c r="X149" s="218">
        <v>0.023</v>
      </c>
      <c r="Y149" s="218">
        <f>X149*K149</f>
        <v>3.13605</v>
      </c>
      <c r="Z149" s="218">
        <v>0</v>
      </c>
      <c r="AA149" s="219">
        <f>Z149*K149</f>
        <v>0</v>
      </c>
      <c r="AR149" s="20" t="s">
        <v>171</v>
      </c>
      <c r="AT149" s="20" t="s">
        <v>167</v>
      </c>
      <c r="AU149" s="20" t="s">
        <v>84</v>
      </c>
      <c r="AY149" s="20" t="s">
        <v>150</v>
      </c>
      <c r="BE149" s="134">
        <f>IF(U149="základná",N149,0)</f>
        <v>0</v>
      </c>
      <c r="BF149" s="134">
        <f>IF(U149="znížená",N149,0)</f>
        <v>0</v>
      </c>
      <c r="BG149" s="134">
        <f>IF(U149="zákl. prenesená",N149,0)</f>
        <v>0</v>
      </c>
      <c r="BH149" s="134">
        <f>IF(U149="zníž. prenesená",N149,0)</f>
        <v>0</v>
      </c>
      <c r="BI149" s="134">
        <f>IF(U149="nulová",N149,0)</f>
        <v>0</v>
      </c>
      <c r="BJ149" s="20" t="s">
        <v>84</v>
      </c>
      <c r="BK149" s="220">
        <f>ROUND(L149*K149,3)</f>
        <v>0</v>
      </c>
      <c r="BL149" s="20" t="s">
        <v>90</v>
      </c>
      <c r="BM149" s="20" t="s">
        <v>493</v>
      </c>
    </row>
    <row r="150" s="1" customFormat="1" ht="38.25" customHeight="1">
      <c r="B150" s="175"/>
      <c r="C150" s="211" t="s">
        <v>214</v>
      </c>
      <c r="D150" s="211" t="s">
        <v>151</v>
      </c>
      <c r="E150" s="212" t="s">
        <v>262</v>
      </c>
      <c r="F150" s="213" t="s">
        <v>263</v>
      </c>
      <c r="G150" s="213"/>
      <c r="H150" s="213"/>
      <c r="I150" s="213"/>
      <c r="J150" s="214" t="s">
        <v>199</v>
      </c>
      <c r="K150" s="215">
        <v>135</v>
      </c>
      <c r="L150" s="216">
        <v>0</v>
      </c>
      <c r="M150" s="216"/>
      <c r="N150" s="215">
        <f>ROUND(L150*K150,3)</f>
        <v>0</v>
      </c>
      <c r="O150" s="215"/>
      <c r="P150" s="215"/>
      <c r="Q150" s="215"/>
      <c r="R150" s="179"/>
      <c r="T150" s="217" t="s">
        <v>5</v>
      </c>
      <c r="U150" s="54" t="s">
        <v>42</v>
      </c>
      <c r="V150" s="45"/>
      <c r="W150" s="218">
        <f>V150*K150</f>
        <v>0</v>
      </c>
      <c r="X150" s="218">
        <v>0.12733900000000001</v>
      </c>
      <c r="Y150" s="218">
        <f>X150*K150</f>
        <v>17.190765000000003</v>
      </c>
      <c r="Z150" s="218">
        <v>0</v>
      </c>
      <c r="AA150" s="219">
        <f>Z150*K150</f>
        <v>0</v>
      </c>
      <c r="AR150" s="20" t="s">
        <v>90</v>
      </c>
      <c r="AT150" s="20" t="s">
        <v>151</v>
      </c>
      <c r="AU150" s="20" t="s">
        <v>84</v>
      </c>
      <c r="AY150" s="20" t="s">
        <v>150</v>
      </c>
      <c r="BE150" s="134">
        <f>IF(U150="základná",N150,0)</f>
        <v>0</v>
      </c>
      <c r="BF150" s="134">
        <f>IF(U150="znížená",N150,0)</f>
        <v>0</v>
      </c>
      <c r="BG150" s="134">
        <f>IF(U150="zákl. prenesená",N150,0)</f>
        <v>0</v>
      </c>
      <c r="BH150" s="134">
        <f>IF(U150="zníž. prenesená",N150,0)</f>
        <v>0</v>
      </c>
      <c r="BI150" s="134">
        <f>IF(U150="nulová",N150,0)</f>
        <v>0</v>
      </c>
      <c r="BJ150" s="20" t="s">
        <v>84</v>
      </c>
      <c r="BK150" s="220">
        <f>ROUND(L150*K150,3)</f>
        <v>0</v>
      </c>
      <c r="BL150" s="20" t="s">
        <v>90</v>
      </c>
      <c r="BM150" s="20" t="s">
        <v>494</v>
      </c>
    </row>
    <row r="151" s="1" customFormat="1" ht="25.5" customHeight="1">
      <c r="B151" s="175"/>
      <c r="C151" s="221" t="s">
        <v>216</v>
      </c>
      <c r="D151" s="221" t="s">
        <v>167</v>
      </c>
      <c r="E151" s="222" t="s">
        <v>416</v>
      </c>
      <c r="F151" s="223" t="s">
        <v>417</v>
      </c>
      <c r="G151" s="223"/>
      <c r="H151" s="223"/>
      <c r="I151" s="223"/>
      <c r="J151" s="224" t="s">
        <v>204</v>
      </c>
      <c r="K151" s="225">
        <v>136.34999999999999</v>
      </c>
      <c r="L151" s="226">
        <v>0</v>
      </c>
      <c r="M151" s="226"/>
      <c r="N151" s="225">
        <f>ROUND(L151*K151,3)</f>
        <v>0</v>
      </c>
      <c r="O151" s="215"/>
      <c r="P151" s="215"/>
      <c r="Q151" s="215"/>
      <c r="R151" s="179"/>
      <c r="T151" s="217" t="s">
        <v>5</v>
      </c>
      <c r="U151" s="54" t="s">
        <v>42</v>
      </c>
      <c r="V151" s="45"/>
      <c r="W151" s="218">
        <f>V151*K151</f>
        <v>0</v>
      </c>
      <c r="X151" s="218">
        <v>0.085000000000000006</v>
      </c>
      <c r="Y151" s="218">
        <f>X151*K151</f>
        <v>11.58975</v>
      </c>
      <c r="Z151" s="218">
        <v>0</v>
      </c>
      <c r="AA151" s="219">
        <f>Z151*K151</f>
        <v>0</v>
      </c>
      <c r="AR151" s="20" t="s">
        <v>171</v>
      </c>
      <c r="AT151" s="20" t="s">
        <v>167</v>
      </c>
      <c r="AU151" s="20" t="s">
        <v>84</v>
      </c>
      <c r="AY151" s="20" t="s">
        <v>150</v>
      </c>
      <c r="BE151" s="134">
        <f>IF(U151="základná",N151,0)</f>
        <v>0</v>
      </c>
      <c r="BF151" s="134">
        <f>IF(U151="znížená",N151,0)</f>
        <v>0</v>
      </c>
      <c r="BG151" s="134">
        <f>IF(U151="zákl. prenesená",N151,0)</f>
        <v>0</v>
      </c>
      <c r="BH151" s="134">
        <f>IF(U151="zníž. prenesená",N151,0)</f>
        <v>0</v>
      </c>
      <c r="BI151" s="134">
        <f>IF(U151="nulová",N151,0)</f>
        <v>0</v>
      </c>
      <c r="BJ151" s="20" t="s">
        <v>84</v>
      </c>
      <c r="BK151" s="220">
        <f>ROUND(L151*K151,3)</f>
        <v>0</v>
      </c>
      <c r="BL151" s="20" t="s">
        <v>90</v>
      </c>
      <c r="BM151" s="20" t="s">
        <v>495</v>
      </c>
    </row>
    <row r="152" s="1" customFormat="1" ht="38.25" customHeight="1">
      <c r="B152" s="175"/>
      <c r="C152" s="211" t="s">
        <v>220</v>
      </c>
      <c r="D152" s="211" t="s">
        <v>151</v>
      </c>
      <c r="E152" s="212" t="s">
        <v>419</v>
      </c>
      <c r="F152" s="213" t="s">
        <v>420</v>
      </c>
      <c r="G152" s="213"/>
      <c r="H152" s="213"/>
      <c r="I152" s="213"/>
      <c r="J152" s="214" t="s">
        <v>199</v>
      </c>
      <c r="K152" s="215">
        <v>135</v>
      </c>
      <c r="L152" s="216">
        <v>0</v>
      </c>
      <c r="M152" s="216"/>
      <c r="N152" s="215">
        <f>ROUND(L152*K152,3)</f>
        <v>0</v>
      </c>
      <c r="O152" s="215"/>
      <c r="P152" s="215"/>
      <c r="Q152" s="215"/>
      <c r="R152" s="179"/>
      <c r="T152" s="217" t="s">
        <v>5</v>
      </c>
      <c r="U152" s="54" t="s">
        <v>42</v>
      </c>
      <c r="V152" s="45"/>
      <c r="W152" s="218">
        <f>V152*K152</f>
        <v>0</v>
      </c>
      <c r="X152" s="218">
        <v>0</v>
      </c>
      <c r="Y152" s="218">
        <f>X152*K152</f>
        <v>0</v>
      </c>
      <c r="Z152" s="218">
        <v>0</v>
      </c>
      <c r="AA152" s="219">
        <f>Z152*K152</f>
        <v>0</v>
      </c>
      <c r="AR152" s="20" t="s">
        <v>90</v>
      </c>
      <c r="AT152" s="20" t="s">
        <v>151</v>
      </c>
      <c r="AU152" s="20" t="s">
        <v>84</v>
      </c>
      <c r="AY152" s="20" t="s">
        <v>150</v>
      </c>
      <c r="BE152" s="134">
        <f>IF(U152="základná",N152,0)</f>
        <v>0</v>
      </c>
      <c r="BF152" s="134">
        <f>IF(U152="znížená",N152,0)</f>
        <v>0</v>
      </c>
      <c r="BG152" s="134">
        <f>IF(U152="zákl. prenesená",N152,0)</f>
        <v>0</v>
      </c>
      <c r="BH152" s="134">
        <f>IF(U152="zníž. prenesená",N152,0)</f>
        <v>0</v>
      </c>
      <c r="BI152" s="134">
        <f>IF(U152="nulová",N152,0)</f>
        <v>0</v>
      </c>
      <c r="BJ152" s="20" t="s">
        <v>84</v>
      </c>
      <c r="BK152" s="220">
        <f>ROUND(L152*K152,3)</f>
        <v>0</v>
      </c>
      <c r="BL152" s="20" t="s">
        <v>90</v>
      </c>
      <c r="BM152" s="20" t="s">
        <v>496</v>
      </c>
    </row>
    <row r="153" s="1" customFormat="1" ht="25.5" customHeight="1">
      <c r="B153" s="175"/>
      <c r="C153" s="211" t="s">
        <v>222</v>
      </c>
      <c r="D153" s="211" t="s">
        <v>151</v>
      </c>
      <c r="E153" s="212" t="s">
        <v>270</v>
      </c>
      <c r="F153" s="213" t="s">
        <v>271</v>
      </c>
      <c r="G153" s="213"/>
      <c r="H153" s="213"/>
      <c r="I153" s="213"/>
      <c r="J153" s="214" t="s">
        <v>199</v>
      </c>
      <c r="K153" s="215">
        <v>156.5</v>
      </c>
      <c r="L153" s="216">
        <v>0</v>
      </c>
      <c r="M153" s="216"/>
      <c r="N153" s="215">
        <f>ROUND(L153*K153,3)</f>
        <v>0</v>
      </c>
      <c r="O153" s="215"/>
      <c r="P153" s="215"/>
      <c r="Q153" s="215"/>
      <c r="R153" s="179"/>
      <c r="T153" s="217" t="s">
        <v>5</v>
      </c>
      <c r="U153" s="54" t="s">
        <v>42</v>
      </c>
      <c r="V153" s="45"/>
      <c r="W153" s="218">
        <f>V153*K153</f>
        <v>0</v>
      </c>
      <c r="X153" s="218">
        <v>0</v>
      </c>
      <c r="Y153" s="218">
        <f>X153*K153</f>
        <v>0</v>
      </c>
      <c r="Z153" s="218">
        <v>0</v>
      </c>
      <c r="AA153" s="219">
        <f>Z153*K153</f>
        <v>0</v>
      </c>
      <c r="AR153" s="20" t="s">
        <v>90</v>
      </c>
      <c r="AT153" s="20" t="s">
        <v>151</v>
      </c>
      <c r="AU153" s="20" t="s">
        <v>84</v>
      </c>
      <c r="AY153" s="20" t="s">
        <v>150</v>
      </c>
      <c r="BE153" s="134">
        <f>IF(U153="základná",N153,0)</f>
        <v>0</v>
      </c>
      <c r="BF153" s="134">
        <f>IF(U153="znížená",N153,0)</f>
        <v>0</v>
      </c>
      <c r="BG153" s="134">
        <f>IF(U153="zákl. prenesená",N153,0)</f>
        <v>0</v>
      </c>
      <c r="BH153" s="134">
        <f>IF(U153="zníž. prenesená",N153,0)</f>
        <v>0</v>
      </c>
      <c r="BI153" s="134">
        <f>IF(U153="nulová",N153,0)</f>
        <v>0</v>
      </c>
      <c r="BJ153" s="20" t="s">
        <v>84</v>
      </c>
      <c r="BK153" s="220">
        <f>ROUND(L153*K153,3)</f>
        <v>0</v>
      </c>
      <c r="BL153" s="20" t="s">
        <v>90</v>
      </c>
      <c r="BM153" s="20" t="s">
        <v>497</v>
      </c>
    </row>
    <row r="154" s="9" customFormat="1" ht="37.44" customHeight="1">
      <c r="B154" s="197"/>
      <c r="C154" s="198"/>
      <c r="D154" s="199" t="s">
        <v>476</v>
      </c>
      <c r="E154" s="199"/>
      <c r="F154" s="199"/>
      <c r="G154" s="199"/>
      <c r="H154" s="199"/>
      <c r="I154" s="199"/>
      <c r="J154" s="199"/>
      <c r="K154" s="199"/>
      <c r="L154" s="199"/>
      <c r="M154" s="199"/>
      <c r="N154" s="229">
        <f>BK154</f>
        <v>0</v>
      </c>
      <c r="O154" s="230"/>
      <c r="P154" s="230"/>
      <c r="Q154" s="230"/>
      <c r="R154" s="201"/>
      <c r="T154" s="202"/>
      <c r="U154" s="198"/>
      <c r="V154" s="198"/>
      <c r="W154" s="203">
        <f>W155+W164+W169</f>
        <v>0</v>
      </c>
      <c r="X154" s="198"/>
      <c r="Y154" s="203">
        <f>Y155+Y164+Y169</f>
        <v>24.705141500000003</v>
      </c>
      <c r="Z154" s="198"/>
      <c r="AA154" s="204">
        <f>AA155+AA164+AA169</f>
        <v>6.1089000000000002</v>
      </c>
      <c r="AR154" s="205" t="s">
        <v>81</v>
      </c>
      <c r="AT154" s="206" t="s">
        <v>74</v>
      </c>
      <c r="AU154" s="206" t="s">
        <v>75</v>
      </c>
      <c r="AY154" s="205" t="s">
        <v>150</v>
      </c>
      <c r="BK154" s="207">
        <f>BK155+BK164+BK169</f>
        <v>0</v>
      </c>
    </row>
    <row r="155" s="9" customFormat="1" ht="19.92" customHeight="1">
      <c r="B155" s="197"/>
      <c r="C155" s="198"/>
      <c r="D155" s="208" t="s">
        <v>117</v>
      </c>
      <c r="E155" s="208"/>
      <c r="F155" s="208"/>
      <c r="G155" s="208"/>
      <c r="H155" s="208"/>
      <c r="I155" s="208"/>
      <c r="J155" s="208"/>
      <c r="K155" s="208"/>
      <c r="L155" s="208"/>
      <c r="M155" s="208"/>
      <c r="N155" s="209">
        <f>BK155</f>
        <v>0</v>
      </c>
      <c r="O155" s="210"/>
      <c r="P155" s="210"/>
      <c r="Q155" s="210"/>
      <c r="R155" s="201"/>
      <c r="T155" s="202"/>
      <c r="U155" s="198"/>
      <c r="V155" s="198"/>
      <c r="W155" s="203">
        <f>SUM(W156:W163)</f>
        <v>0</v>
      </c>
      <c r="X155" s="198"/>
      <c r="Y155" s="203">
        <f>SUM(Y156:Y163)</f>
        <v>1.641267</v>
      </c>
      <c r="Z155" s="198"/>
      <c r="AA155" s="204">
        <f>SUM(AA156:AA163)</f>
        <v>6.1089000000000002</v>
      </c>
      <c r="AR155" s="205" t="s">
        <v>81</v>
      </c>
      <c r="AT155" s="206" t="s">
        <v>74</v>
      </c>
      <c r="AU155" s="206" t="s">
        <v>81</v>
      </c>
      <c r="AY155" s="205" t="s">
        <v>150</v>
      </c>
      <c r="BK155" s="207">
        <f>SUM(BK156:BK163)</f>
        <v>0</v>
      </c>
    </row>
    <row r="156" s="1" customFormat="1" ht="38.25" customHeight="1">
      <c r="B156" s="175"/>
      <c r="C156" s="211" t="s">
        <v>10</v>
      </c>
      <c r="D156" s="211" t="s">
        <v>151</v>
      </c>
      <c r="E156" s="212" t="s">
        <v>152</v>
      </c>
      <c r="F156" s="213" t="s">
        <v>423</v>
      </c>
      <c r="G156" s="213"/>
      <c r="H156" s="213"/>
      <c r="I156" s="213"/>
      <c r="J156" s="214" t="s">
        <v>154</v>
      </c>
      <c r="K156" s="215">
        <v>43.049999999999997</v>
      </c>
      <c r="L156" s="216">
        <v>0</v>
      </c>
      <c r="M156" s="216"/>
      <c r="N156" s="215">
        <f>ROUND(L156*K156,3)</f>
        <v>0</v>
      </c>
      <c r="O156" s="215"/>
      <c r="P156" s="215"/>
      <c r="Q156" s="215"/>
      <c r="R156" s="179"/>
      <c r="T156" s="217" t="s">
        <v>5</v>
      </c>
      <c r="U156" s="54" t="s">
        <v>42</v>
      </c>
      <c r="V156" s="45"/>
      <c r="W156" s="218">
        <f>V156*K156</f>
        <v>0</v>
      </c>
      <c r="X156" s="218">
        <v>0</v>
      </c>
      <c r="Y156" s="218">
        <f>X156*K156</f>
        <v>0</v>
      </c>
      <c r="Z156" s="218">
        <v>0.098000000000000004</v>
      </c>
      <c r="AA156" s="219">
        <f>Z156*K156</f>
        <v>4.2188999999999997</v>
      </c>
      <c r="AR156" s="20" t="s">
        <v>90</v>
      </c>
      <c r="AT156" s="20" t="s">
        <v>151</v>
      </c>
      <c r="AU156" s="20" t="s">
        <v>84</v>
      </c>
      <c r="AY156" s="20" t="s">
        <v>150</v>
      </c>
      <c r="BE156" s="134">
        <f>IF(U156="základná",N156,0)</f>
        <v>0</v>
      </c>
      <c r="BF156" s="134">
        <f>IF(U156="znížená",N156,0)</f>
        <v>0</v>
      </c>
      <c r="BG156" s="134">
        <f>IF(U156="zákl. prenesená",N156,0)</f>
        <v>0</v>
      </c>
      <c r="BH156" s="134">
        <f>IF(U156="zníž. prenesená",N156,0)</f>
        <v>0</v>
      </c>
      <c r="BI156" s="134">
        <f>IF(U156="nulová",N156,0)</f>
        <v>0</v>
      </c>
      <c r="BJ156" s="20" t="s">
        <v>84</v>
      </c>
      <c r="BK156" s="220">
        <f>ROUND(L156*K156,3)</f>
        <v>0</v>
      </c>
      <c r="BL156" s="20" t="s">
        <v>90</v>
      </c>
      <c r="BM156" s="20" t="s">
        <v>498</v>
      </c>
    </row>
    <row r="157" s="1" customFormat="1" ht="38.25" customHeight="1">
      <c r="B157" s="175"/>
      <c r="C157" s="211" t="s">
        <v>229</v>
      </c>
      <c r="D157" s="211" t="s">
        <v>151</v>
      </c>
      <c r="E157" s="212" t="s">
        <v>156</v>
      </c>
      <c r="F157" s="213" t="s">
        <v>157</v>
      </c>
      <c r="G157" s="213"/>
      <c r="H157" s="213"/>
      <c r="I157" s="213"/>
      <c r="J157" s="214" t="s">
        <v>154</v>
      </c>
      <c r="K157" s="215">
        <v>8.4000000000000004</v>
      </c>
      <c r="L157" s="216">
        <v>0</v>
      </c>
      <c r="M157" s="216"/>
      <c r="N157" s="215">
        <f>ROUND(L157*K157,3)</f>
        <v>0</v>
      </c>
      <c r="O157" s="215"/>
      <c r="P157" s="215"/>
      <c r="Q157" s="215"/>
      <c r="R157" s="179"/>
      <c r="T157" s="217" t="s">
        <v>5</v>
      </c>
      <c r="U157" s="54" t="s">
        <v>42</v>
      </c>
      <c r="V157" s="45"/>
      <c r="W157" s="218">
        <f>V157*K157</f>
        <v>0</v>
      </c>
      <c r="X157" s="218">
        <v>0</v>
      </c>
      <c r="Y157" s="218">
        <f>X157*K157</f>
        <v>0</v>
      </c>
      <c r="Z157" s="218">
        <v>0.22500000000000001</v>
      </c>
      <c r="AA157" s="219">
        <f>Z157*K157</f>
        <v>1.8900000000000001</v>
      </c>
      <c r="AR157" s="20" t="s">
        <v>90</v>
      </c>
      <c r="AT157" s="20" t="s">
        <v>151</v>
      </c>
      <c r="AU157" s="20" t="s">
        <v>84</v>
      </c>
      <c r="AY157" s="20" t="s">
        <v>150</v>
      </c>
      <c r="BE157" s="134">
        <f>IF(U157="základná",N157,0)</f>
        <v>0</v>
      </c>
      <c r="BF157" s="134">
        <f>IF(U157="znížená",N157,0)</f>
        <v>0</v>
      </c>
      <c r="BG157" s="134">
        <f>IF(U157="zákl. prenesená",N157,0)</f>
        <v>0</v>
      </c>
      <c r="BH157" s="134">
        <f>IF(U157="zníž. prenesená",N157,0)</f>
        <v>0</v>
      </c>
      <c r="BI157" s="134">
        <f>IF(U157="nulová",N157,0)</f>
        <v>0</v>
      </c>
      <c r="BJ157" s="20" t="s">
        <v>84</v>
      </c>
      <c r="BK157" s="220">
        <f>ROUND(L157*K157,3)</f>
        <v>0</v>
      </c>
      <c r="BL157" s="20" t="s">
        <v>90</v>
      </c>
      <c r="BM157" s="20" t="s">
        <v>499</v>
      </c>
    </row>
    <row r="158" s="1" customFormat="1" ht="25.5" customHeight="1">
      <c r="B158" s="175"/>
      <c r="C158" s="211" t="s">
        <v>231</v>
      </c>
      <c r="D158" s="211" t="s">
        <v>151</v>
      </c>
      <c r="E158" s="212" t="s">
        <v>223</v>
      </c>
      <c r="F158" s="213" t="s">
        <v>224</v>
      </c>
      <c r="G158" s="213"/>
      <c r="H158" s="213"/>
      <c r="I158" s="213"/>
      <c r="J158" s="214" t="s">
        <v>161</v>
      </c>
      <c r="K158" s="215">
        <v>2.46</v>
      </c>
      <c r="L158" s="216">
        <v>0</v>
      </c>
      <c r="M158" s="216"/>
      <c r="N158" s="215">
        <f>ROUND(L158*K158,3)</f>
        <v>0</v>
      </c>
      <c r="O158" s="215"/>
      <c r="P158" s="215"/>
      <c r="Q158" s="215"/>
      <c r="R158" s="179"/>
      <c r="T158" s="217" t="s">
        <v>5</v>
      </c>
      <c r="U158" s="54" t="s">
        <v>42</v>
      </c>
      <c r="V158" s="45"/>
      <c r="W158" s="218">
        <f>V158*K158</f>
        <v>0</v>
      </c>
      <c r="X158" s="218">
        <v>0</v>
      </c>
      <c r="Y158" s="218">
        <f>X158*K158</f>
        <v>0</v>
      </c>
      <c r="Z158" s="218">
        <v>0</v>
      </c>
      <c r="AA158" s="219">
        <f>Z158*K158</f>
        <v>0</v>
      </c>
      <c r="AR158" s="20" t="s">
        <v>90</v>
      </c>
      <c r="AT158" s="20" t="s">
        <v>151</v>
      </c>
      <c r="AU158" s="20" t="s">
        <v>84</v>
      </c>
      <c r="AY158" s="20" t="s">
        <v>150</v>
      </c>
      <c r="BE158" s="134">
        <f>IF(U158="základná",N158,0)</f>
        <v>0</v>
      </c>
      <c r="BF158" s="134">
        <f>IF(U158="znížená",N158,0)</f>
        <v>0</v>
      </c>
      <c r="BG158" s="134">
        <f>IF(U158="zákl. prenesená",N158,0)</f>
        <v>0</v>
      </c>
      <c r="BH158" s="134">
        <f>IF(U158="zníž. prenesená",N158,0)</f>
        <v>0</v>
      </c>
      <c r="BI158" s="134">
        <f>IF(U158="nulová",N158,0)</f>
        <v>0</v>
      </c>
      <c r="BJ158" s="20" t="s">
        <v>84</v>
      </c>
      <c r="BK158" s="220">
        <f>ROUND(L158*K158,3)</f>
        <v>0</v>
      </c>
      <c r="BL158" s="20" t="s">
        <v>90</v>
      </c>
      <c r="BM158" s="20" t="s">
        <v>500</v>
      </c>
    </row>
    <row r="159" s="1" customFormat="1" ht="38.25" customHeight="1">
      <c r="B159" s="175"/>
      <c r="C159" s="211" t="s">
        <v>233</v>
      </c>
      <c r="D159" s="211" t="s">
        <v>151</v>
      </c>
      <c r="E159" s="212" t="s">
        <v>226</v>
      </c>
      <c r="F159" s="213" t="s">
        <v>227</v>
      </c>
      <c r="G159" s="213"/>
      <c r="H159" s="213"/>
      <c r="I159" s="213"/>
      <c r="J159" s="214" t="s">
        <v>161</v>
      </c>
      <c r="K159" s="215">
        <v>2.46</v>
      </c>
      <c r="L159" s="216">
        <v>0</v>
      </c>
      <c r="M159" s="216"/>
      <c r="N159" s="215">
        <f>ROUND(L159*K159,3)</f>
        <v>0</v>
      </c>
      <c r="O159" s="215"/>
      <c r="P159" s="215"/>
      <c r="Q159" s="215"/>
      <c r="R159" s="179"/>
      <c r="T159" s="217" t="s">
        <v>5</v>
      </c>
      <c r="U159" s="54" t="s">
        <v>42</v>
      </c>
      <c r="V159" s="45"/>
      <c r="W159" s="218">
        <f>V159*K159</f>
        <v>0</v>
      </c>
      <c r="X159" s="218">
        <v>0</v>
      </c>
      <c r="Y159" s="218">
        <f>X159*K159</f>
        <v>0</v>
      </c>
      <c r="Z159" s="218">
        <v>0</v>
      </c>
      <c r="AA159" s="219">
        <f>Z159*K159</f>
        <v>0</v>
      </c>
      <c r="AR159" s="20" t="s">
        <v>90</v>
      </c>
      <c r="AT159" s="20" t="s">
        <v>151</v>
      </c>
      <c r="AU159" s="20" t="s">
        <v>84</v>
      </c>
      <c r="AY159" s="20" t="s">
        <v>150</v>
      </c>
      <c r="BE159" s="134">
        <f>IF(U159="základná",N159,0)</f>
        <v>0</v>
      </c>
      <c r="BF159" s="134">
        <f>IF(U159="znížená",N159,0)</f>
        <v>0</v>
      </c>
      <c r="BG159" s="134">
        <f>IF(U159="zákl. prenesená",N159,0)</f>
        <v>0</v>
      </c>
      <c r="BH159" s="134">
        <f>IF(U159="zníž. prenesená",N159,0)</f>
        <v>0</v>
      </c>
      <c r="BI159" s="134">
        <f>IF(U159="nulová",N159,0)</f>
        <v>0</v>
      </c>
      <c r="BJ159" s="20" t="s">
        <v>84</v>
      </c>
      <c r="BK159" s="220">
        <f>ROUND(L159*K159,3)</f>
        <v>0</v>
      </c>
      <c r="BL159" s="20" t="s">
        <v>90</v>
      </c>
      <c r="BM159" s="20" t="s">
        <v>501</v>
      </c>
    </row>
    <row r="160" s="1" customFormat="1" ht="25.5" customHeight="1">
      <c r="B160" s="175"/>
      <c r="C160" s="211" t="s">
        <v>237</v>
      </c>
      <c r="D160" s="211" t="s">
        <v>151</v>
      </c>
      <c r="E160" s="212" t="s">
        <v>163</v>
      </c>
      <c r="F160" s="213" t="s">
        <v>164</v>
      </c>
      <c r="G160" s="213"/>
      <c r="H160" s="213"/>
      <c r="I160" s="213"/>
      <c r="J160" s="214" t="s">
        <v>154</v>
      </c>
      <c r="K160" s="215">
        <v>41</v>
      </c>
      <c r="L160" s="216">
        <v>0</v>
      </c>
      <c r="M160" s="216"/>
      <c r="N160" s="215">
        <f>ROUND(L160*K160,3)</f>
        <v>0</v>
      </c>
      <c r="O160" s="215"/>
      <c r="P160" s="215"/>
      <c r="Q160" s="215"/>
      <c r="R160" s="179"/>
      <c r="T160" s="217" t="s">
        <v>5</v>
      </c>
      <c r="U160" s="54" t="s">
        <v>42</v>
      </c>
      <c r="V160" s="45"/>
      <c r="W160" s="218">
        <f>V160*K160</f>
        <v>0</v>
      </c>
      <c r="X160" s="218">
        <v>0.040000000000000001</v>
      </c>
      <c r="Y160" s="218">
        <f>X160*K160</f>
        <v>1.6400000000000001</v>
      </c>
      <c r="Z160" s="218">
        <v>0</v>
      </c>
      <c r="AA160" s="219">
        <f>Z160*K160</f>
        <v>0</v>
      </c>
      <c r="AR160" s="20" t="s">
        <v>90</v>
      </c>
      <c r="AT160" s="20" t="s">
        <v>151</v>
      </c>
      <c r="AU160" s="20" t="s">
        <v>84</v>
      </c>
      <c r="AY160" s="20" t="s">
        <v>150</v>
      </c>
      <c r="BE160" s="134">
        <f>IF(U160="základná",N160,0)</f>
        <v>0</v>
      </c>
      <c r="BF160" s="134">
        <f>IF(U160="znížená",N160,0)</f>
        <v>0</v>
      </c>
      <c r="BG160" s="134">
        <f>IF(U160="zákl. prenesená",N160,0)</f>
        <v>0</v>
      </c>
      <c r="BH160" s="134">
        <f>IF(U160="zníž. prenesená",N160,0)</f>
        <v>0</v>
      </c>
      <c r="BI160" s="134">
        <f>IF(U160="nulová",N160,0)</f>
        <v>0</v>
      </c>
      <c r="BJ160" s="20" t="s">
        <v>84</v>
      </c>
      <c r="BK160" s="220">
        <f>ROUND(L160*K160,3)</f>
        <v>0</v>
      </c>
      <c r="BL160" s="20" t="s">
        <v>90</v>
      </c>
      <c r="BM160" s="20" t="s">
        <v>502</v>
      </c>
    </row>
    <row r="161" s="1" customFormat="1" ht="16.5" customHeight="1">
      <c r="B161" s="175"/>
      <c r="C161" s="221" t="s">
        <v>239</v>
      </c>
      <c r="D161" s="221" t="s">
        <v>167</v>
      </c>
      <c r="E161" s="222" t="s">
        <v>168</v>
      </c>
      <c r="F161" s="223" t="s">
        <v>169</v>
      </c>
      <c r="G161" s="223"/>
      <c r="H161" s="223"/>
      <c r="I161" s="223"/>
      <c r="J161" s="224" t="s">
        <v>170</v>
      </c>
      <c r="K161" s="225">
        <v>1.2669999999999999</v>
      </c>
      <c r="L161" s="226">
        <v>0</v>
      </c>
      <c r="M161" s="226"/>
      <c r="N161" s="225">
        <f>ROUND(L161*K161,3)</f>
        <v>0</v>
      </c>
      <c r="O161" s="215"/>
      <c r="P161" s="215"/>
      <c r="Q161" s="215"/>
      <c r="R161" s="179"/>
      <c r="T161" s="217" t="s">
        <v>5</v>
      </c>
      <c r="U161" s="54" t="s">
        <v>42</v>
      </c>
      <c r="V161" s="45"/>
      <c r="W161" s="218">
        <f>V161*K161</f>
        <v>0</v>
      </c>
      <c r="X161" s="218">
        <v>0.001</v>
      </c>
      <c r="Y161" s="218">
        <f>X161*K161</f>
        <v>0.0012669999999999999</v>
      </c>
      <c r="Z161" s="218">
        <v>0</v>
      </c>
      <c r="AA161" s="219">
        <f>Z161*K161</f>
        <v>0</v>
      </c>
      <c r="AR161" s="20" t="s">
        <v>171</v>
      </c>
      <c r="AT161" s="20" t="s">
        <v>167</v>
      </c>
      <c r="AU161" s="20" t="s">
        <v>84</v>
      </c>
      <c r="AY161" s="20" t="s">
        <v>150</v>
      </c>
      <c r="BE161" s="134">
        <f>IF(U161="základná",N161,0)</f>
        <v>0</v>
      </c>
      <c r="BF161" s="134">
        <f>IF(U161="znížená",N161,0)</f>
        <v>0</v>
      </c>
      <c r="BG161" s="134">
        <f>IF(U161="zákl. prenesená",N161,0)</f>
        <v>0</v>
      </c>
      <c r="BH161" s="134">
        <f>IF(U161="zníž. prenesená",N161,0)</f>
        <v>0</v>
      </c>
      <c r="BI161" s="134">
        <f>IF(U161="nulová",N161,0)</f>
        <v>0</v>
      </c>
      <c r="BJ161" s="20" t="s">
        <v>84</v>
      </c>
      <c r="BK161" s="220">
        <f>ROUND(L161*K161,3)</f>
        <v>0</v>
      </c>
      <c r="BL161" s="20" t="s">
        <v>90</v>
      </c>
      <c r="BM161" s="20" t="s">
        <v>503</v>
      </c>
    </row>
    <row r="162" s="1" customFormat="1" ht="25.5" customHeight="1">
      <c r="B162" s="175"/>
      <c r="C162" s="211" t="s">
        <v>243</v>
      </c>
      <c r="D162" s="211" t="s">
        <v>151</v>
      </c>
      <c r="E162" s="212" t="s">
        <v>234</v>
      </c>
      <c r="F162" s="213" t="s">
        <v>235</v>
      </c>
      <c r="G162" s="213"/>
      <c r="H162" s="213"/>
      <c r="I162" s="213"/>
      <c r="J162" s="214" t="s">
        <v>154</v>
      </c>
      <c r="K162" s="215">
        <v>41</v>
      </c>
      <c r="L162" s="216">
        <v>0</v>
      </c>
      <c r="M162" s="216"/>
      <c r="N162" s="215">
        <f>ROUND(L162*K162,3)</f>
        <v>0</v>
      </c>
      <c r="O162" s="215"/>
      <c r="P162" s="215"/>
      <c r="Q162" s="215"/>
      <c r="R162" s="179"/>
      <c r="T162" s="217" t="s">
        <v>5</v>
      </c>
      <c r="U162" s="54" t="s">
        <v>42</v>
      </c>
      <c r="V162" s="45"/>
      <c r="W162" s="218">
        <f>V162*K162</f>
        <v>0</v>
      </c>
      <c r="X162" s="218">
        <v>0</v>
      </c>
      <c r="Y162" s="218">
        <f>X162*K162</f>
        <v>0</v>
      </c>
      <c r="Z162" s="218">
        <v>0</v>
      </c>
      <c r="AA162" s="219">
        <f>Z162*K162</f>
        <v>0</v>
      </c>
      <c r="AR162" s="20" t="s">
        <v>90</v>
      </c>
      <c r="AT162" s="20" t="s">
        <v>151</v>
      </c>
      <c r="AU162" s="20" t="s">
        <v>84</v>
      </c>
      <c r="AY162" s="20" t="s">
        <v>150</v>
      </c>
      <c r="BE162" s="134">
        <f>IF(U162="základná",N162,0)</f>
        <v>0</v>
      </c>
      <c r="BF162" s="134">
        <f>IF(U162="znížená",N162,0)</f>
        <v>0</v>
      </c>
      <c r="BG162" s="134">
        <f>IF(U162="zákl. prenesená",N162,0)</f>
        <v>0</v>
      </c>
      <c r="BH162" s="134">
        <f>IF(U162="zníž. prenesená",N162,0)</f>
        <v>0</v>
      </c>
      <c r="BI162" s="134">
        <f>IF(U162="nulová",N162,0)</f>
        <v>0</v>
      </c>
      <c r="BJ162" s="20" t="s">
        <v>84</v>
      </c>
      <c r="BK162" s="220">
        <f>ROUND(L162*K162,3)</f>
        <v>0</v>
      </c>
      <c r="BL162" s="20" t="s">
        <v>90</v>
      </c>
      <c r="BM162" s="20" t="s">
        <v>504</v>
      </c>
    </row>
    <row r="163" s="1" customFormat="1" ht="25.5" customHeight="1">
      <c r="B163" s="175"/>
      <c r="C163" s="211" t="s">
        <v>247</v>
      </c>
      <c r="D163" s="211" t="s">
        <v>151</v>
      </c>
      <c r="E163" s="212" t="s">
        <v>178</v>
      </c>
      <c r="F163" s="213" t="s">
        <v>179</v>
      </c>
      <c r="G163" s="213"/>
      <c r="H163" s="213"/>
      <c r="I163" s="213"/>
      <c r="J163" s="214" t="s">
        <v>154</v>
      </c>
      <c r="K163" s="215">
        <v>41</v>
      </c>
      <c r="L163" s="216">
        <v>0</v>
      </c>
      <c r="M163" s="216"/>
      <c r="N163" s="215">
        <f>ROUND(L163*K163,3)</f>
        <v>0</v>
      </c>
      <c r="O163" s="215"/>
      <c r="P163" s="215"/>
      <c r="Q163" s="215"/>
      <c r="R163" s="179"/>
      <c r="T163" s="217" t="s">
        <v>5</v>
      </c>
      <c r="U163" s="54" t="s">
        <v>42</v>
      </c>
      <c r="V163" s="45"/>
      <c r="W163" s="218">
        <f>V163*K163</f>
        <v>0</v>
      </c>
      <c r="X163" s="218">
        <v>0</v>
      </c>
      <c r="Y163" s="218">
        <f>X163*K163</f>
        <v>0</v>
      </c>
      <c r="Z163" s="218">
        <v>0</v>
      </c>
      <c r="AA163" s="219">
        <f>Z163*K163</f>
        <v>0</v>
      </c>
      <c r="AR163" s="20" t="s">
        <v>90</v>
      </c>
      <c r="AT163" s="20" t="s">
        <v>151</v>
      </c>
      <c r="AU163" s="20" t="s">
        <v>84</v>
      </c>
      <c r="AY163" s="20" t="s">
        <v>150</v>
      </c>
      <c r="BE163" s="134">
        <f>IF(U163="základná",N163,0)</f>
        <v>0</v>
      </c>
      <c r="BF163" s="134">
        <f>IF(U163="znížená",N163,0)</f>
        <v>0</v>
      </c>
      <c r="BG163" s="134">
        <f>IF(U163="zákl. prenesená",N163,0)</f>
        <v>0</v>
      </c>
      <c r="BH163" s="134">
        <f>IF(U163="zníž. prenesená",N163,0)</f>
        <v>0</v>
      </c>
      <c r="BI163" s="134">
        <f>IF(U163="nulová",N163,0)</f>
        <v>0</v>
      </c>
      <c r="BJ163" s="20" t="s">
        <v>84</v>
      </c>
      <c r="BK163" s="220">
        <f>ROUND(L163*K163,3)</f>
        <v>0</v>
      </c>
      <c r="BL163" s="20" t="s">
        <v>90</v>
      </c>
      <c r="BM163" s="20" t="s">
        <v>505</v>
      </c>
    </row>
    <row r="164" s="9" customFormat="1" ht="29.88" customHeight="1">
      <c r="B164" s="197"/>
      <c r="C164" s="198"/>
      <c r="D164" s="208" t="s">
        <v>118</v>
      </c>
      <c r="E164" s="208"/>
      <c r="F164" s="208"/>
      <c r="G164" s="208"/>
      <c r="H164" s="208"/>
      <c r="I164" s="208"/>
      <c r="J164" s="208"/>
      <c r="K164" s="208"/>
      <c r="L164" s="208"/>
      <c r="M164" s="208"/>
      <c r="N164" s="227">
        <f>BK164</f>
        <v>0</v>
      </c>
      <c r="O164" s="228"/>
      <c r="P164" s="228"/>
      <c r="Q164" s="228"/>
      <c r="R164" s="201"/>
      <c r="T164" s="202"/>
      <c r="U164" s="198"/>
      <c r="V164" s="198"/>
      <c r="W164" s="203">
        <f>SUM(W165:W168)</f>
        <v>0</v>
      </c>
      <c r="X164" s="198"/>
      <c r="Y164" s="203">
        <f>SUM(Y165:Y168)</f>
        <v>18.071714500000002</v>
      </c>
      <c r="Z164" s="198"/>
      <c r="AA164" s="204">
        <f>SUM(AA165:AA168)</f>
        <v>0</v>
      </c>
      <c r="AR164" s="205" t="s">
        <v>81</v>
      </c>
      <c r="AT164" s="206" t="s">
        <v>74</v>
      </c>
      <c r="AU164" s="206" t="s">
        <v>81</v>
      </c>
      <c r="AY164" s="205" t="s">
        <v>150</v>
      </c>
      <c r="BK164" s="207">
        <f>SUM(BK165:BK168)</f>
        <v>0</v>
      </c>
    </row>
    <row r="165" s="1" customFormat="1" ht="38.25" customHeight="1">
      <c r="B165" s="175"/>
      <c r="C165" s="211" t="s">
        <v>249</v>
      </c>
      <c r="D165" s="211" t="s">
        <v>151</v>
      </c>
      <c r="E165" s="212" t="s">
        <v>240</v>
      </c>
      <c r="F165" s="213" t="s">
        <v>241</v>
      </c>
      <c r="G165" s="213"/>
      <c r="H165" s="213"/>
      <c r="I165" s="213"/>
      <c r="J165" s="214" t="s">
        <v>154</v>
      </c>
      <c r="K165" s="215">
        <v>8.4000000000000004</v>
      </c>
      <c r="L165" s="216">
        <v>0</v>
      </c>
      <c r="M165" s="216"/>
      <c r="N165" s="215">
        <f>ROUND(L165*K165,3)</f>
        <v>0</v>
      </c>
      <c r="O165" s="215"/>
      <c r="P165" s="215"/>
      <c r="Q165" s="215"/>
      <c r="R165" s="179"/>
      <c r="T165" s="217" t="s">
        <v>5</v>
      </c>
      <c r="U165" s="54" t="s">
        <v>42</v>
      </c>
      <c r="V165" s="45"/>
      <c r="W165" s="218">
        <f>V165*K165</f>
        <v>0</v>
      </c>
      <c r="X165" s="218">
        <v>0.29160000000000003</v>
      </c>
      <c r="Y165" s="218">
        <f>X165*K165</f>
        <v>2.4494400000000005</v>
      </c>
      <c r="Z165" s="218">
        <v>0</v>
      </c>
      <c r="AA165" s="219">
        <f>Z165*K165</f>
        <v>0</v>
      </c>
      <c r="AR165" s="20" t="s">
        <v>90</v>
      </c>
      <c r="AT165" s="20" t="s">
        <v>151</v>
      </c>
      <c r="AU165" s="20" t="s">
        <v>84</v>
      </c>
      <c r="AY165" s="20" t="s">
        <v>150</v>
      </c>
      <c r="BE165" s="134">
        <f>IF(U165="základná",N165,0)</f>
        <v>0</v>
      </c>
      <c r="BF165" s="134">
        <f>IF(U165="znížená",N165,0)</f>
        <v>0</v>
      </c>
      <c r="BG165" s="134">
        <f>IF(U165="zákl. prenesená",N165,0)</f>
        <v>0</v>
      </c>
      <c r="BH165" s="134">
        <f>IF(U165="zníž. prenesená",N165,0)</f>
        <v>0</v>
      </c>
      <c r="BI165" s="134">
        <f>IF(U165="nulová",N165,0)</f>
        <v>0</v>
      </c>
      <c r="BJ165" s="20" t="s">
        <v>84</v>
      </c>
      <c r="BK165" s="220">
        <f>ROUND(L165*K165,3)</f>
        <v>0</v>
      </c>
      <c r="BL165" s="20" t="s">
        <v>90</v>
      </c>
      <c r="BM165" s="20" t="s">
        <v>506</v>
      </c>
    </row>
    <row r="166" s="1" customFormat="1" ht="25.5" customHeight="1">
      <c r="B166" s="175"/>
      <c r="C166" s="211" t="s">
        <v>253</v>
      </c>
      <c r="D166" s="211" t="s">
        <v>151</v>
      </c>
      <c r="E166" s="212" t="s">
        <v>244</v>
      </c>
      <c r="F166" s="213" t="s">
        <v>245</v>
      </c>
      <c r="G166" s="213"/>
      <c r="H166" s="213"/>
      <c r="I166" s="213"/>
      <c r="J166" s="214" t="s">
        <v>154</v>
      </c>
      <c r="K166" s="215">
        <v>47.149999999999999</v>
      </c>
      <c r="L166" s="216">
        <v>0</v>
      </c>
      <c r="M166" s="216"/>
      <c r="N166" s="215">
        <f>ROUND(L166*K166,3)</f>
        <v>0</v>
      </c>
      <c r="O166" s="215"/>
      <c r="P166" s="215"/>
      <c r="Q166" s="215"/>
      <c r="R166" s="179"/>
      <c r="T166" s="217" t="s">
        <v>5</v>
      </c>
      <c r="U166" s="54" t="s">
        <v>42</v>
      </c>
      <c r="V166" s="45"/>
      <c r="W166" s="218">
        <f>V166*K166</f>
        <v>0</v>
      </c>
      <c r="X166" s="218">
        <v>0.088029999999999997</v>
      </c>
      <c r="Y166" s="218">
        <f>X166*K166</f>
        <v>4.1506144999999997</v>
      </c>
      <c r="Z166" s="218">
        <v>0</v>
      </c>
      <c r="AA166" s="219">
        <f>Z166*K166</f>
        <v>0</v>
      </c>
      <c r="AR166" s="20" t="s">
        <v>90</v>
      </c>
      <c r="AT166" s="20" t="s">
        <v>151</v>
      </c>
      <c r="AU166" s="20" t="s">
        <v>84</v>
      </c>
      <c r="AY166" s="20" t="s">
        <v>150</v>
      </c>
      <c r="BE166" s="134">
        <f>IF(U166="základná",N166,0)</f>
        <v>0</v>
      </c>
      <c r="BF166" s="134">
        <f>IF(U166="znížená",N166,0)</f>
        <v>0</v>
      </c>
      <c r="BG166" s="134">
        <f>IF(U166="zákl. prenesená",N166,0)</f>
        <v>0</v>
      </c>
      <c r="BH166" s="134">
        <f>IF(U166="zníž. prenesená",N166,0)</f>
        <v>0</v>
      </c>
      <c r="BI166" s="134">
        <f>IF(U166="nulová",N166,0)</f>
        <v>0</v>
      </c>
      <c r="BJ166" s="20" t="s">
        <v>84</v>
      </c>
      <c r="BK166" s="220">
        <f>ROUND(L166*K166,3)</f>
        <v>0</v>
      </c>
      <c r="BL166" s="20" t="s">
        <v>90</v>
      </c>
      <c r="BM166" s="20" t="s">
        <v>507</v>
      </c>
    </row>
    <row r="167" s="1" customFormat="1" ht="38.25" customHeight="1">
      <c r="B167" s="175"/>
      <c r="C167" s="211" t="s">
        <v>257</v>
      </c>
      <c r="D167" s="211" t="s">
        <v>151</v>
      </c>
      <c r="E167" s="212" t="s">
        <v>189</v>
      </c>
      <c r="F167" s="213" t="s">
        <v>409</v>
      </c>
      <c r="G167" s="213"/>
      <c r="H167" s="213"/>
      <c r="I167" s="213"/>
      <c r="J167" s="214" t="s">
        <v>154</v>
      </c>
      <c r="K167" s="215">
        <v>47.149999999999999</v>
      </c>
      <c r="L167" s="216">
        <v>0</v>
      </c>
      <c r="M167" s="216"/>
      <c r="N167" s="215">
        <f>ROUND(L167*K167,3)</f>
        <v>0</v>
      </c>
      <c r="O167" s="215"/>
      <c r="P167" s="215"/>
      <c r="Q167" s="215"/>
      <c r="R167" s="179"/>
      <c r="T167" s="217" t="s">
        <v>5</v>
      </c>
      <c r="U167" s="54" t="s">
        <v>42</v>
      </c>
      <c r="V167" s="45"/>
      <c r="W167" s="218">
        <f>V167*K167</f>
        <v>0</v>
      </c>
      <c r="X167" s="218">
        <v>0.112</v>
      </c>
      <c r="Y167" s="218">
        <f>X167*K167</f>
        <v>5.2808000000000002</v>
      </c>
      <c r="Z167" s="218">
        <v>0</v>
      </c>
      <c r="AA167" s="219">
        <f>Z167*K167</f>
        <v>0</v>
      </c>
      <c r="AR167" s="20" t="s">
        <v>90</v>
      </c>
      <c r="AT167" s="20" t="s">
        <v>151</v>
      </c>
      <c r="AU167" s="20" t="s">
        <v>84</v>
      </c>
      <c r="AY167" s="20" t="s">
        <v>150</v>
      </c>
      <c r="BE167" s="134">
        <f>IF(U167="základná",N167,0)</f>
        <v>0</v>
      </c>
      <c r="BF167" s="134">
        <f>IF(U167="znížená",N167,0)</f>
        <v>0</v>
      </c>
      <c r="BG167" s="134">
        <f>IF(U167="zákl. prenesená",N167,0)</f>
        <v>0</v>
      </c>
      <c r="BH167" s="134">
        <f>IF(U167="zníž. prenesená",N167,0)</f>
        <v>0</v>
      </c>
      <c r="BI167" s="134">
        <f>IF(U167="nulová",N167,0)</f>
        <v>0</v>
      </c>
      <c r="BJ167" s="20" t="s">
        <v>84</v>
      </c>
      <c r="BK167" s="220">
        <f>ROUND(L167*K167,3)</f>
        <v>0</v>
      </c>
      <c r="BL167" s="20" t="s">
        <v>90</v>
      </c>
      <c r="BM167" s="20" t="s">
        <v>508</v>
      </c>
    </row>
    <row r="168" s="1" customFormat="1" ht="16.5" customHeight="1">
      <c r="B168" s="175"/>
      <c r="C168" s="221" t="s">
        <v>259</v>
      </c>
      <c r="D168" s="221" t="s">
        <v>167</v>
      </c>
      <c r="E168" s="222" t="s">
        <v>250</v>
      </c>
      <c r="F168" s="223" t="s">
        <v>490</v>
      </c>
      <c r="G168" s="223"/>
      <c r="H168" s="223"/>
      <c r="I168" s="223"/>
      <c r="J168" s="224" t="s">
        <v>154</v>
      </c>
      <c r="K168" s="225">
        <v>47.622</v>
      </c>
      <c r="L168" s="226">
        <v>0</v>
      </c>
      <c r="M168" s="226"/>
      <c r="N168" s="225">
        <f>ROUND(L168*K168,3)</f>
        <v>0</v>
      </c>
      <c r="O168" s="215"/>
      <c r="P168" s="215"/>
      <c r="Q168" s="215"/>
      <c r="R168" s="179"/>
      <c r="T168" s="217" t="s">
        <v>5</v>
      </c>
      <c r="U168" s="54" t="s">
        <v>42</v>
      </c>
      <c r="V168" s="45"/>
      <c r="W168" s="218">
        <f>V168*K168</f>
        <v>0</v>
      </c>
      <c r="X168" s="218">
        <v>0.13</v>
      </c>
      <c r="Y168" s="218">
        <f>X168*K168</f>
        <v>6.1908599999999998</v>
      </c>
      <c r="Z168" s="218">
        <v>0</v>
      </c>
      <c r="AA168" s="219">
        <f>Z168*K168</f>
        <v>0</v>
      </c>
      <c r="AR168" s="20" t="s">
        <v>171</v>
      </c>
      <c r="AT168" s="20" t="s">
        <v>167</v>
      </c>
      <c r="AU168" s="20" t="s">
        <v>84</v>
      </c>
      <c r="AY168" s="20" t="s">
        <v>150</v>
      </c>
      <c r="BE168" s="134">
        <f>IF(U168="základná",N168,0)</f>
        <v>0</v>
      </c>
      <c r="BF168" s="134">
        <f>IF(U168="znížená",N168,0)</f>
        <v>0</v>
      </c>
      <c r="BG168" s="134">
        <f>IF(U168="zákl. prenesená",N168,0)</f>
        <v>0</v>
      </c>
      <c r="BH168" s="134">
        <f>IF(U168="zníž. prenesená",N168,0)</f>
        <v>0</v>
      </c>
      <c r="BI168" s="134">
        <f>IF(U168="nulová",N168,0)</f>
        <v>0</v>
      </c>
      <c r="BJ168" s="20" t="s">
        <v>84</v>
      </c>
      <c r="BK168" s="220">
        <f>ROUND(L168*K168,3)</f>
        <v>0</v>
      </c>
      <c r="BL168" s="20" t="s">
        <v>90</v>
      </c>
      <c r="BM168" s="20" t="s">
        <v>509</v>
      </c>
    </row>
    <row r="169" s="9" customFormat="1" ht="29.88" customHeight="1">
      <c r="B169" s="197"/>
      <c r="C169" s="198"/>
      <c r="D169" s="208" t="s">
        <v>119</v>
      </c>
      <c r="E169" s="208"/>
      <c r="F169" s="208"/>
      <c r="G169" s="208"/>
      <c r="H169" s="208"/>
      <c r="I169" s="208"/>
      <c r="J169" s="208"/>
      <c r="K169" s="208"/>
      <c r="L169" s="208"/>
      <c r="M169" s="208"/>
      <c r="N169" s="227">
        <f>BK169</f>
        <v>0</v>
      </c>
      <c r="O169" s="228"/>
      <c r="P169" s="228"/>
      <c r="Q169" s="228"/>
      <c r="R169" s="201"/>
      <c r="T169" s="202"/>
      <c r="U169" s="198"/>
      <c r="V169" s="198"/>
      <c r="W169" s="203">
        <f>SUM(W170:W172)</f>
        <v>0</v>
      </c>
      <c r="X169" s="198"/>
      <c r="Y169" s="203">
        <f>SUM(Y170:Y172)</f>
        <v>4.9921600000000002</v>
      </c>
      <c r="Z169" s="198"/>
      <c r="AA169" s="204">
        <f>SUM(AA170:AA172)</f>
        <v>0</v>
      </c>
      <c r="AR169" s="205" t="s">
        <v>81</v>
      </c>
      <c r="AT169" s="206" t="s">
        <v>74</v>
      </c>
      <c r="AU169" s="206" t="s">
        <v>81</v>
      </c>
      <c r="AY169" s="205" t="s">
        <v>150</v>
      </c>
      <c r="BK169" s="207">
        <f>SUM(BK170:BK172)</f>
        <v>0</v>
      </c>
    </row>
    <row r="170" s="1" customFormat="1" ht="38.25" customHeight="1">
      <c r="B170" s="175"/>
      <c r="C170" s="211" t="s">
        <v>261</v>
      </c>
      <c r="D170" s="211" t="s">
        <v>151</v>
      </c>
      <c r="E170" s="212" t="s">
        <v>197</v>
      </c>
      <c r="F170" s="213" t="s">
        <v>198</v>
      </c>
      <c r="G170" s="213"/>
      <c r="H170" s="213"/>
      <c r="I170" s="213"/>
      <c r="J170" s="214" t="s">
        <v>199</v>
      </c>
      <c r="K170" s="215">
        <v>41</v>
      </c>
      <c r="L170" s="216">
        <v>0</v>
      </c>
      <c r="M170" s="216"/>
      <c r="N170" s="215">
        <f>ROUND(L170*K170,3)</f>
        <v>0</v>
      </c>
      <c r="O170" s="215"/>
      <c r="P170" s="215"/>
      <c r="Q170" s="215"/>
      <c r="R170" s="179"/>
      <c r="T170" s="217" t="s">
        <v>5</v>
      </c>
      <c r="U170" s="54" t="s">
        <v>42</v>
      </c>
      <c r="V170" s="45"/>
      <c r="W170" s="218">
        <f>V170*K170</f>
        <v>0</v>
      </c>
      <c r="X170" s="218">
        <v>0.098530000000000006</v>
      </c>
      <c r="Y170" s="218">
        <f>X170*K170</f>
        <v>4.0397300000000005</v>
      </c>
      <c r="Z170" s="218">
        <v>0</v>
      </c>
      <c r="AA170" s="219">
        <f>Z170*K170</f>
        <v>0</v>
      </c>
      <c r="AR170" s="20" t="s">
        <v>90</v>
      </c>
      <c r="AT170" s="20" t="s">
        <v>151</v>
      </c>
      <c r="AU170" s="20" t="s">
        <v>84</v>
      </c>
      <c r="AY170" s="20" t="s">
        <v>150</v>
      </c>
      <c r="BE170" s="134">
        <f>IF(U170="základná",N170,0)</f>
        <v>0</v>
      </c>
      <c r="BF170" s="134">
        <f>IF(U170="znížená",N170,0)</f>
        <v>0</v>
      </c>
      <c r="BG170" s="134">
        <f>IF(U170="zákl. prenesená",N170,0)</f>
        <v>0</v>
      </c>
      <c r="BH170" s="134">
        <f>IF(U170="zníž. prenesená",N170,0)</f>
        <v>0</v>
      </c>
      <c r="BI170" s="134">
        <f>IF(U170="nulová",N170,0)</f>
        <v>0</v>
      </c>
      <c r="BJ170" s="20" t="s">
        <v>84</v>
      </c>
      <c r="BK170" s="220">
        <f>ROUND(L170*K170,3)</f>
        <v>0</v>
      </c>
      <c r="BL170" s="20" t="s">
        <v>90</v>
      </c>
      <c r="BM170" s="20" t="s">
        <v>510</v>
      </c>
    </row>
    <row r="171" s="1" customFormat="1" ht="16.5" customHeight="1">
      <c r="B171" s="175"/>
      <c r="C171" s="221" t="s">
        <v>265</v>
      </c>
      <c r="D171" s="221" t="s">
        <v>167</v>
      </c>
      <c r="E171" s="222" t="s">
        <v>202</v>
      </c>
      <c r="F171" s="223" t="s">
        <v>203</v>
      </c>
      <c r="G171" s="223"/>
      <c r="H171" s="223"/>
      <c r="I171" s="223"/>
      <c r="J171" s="224" t="s">
        <v>204</v>
      </c>
      <c r="K171" s="225">
        <v>41.409999999999997</v>
      </c>
      <c r="L171" s="226">
        <v>0</v>
      </c>
      <c r="M171" s="226"/>
      <c r="N171" s="225">
        <f>ROUND(L171*K171,3)</f>
        <v>0</v>
      </c>
      <c r="O171" s="215"/>
      <c r="P171" s="215"/>
      <c r="Q171" s="215"/>
      <c r="R171" s="179"/>
      <c r="T171" s="217" t="s">
        <v>5</v>
      </c>
      <c r="U171" s="54" t="s">
        <v>42</v>
      </c>
      <c r="V171" s="45"/>
      <c r="W171" s="218">
        <f>V171*K171</f>
        <v>0</v>
      </c>
      <c r="X171" s="218">
        <v>0.023</v>
      </c>
      <c r="Y171" s="218">
        <f>X171*K171</f>
        <v>0.95242999999999989</v>
      </c>
      <c r="Z171" s="218">
        <v>0</v>
      </c>
      <c r="AA171" s="219">
        <f>Z171*K171</f>
        <v>0</v>
      </c>
      <c r="AR171" s="20" t="s">
        <v>171</v>
      </c>
      <c r="AT171" s="20" t="s">
        <v>167</v>
      </c>
      <c r="AU171" s="20" t="s">
        <v>84</v>
      </c>
      <c r="AY171" s="20" t="s">
        <v>150</v>
      </c>
      <c r="BE171" s="134">
        <f>IF(U171="základná",N171,0)</f>
        <v>0</v>
      </c>
      <c r="BF171" s="134">
        <f>IF(U171="znížená",N171,0)</f>
        <v>0</v>
      </c>
      <c r="BG171" s="134">
        <f>IF(U171="zákl. prenesená",N171,0)</f>
        <v>0</v>
      </c>
      <c r="BH171" s="134">
        <f>IF(U171="zníž. prenesená",N171,0)</f>
        <v>0</v>
      </c>
      <c r="BI171" s="134">
        <f>IF(U171="nulová",N171,0)</f>
        <v>0</v>
      </c>
      <c r="BJ171" s="20" t="s">
        <v>84</v>
      </c>
      <c r="BK171" s="220">
        <f>ROUND(L171*K171,3)</f>
        <v>0</v>
      </c>
      <c r="BL171" s="20" t="s">
        <v>90</v>
      </c>
      <c r="BM171" s="20" t="s">
        <v>511</v>
      </c>
    </row>
    <row r="172" s="1" customFormat="1" ht="25.5" customHeight="1">
      <c r="B172" s="175"/>
      <c r="C172" s="211" t="s">
        <v>269</v>
      </c>
      <c r="D172" s="211" t="s">
        <v>151</v>
      </c>
      <c r="E172" s="212" t="s">
        <v>270</v>
      </c>
      <c r="F172" s="213" t="s">
        <v>271</v>
      </c>
      <c r="G172" s="213"/>
      <c r="H172" s="213"/>
      <c r="I172" s="213"/>
      <c r="J172" s="214" t="s">
        <v>199</v>
      </c>
      <c r="K172" s="215">
        <v>4.2000000000000002</v>
      </c>
      <c r="L172" s="216">
        <v>0</v>
      </c>
      <c r="M172" s="216"/>
      <c r="N172" s="215">
        <f>ROUND(L172*K172,3)</f>
        <v>0</v>
      </c>
      <c r="O172" s="215"/>
      <c r="P172" s="215"/>
      <c r="Q172" s="215"/>
      <c r="R172" s="179"/>
      <c r="T172" s="217" t="s">
        <v>5</v>
      </c>
      <c r="U172" s="54" t="s">
        <v>42</v>
      </c>
      <c r="V172" s="45"/>
      <c r="W172" s="218">
        <f>V172*K172</f>
        <v>0</v>
      </c>
      <c r="X172" s="218">
        <v>0</v>
      </c>
      <c r="Y172" s="218">
        <f>X172*K172</f>
        <v>0</v>
      </c>
      <c r="Z172" s="218">
        <v>0</v>
      </c>
      <c r="AA172" s="219">
        <f>Z172*K172</f>
        <v>0</v>
      </c>
      <c r="AR172" s="20" t="s">
        <v>90</v>
      </c>
      <c r="AT172" s="20" t="s">
        <v>151</v>
      </c>
      <c r="AU172" s="20" t="s">
        <v>84</v>
      </c>
      <c r="AY172" s="20" t="s">
        <v>150</v>
      </c>
      <c r="BE172" s="134">
        <f>IF(U172="základná",N172,0)</f>
        <v>0</v>
      </c>
      <c r="BF172" s="134">
        <f>IF(U172="znížená",N172,0)</f>
        <v>0</v>
      </c>
      <c r="BG172" s="134">
        <f>IF(U172="zákl. prenesená",N172,0)</f>
        <v>0</v>
      </c>
      <c r="BH172" s="134">
        <f>IF(U172="zníž. prenesená",N172,0)</f>
        <v>0</v>
      </c>
      <c r="BI172" s="134">
        <f>IF(U172="nulová",N172,0)</f>
        <v>0</v>
      </c>
      <c r="BJ172" s="20" t="s">
        <v>84</v>
      </c>
      <c r="BK172" s="220">
        <f>ROUND(L172*K172,3)</f>
        <v>0</v>
      </c>
      <c r="BL172" s="20" t="s">
        <v>90</v>
      </c>
      <c r="BM172" s="20" t="s">
        <v>512</v>
      </c>
    </row>
    <row r="173" s="9" customFormat="1" ht="37.44" customHeight="1">
      <c r="B173" s="197"/>
      <c r="C173" s="198"/>
      <c r="D173" s="199" t="s">
        <v>477</v>
      </c>
      <c r="E173" s="199"/>
      <c r="F173" s="199"/>
      <c r="G173" s="199"/>
      <c r="H173" s="199"/>
      <c r="I173" s="199"/>
      <c r="J173" s="199"/>
      <c r="K173" s="199"/>
      <c r="L173" s="199"/>
      <c r="M173" s="199"/>
      <c r="N173" s="229">
        <f>BK173</f>
        <v>0</v>
      </c>
      <c r="O173" s="230"/>
      <c r="P173" s="230"/>
      <c r="Q173" s="230"/>
      <c r="R173" s="201"/>
      <c r="T173" s="202"/>
      <c r="U173" s="198"/>
      <c r="V173" s="198"/>
      <c r="W173" s="203">
        <f>W174+W181+W186</f>
        <v>0</v>
      </c>
      <c r="X173" s="198"/>
      <c r="Y173" s="203">
        <f>Y174+Y181+Y186</f>
        <v>78.772618640000005</v>
      </c>
      <c r="Z173" s="198"/>
      <c r="AA173" s="204">
        <f>AA174+AA181+AA186</f>
        <v>2.6254999999999997</v>
      </c>
      <c r="AR173" s="205" t="s">
        <v>81</v>
      </c>
      <c r="AT173" s="206" t="s">
        <v>74</v>
      </c>
      <c r="AU173" s="206" t="s">
        <v>75</v>
      </c>
      <c r="AY173" s="205" t="s">
        <v>150</v>
      </c>
      <c r="BK173" s="207">
        <f>BK174+BK181+BK186</f>
        <v>0</v>
      </c>
    </row>
    <row r="174" s="9" customFormat="1" ht="19.92" customHeight="1">
      <c r="B174" s="197"/>
      <c r="C174" s="198"/>
      <c r="D174" s="208" t="s">
        <v>117</v>
      </c>
      <c r="E174" s="208"/>
      <c r="F174" s="208"/>
      <c r="G174" s="208"/>
      <c r="H174" s="208"/>
      <c r="I174" s="208"/>
      <c r="J174" s="208"/>
      <c r="K174" s="208"/>
      <c r="L174" s="208"/>
      <c r="M174" s="208"/>
      <c r="N174" s="209">
        <f>BK174</f>
        <v>0</v>
      </c>
      <c r="O174" s="210"/>
      <c r="P174" s="210"/>
      <c r="Q174" s="210"/>
      <c r="R174" s="201"/>
      <c r="T174" s="202"/>
      <c r="U174" s="198"/>
      <c r="V174" s="198"/>
      <c r="W174" s="203">
        <f>SUM(W175:W180)</f>
        <v>0</v>
      </c>
      <c r="X174" s="198"/>
      <c r="Y174" s="203">
        <f>SUM(Y175:Y180)</f>
        <v>0</v>
      </c>
      <c r="Z174" s="198"/>
      <c r="AA174" s="204">
        <f>SUM(AA175:AA180)</f>
        <v>2.6254999999999997</v>
      </c>
      <c r="AR174" s="205" t="s">
        <v>81</v>
      </c>
      <c r="AT174" s="206" t="s">
        <v>74</v>
      </c>
      <c r="AU174" s="206" t="s">
        <v>81</v>
      </c>
      <c r="AY174" s="205" t="s">
        <v>150</v>
      </c>
      <c r="BK174" s="207">
        <f>SUM(BK175:BK180)</f>
        <v>0</v>
      </c>
    </row>
    <row r="175" s="1" customFormat="1" ht="38.25" customHeight="1">
      <c r="B175" s="175"/>
      <c r="C175" s="211" t="s">
        <v>273</v>
      </c>
      <c r="D175" s="211" t="s">
        <v>151</v>
      </c>
      <c r="E175" s="212" t="s">
        <v>425</v>
      </c>
      <c r="F175" s="213" t="s">
        <v>426</v>
      </c>
      <c r="G175" s="213"/>
      <c r="H175" s="213"/>
      <c r="I175" s="213"/>
      <c r="J175" s="214" t="s">
        <v>154</v>
      </c>
      <c r="K175" s="215">
        <v>10.5</v>
      </c>
      <c r="L175" s="216">
        <v>0</v>
      </c>
      <c r="M175" s="216"/>
      <c r="N175" s="215">
        <f>ROUND(L175*K175,3)</f>
        <v>0</v>
      </c>
      <c r="O175" s="215"/>
      <c r="P175" s="215"/>
      <c r="Q175" s="215"/>
      <c r="R175" s="179"/>
      <c r="T175" s="217" t="s">
        <v>5</v>
      </c>
      <c r="U175" s="54" t="s">
        <v>42</v>
      </c>
      <c r="V175" s="45"/>
      <c r="W175" s="218">
        <f>V175*K175</f>
        <v>0</v>
      </c>
      <c r="X175" s="218">
        <v>0</v>
      </c>
      <c r="Y175" s="218">
        <f>X175*K175</f>
        <v>0</v>
      </c>
      <c r="Z175" s="218">
        <v>0.18099999999999999</v>
      </c>
      <c r="AA175" s="219">
        <f>Z175*K175</f>
        <v>1.9004999999999999</v>
      </c>
      <c r="AR175" s="20" t="s">
        <v>90</v>
      </c>
      <c r="AT175" s="20" t="s">
        <v>151</v>
      </c>
      <c r="AU175" s="20" t="s">
        <v>84</v>
      </c>
      <c r="AY175" s="20" t="s">
        <v>150</v>
      </c>
      <c r="BE175" s="134">
        <f>IF(U175="základná",N175,0)</f>
        <v>0</v>
      </c>
      <c r="BF175" s="134">
        <f>IF(U175="znížená",N175,0)</f>
        <v>0</v>
      </c>
      <c r="BG175" s="134">
        <f>IF(U175="zákl. prenesená",N175,0)</f>
        <v>0</v>
      </c>
      <c r="BH175" s="134">
        <f>IF(U175="zníž. prenesená",N175,0)</f>
        <v>0</v>
      </c>
      <c r="BI175" s="134">
        <f>IF(U175="nulová",N175,0)</f>
        <v>0</v>
      </c>
      <c r="BJ175" s="20" t="s">
        <v>84</v>
      </c>
      <c r="BK175" s="220">
        <f>ROUND(L175*K175,3)</f>
        <v>0</v>
      </c>
      <c r="BL175" s="20" t="s">
        <v>90</v>
      </c>
      <c r="BM175" s="20" t="s">
        <v>513</v>
      </c>
    </row>
    <row r="176" s="1" customFormat="1" ht="38.25" customHeight="1">
      <c r="B176" s="175"/>
      <c r="C176" s="211" t="s">
        <v>275</v>
      </c>
      <c r="D176" s="211" t="s">
        <v>151</v>
      </c>
      <c r="E176" s="212" t="s">
        <v>217</v>
      </c>
      <c r="F176" s="213" t="s">
        <v>218</v>
      </c>
      <c r="G176" s="213"/>
      <c r="H176" s="213"/>
      <c r="I176" s="213"/>
      <c r="J176" s="214" t="s">
        <v>199</v>
      </c>
      <c r="K176" s="215">
        <v>5</v>
      </c>
      <c r="L176" s="216">
        <v>0</v>
      </c>
      <c r="M176" s="216"/>
      <c r="N176" s="215">
        <f>ROUND(L176*K176,3)</f>
        <v>0</v>
      </c>
      <c r="O176" s="215"/>
      <c r="P176" s="215"/>
      <c r="Q176" s="215"/>
      <c r="R176" s="179"/>
      <c r="T176" s="217" t="s">
        <v>5</v>
      </c>
      <c r="U176" s="54" t="s">
        <v>42</v>
      </c>
      <c r="V176" s="45"/>
      <c r="W176" s="218">
        <f>V176*K176</f>
        <v>0</v>
      </c>
      <c r="X176" s="218">
        <v>0</v>
      </c>
      <c r="Y176" s="218">
        <f>X176*K176</f>
        <v>0</v>
      </c>
      <c r="Z176" s="218">
        <v>0.14499999999999999</v>
      </c>
      <c r="AA176" s="219">
        <f>Z176*K176</f>
        <v>0.72499999999999998</v>
      </c>
      <c r="AR176" s="20" t="s">
        <v>90</v>
      </c>
      <c r="AT176" s="20" t="s">
        <v>151</v>
      </c>
      <c r="AU176" s="20" t="s">
        <v>84</v>
      </c>
      <c r="AY176" s="20" t="s">
        <v>150</v>
      </c>
      <c r="BE176" s="134">
        <f>IF(U176="základná",N176,0)</f>
        <v>0</v>
      </c>
      <c r="BF176" s="134">
        <f>IF(U176="znížená",N176,0)</f>
        <v>0</v>
      </c>
      <c r="BG176" s="134">
        <f>IF(U176="zákl. prenesená",N176,0)</f>
        <v>0</v>
      </c>
      <c r="BH176" s="134">
        <f>IF(U176="zníž. prenesená",N176,0)</f>
        <v>0</v>
      </c>
      <c r="BI176" s="134">
        <f>IF(U176="nulová",N176,0)</f>
        <v>0</v>
      </c>
      <c r="BJ176" s="20" t="s">
        <v>84</v>
      </c>
      <c r="BK176" s="220">
        <f>ROUND(L176*K176,3)</f>
        <v>0</v>
      </c>
      <c r="BL176" s="20" t="s">
        <v>90</v>
      </c>
      <c r="BM176" s="20" t="s">
        <v>514</v>
      </c>
    </row>
    <row r="177" s="1" customFormat="1" ht="25.5" customHeight="1">
      <c r="B177" s="175"/>
      <c r="C177" s="211" t="s">
        <v>277</v>
      </c>
      <c r="D177" s="211" t="s">
        <v>151</v>
      </c>
      <c r="E177" s="212" t="s">
        <v>429</v>
      </c>
      <c r="F177" s="213" t="s">
        <v>430</v>
      </c>
      <c r="G177" s="213"/>
      <c r="H177" s="213"/>
      <c r="I177" s="213"/>
      <c r="J177" s="214" t="s">
        <v>161</v>
      </c>
      <c r="K177" s="215">
        <v>5.9199999999999999</v>
      </c>
      <c r="L177" s="216">
        <v>0</v>
      </c>
      <c r="M177" s="216"/>
      <c r="N177" s="215">
        <f>ROUND(L177*K177,3)</f>
        <v>0</v>
      </c>
      <c r="O177" s="215"/>
      <c r="P177" s="215"/>
      <c r="Q177" s="215"/>
      <c r="R177" s="179"/>
      <c r="T177" s="217" t="s">
        <v>5</v>
      </c>
      <c r="U177" s="54" t="s">
        <v>42</v>
      </c>
      <c r="V177" s="45"/>
      <c r="W177" s="218">
        <f>V177*K177</f>
        <v>0</v>
      </c>
      <c r="X177" s="218">
        <v>0</v>
      </c>
      <c r="Y177" s="218">
        <f>X177*K177</f>
        <v>0</v>
      </c>
      <c r="Z177" s="218">
        <v>0</v>
      </c>
      <c r="AA177" s="219">
        <f>Z177*K177</f>
        <v>0</v>
      </c>
      <c r="AR177" s="20" t="s">
        <v>90</v>
      </c>
      <c r="AT177" s="20" t="s">
        <v>151</v>
      </c>
      <c r="AU177" s="20" t="s">
        <v>84</v>
      </c>
      <c r="AY177" s="20" t="s">
        <v>150</v>
      </c>
      <c r="BE177" s="134">
        <f>IF(U177="základná",N177,0)</f>
        <v>0</v>
      </c>
      <c r="BF177" s="134">
        <f>IF(U177="znížená",N177,0)</f>
        <v>0</v>
      </c>
      <c r="BG177" s="134">
        <f>IF(U177="zákl. prenesená",N177,0)</f>
        <v>0</v>
      </c>
      <c r="BH177" s="134">
        <f>IF(U177="zníž. prenesená",N177,0)</f>
        <v>0</v>
      </c>
      <c r="BI177" s="134">
        <f>IF(U177="nulová",N177,0)</f>
        <v>0</v>
      </c>
      <c r="BJ177" s="20" t="s">
        <v>84</v>
      </c>
      <c r="BK177" s="220">
        <f>ROUND(L177*K177,3)</f>
        <v>0</v>
      </c>
      <c r="BL177" s="20" t="s">
        <v>90</v>
      </c>
      <c r="BM177" s="20" t="s">
        <v>515</v>
      </c>
    </row>
    <row r="178" s="1" customFormat="1" ht="38.25" customHeight="1">
      <c r="B178" s="175"/>
      <c r="C178" s="211" t="s">
        <v>281</v>
      </c>
      <c r="D178" s="211" t="s">
        <v>151</v>
      </c>
      <c r="E178" s="212" t="s">
        <v>516</v>
      </c>
      <c r="F178" s="213" t="s">
        <v>517</v>
      </c>
      <c r="G178" s="213"/>
      <c r="H178" s="213"/>
      <c r="I178" s="213"/>
      <c r="J178" s="214" t="s">
        <v>161</v>
      </c>
      <c r="K178" s="215">
        <v>1.79</v>
      </c>
      <c r="L178" s="216">
        <v>0</v>
      </c>
      <c r="M178" s="216"/>
      <c r="N178" s="215">
        <f>ROUND(L178*K178,3)</f>
        <v>0</v>
      </c>
      <c r="O178" s="215"/>
      <c r="P178" s="215"/>
      <c r="Q178" s="215"/>
      <c r="R178" s="179"/>
      <c r="T178" s="217" t="s">
        <v>5</v>
      </c>
      <c r="U178" s="54" t="s">
        <v>42</v>
      </c>
      <c r="V178" s="45"/>
      <c r="W178" s="218">
        <f>V178*K178</f>
        <v>0</v>
      </c>
      <c r="X178" s="218">
        <v>0</v>
      </c>
      <c r="Y178" s="218">
        <f>X178*K178</f>
        <v>0</v>
      </c>
      <c r="Z178" s="218">
        <v>0</v>
      </c>
      <c r="AA178" s="219">
        <f>Z178*K178</f>
        <v>0</v>
      </c>
      <c r="AR178" s="20" t="s">
        <v>90</v>
      </c>
      <c r="AT178" s="20" t="s">
        <v>151</v>
      </c>
      <c r="AU178" s="20" t="s">
        <v>84</v>
      </c>
      <c r="AY178" s="20" t="s">
        <v>150</v>
      </c>
      <c r="BE178" s="134">
        <f>IF(U178="základná",N178,0)</f>
        <v>0</v>
      </c>
      <c r="BF178" s="134">
        <f>IF(U178="znížená",N178,0)</f>
        <v>0</v>
      </c>
      <c r="BG178" s="134">
        <f>IF(U178="zákl. prenesená",N178,0)</f>
        <v>0</v>
      </c>
      <c r="BH178" s="134">
        <f>IF(U178="zníž. prenesená",N178,0)</f>
        <v>0</v>
      </c>
      <c r="BI178" s="134">
        <f>IF(U178="nulová",N178,0)</f>
        <v>0</v>
      </c>
      <c r="BJ178" s="20" t="s">
        <v>84</v>
      </c>
      <c r="BK178" s="220">
        <f>ROUND(L178*K178,3)</f>
        <v>0</v>
      </c>
      <c r="BL178" s="20" t="s">
        <v>90</v>
      </c>
      <c r="BM178" s="20" t="s">
        <v>518</v>
      </c>
    </row>
    <row r="179" s="1" customFormat="1" ht="16.5" customHeight="1">
      <c r="B179" s="175"/>
      <c r="C179" s="211" t="s">
        <v>285</v>
      </c>
      <c r="D179" s="211" t="s">
        <v>151</v>
      </c>
      <c r="E179" s="212" t="s">
        <v>519</v>
      </c>
      <c r="F179" s="213" t="s">
        <v>520</v>
      </c>
      <c r="G179" s="213"/>
      <c r="H179" s="213"/>
      <c r="I179" s="213"/>
      <c r="J179" s="214" t="s">
        <v>161</v>
      </c>
      <c r="K179" s="215">
        <v>1.79</v>
      </c>
      <c r="L179" s="216">
        <v>0</v>
      </c>
      <c r="M179" s="216"/>
      <c r="N179" s="215">
        <f>ROUND(L179*K179,3)</f>
        <v>0</v>
      </c>
      <c r="O179" s="215"/>
      <c r="P179" s="215"/>
      <c r="Q179" s="215"/>
      <c r="R179" s="179"/>
      <c r="T179" s="217" t="s">
        <v>5</v>
      </c>
      <c r="U179" s="54" t="s">
        <v>42</v>
      </c>
      <c r="V179" s="45"/>
      <c r="W179" s="218">
        <f>V179*K179</f>
        <v>0</v>
      </c>
      <c r="X179" s="218">
        <v>0</v>
      </c>
      <c r="Y179" s="218">
        <f>X179*K179</f>
        <v>0</v>
      </c>
      <c r="Z179" s="218">
        <v>0</v>
      </c>
      <c r="AA179" s="219">
        <f>Z179*K179</f>
        <v>0</v>
      </c>
      <c r="AR179" s="20" t="s">
        <v>90</v>
      </c>
      <c r="AT179" s="20" t="s">
        <v>151</v>
      </c>
      <c r="AU179" s="20" t="s">
        <v>84</v>
      </c>
      <c r="AY179" s="20" t="s">
        <v>150</v>
      </c>
      <c r="BE179" s="134">
        <f>IF(U179="základná",N179,0)</f>
        <v>0</v>
      </c>
      <c r="BF179" s="134">
        <f>IF(U179="znížená",N179,0)</f>
        <v>0</v>
      </c>
      <c r="BG179" s="134">
        <f>IF(U179="zákl. prenesená",N179,0)</f>
        <v>0</v>
      </c>
      <c r="BH179" s="134">
        <f>IF(U179="zníž. prenesená",N179,0)</f>
        <v>0</v>
      </c>
      <c r="BI179" s="134">
        <f>IF(U179="nulová",N179,0)</f>
        <v>0</v>
      </c>
      <c r="BJ179" s="20" t="s">
        <v>84</v>
      </c>
      <c r="BK179" s="220">
        <f>ROUND(L179*K179,3)</f>
        <v>0</v>
      </c>
      <c r="BL179" s="20" t="s">
        <v>90</v>
      </c>
      <c r="BM179" s="20" t="s">
        <v>521</v>
      </c>
    </row>
    <row r="180" s="1" customFormat="1" ht="25.5" customHeight="1">
      <c r="B180" s="175"/>
      <c r="C180" s="211" t="s">
        <v>289</v>
      </c>
      <c r="D180" s="211" t="s">
        <v>151</v>
      </c>
      <c r="E180" s="212" t="s">
        <v>234</v>
      </c>
      <c r="F180" s="213" t="s">
        <v>235</v>
      </c>
      <c r="G180" s="213"/>
      <c r="H180" s="213"/>
      <c r="I180" s="213"/>
      <c r="J180" s="214" t="s">
        <v>154</v>
      </c>
      <c r="K180" s="215">
        <v>41.299999999999997</v>
      </c>
      <c r="L180" s="216">
        <v>0</v>
      </c>
      <c r="M180" s="216"/>
      <c r="N180" s="215">
        <f>ROUND(L180*K180,3)</f>
        <v>0</v>
      </c>
      <c r="O180" s="215"/>
      <c r="P180" s="215"/>
      <c r="Q180" s="215"/>
      <c r="R180" s="179"/>
      <c r="T180" s="217" t="s">
        <v>5</v>
      </c>
      <c r="U180" s="54" t="s">
        <v>42</v>
      </c>
      <c r="V180" s="45"/>
      <c r="W180" s="218">
        <f>V180*K180</f>
        <v>0</v>
      </c>
      <c r="X180" s="218">
        <v>0</v>
      </c>
      <c r="Y180" s="218">
        <f>X180*K180</f>
        <v>0</v>
      </c>
      <c r="Z180" s="218">
        <v>0</v>
      </c>
      <c r="AA180" s="219">
        <f>Z180*K180</f>
        <v>0</v>
      </c>
      <c r="AR180" s="20" t="s">
        <v>90</v>
      </c>
      <c r="AT180" s="20" t="s">
        <v>151</v>
      </c>
      <c r="AU180" s="20" t="s">
        <v>84</v>
      </c>
      <c r="AY180" s="20" t="s">
        <v>150</v>
      </c>
      <c r="BE180" s="134">
        <f>IF(U180="základná",N180,0)</f>
        <v>0</v>
      </c>
      <c r="BF180" s="134">
        <f>IF(U180="znížená",N180,0)</f>
        <v>0</v>
      </c>
      <c r="BG180" s="134">
        <f>IF(U180="zákl. prenesená",N180,0)</f>
        <v>0</v>
      </c>
      <c r="BH180" s="134">
        <f>IF(U180="zníž. prenesená",N180,0)</f>
        <v>0</v>
      </c>
      <c r="BI180" s="134">
        <f>IF(U180="nulová",N180,0)</f>
        <v>0</v>
      </c>
      <c r="BJ180" s="20" t="s">
        <v>84</v>
      </c>
      <c r="BK180" s="220">
        <f>ROUND(L180*K180,3)</f>
        <v>0</v>
      </c>
      <c r="BL180" s="20" t="s">
        <v>90</v>
      </c>
      <c r="BM180" s="20" t="s">
        <v>522</v>
      </c>
    </row>
    <row r="181" s="9" customFormat="1" ht="29.88" customHeight="1">
      <c r="B181" s="197"/>
      <c r="C181" s="198"/>
      <c r="D181" s="208" t="s">
        <v>118</v>
      </c>
      <c r="E181" s="208"/>
      <c r="F181" s="208"/>
      <c r="G181" s="208"/>
      <c r="H181" s="208"/>
      <c r="I181" s="208"/>
      <c r="J181" s="208"/>
      <c r="K181" s="208"/>
      <c r="L181" s="208"/>
      <c r="M181" s="208"/>
      <c r="N181" s="227">
        <f>BK181</f>
        <v>0</v>
      </c>
      <c r="O181" s="228"/>
      <c r="P181" s="228"/>
      <c r="Q181" s="228"/>
      <c r="R181" s="201"/>
      <c r="T181" s="202"/>
      <c r="U181" s="198"/>
      <c r="V181" s="198"/>
      <c r="W181" s="203">
        <f>SUM(W182:W185)</f>
        <v>0</v>
      </c>
      <c r="X181" s="198"/>
      <c r="Y181" s="203">
        <f>SUM(Y182:Y185)</f>
        <v>60.414283600000005</v>
      </c>
      <c r="Z181" s="198"/>
      <c r="AA181" s="204">
        <f>SUM(AA182:AA185)</f>
        <v>0</v>
      </c>
      <c r="AR181" s="205" t="s">
        <v>81</v>
      </c>
      <c r="AT181" s="206" t="s">
        <v>74</v>
      </c>
      <c r="AU181" s="206" t="s">
        <v>81</v>
      </c>
      <c r="AY181" s="205" t="s">
        <v>150</v>
      </c>
      <c r="BK181" s="207">
        <f>SUM(BK182:BK185)</f>
        <v>0</v>
      </c>
    </row>
    <row r="182" s="1" customFormat="1" ht="38.25" customHeight="1">
      <c r="B182" s="175"/>
      <c r="C182" s="211" t="s">
        <v>293</v>
      </c>
      <c r="D182" s="211" t="s">
        <v>151</v>
      </c>
      <c r="E182" s="212" t="s">
        <v>438</v>
      </c>
      <c r="F182" s="213" t="s">
        <v>439</v>
      </c>
      <c r="G182" s="213"/>
      <c r="H182" s="213"/>
      <c r="I182" s="213"/>
      <c r="J182" s="214" t="s">
        <v>154</v>
      </c>
      <c r="K182" s="215">
        <v>142.08000000000001</v>
      </c>
      <c r="L182" s="216">
        <v>0</v>
      </c>
      <c r="M182" s="216"/>
      <c r="N182" s="215">
        <f>ROUND(L182*K182,3)</f>
        <v>0</v>
      </c>
      <c r="O182" s="215"/>
      <c r="P182" s="215"/>
      <c r="Q182" s="215"/>
      <c r="R182" s="179"/>
      <c r="T182" s="217" t="s">
        <v>5</v>
      </c>
      <c r="U182" s="54" t="s">
        <v>42</v>
      </c>
      <c r="V182" s="45"/>
      <c r="W182" s="218">
        <f>V182*K182</f>
        <v>0</v>
      </c>
      <c r="X182" s="218">
        <v>0.16192000000000001</v>
      </c>
      <c r="Y182" s="218">
        <f>X182*K182</f>
        <v>23.005593600000005</v>
      </c>
      <c r="Z182" s="218">
        <v>0</v>
      </c>
      <c r="AA182" s="219">
        <f>Z182*K182</f>
        <v>0</v>
      </c>
      <c r="AR182" s="20" t="s">
        <v>90</v>
      </c>
      <c r="AT182" s="20" t="s">
        <v>151</v>
      </c>
      <c r="AU182" s="20" t="s">
        <v>84</v>
      </c>
      <c r="AY182" s="20" t="s">
        <v>150</v>
      </c>
      <c r="BE182" s="134">
        <f>IF(U182="základná",N182,0)</f>
        <v>0</v>
      </c>
      <c r="BF182" s="134">
        <f>IF(U182="znížená",N182,0)</f>
        <v>0</v>
      </c>
      <c r="BG182" s="134">
        <f>IF(U182="zákl. prenesená",N182,0)</f>
        <v>0</v>
      </c>
      <c r="BH182" s="134">
        <f>IF(U182="zníž. prenesená",N182,0)</f>
        <v>0</v>
      </c>
      <c r="BI182" s="134">
        <f>IF(U182="nulová",N182,0)</f>
        <v>0</v>
      </c>
      <c r="BJ182" s="20" t="s">
        <v>84</v>
      </c>
      <c r="BK182" s="220">
        <f>ROUND(L182*K182,3)</f>
        <v>0</v>
      </c>
      <c r="BL182" s="20" t="s">
        <v>90</v>
      </c>
      <c r="BM182" s="20" t="s">
        <v>523</v>
      </c>
    </row>
    <row r="183" s="1" customFormat="1" ht="38.25" customHeight="1">
      <c r="B183" s="175"/>
      <c r="C183" s="211" t="s">
        <v>297</v>
      </c>
      <c r="D183" s="211" t="s">
        <v>151</v>
      </c>
      <c r="E183" s="212" t="s">
        <v>312</v>
      </c>
      <c r="F183" s="213" t="s">
        <v>313</v>
      </c>
      <c r="G183" s="213"/>
      <c r="H183" s="213"/>
      <c r="I183" s="213"/>
      <c r="J183" s="214" t="s">
        <v>154</v>
      </c>
      <c r="K183" s="215">
        <v>10.5</v>
      </c>
      <c r="L183" s="216">
        <v>0</v>
      </c>
      <c r="M183" s="216"/>
      <c r="N183" s="215">
        <f>ROUND(L183*K183,3)</f>
        <v>0</v>
      </c>
      <c r="O183" s="215"/>
      <c r="P183" s="215"/>
      <c r="Q183" s="215"/>
      <c r="R183" s="179"/>
      <c r="T183" s="217" t="s">
        <v>5</v>
      </c>
      <c r="U183" s="54" t="s">
        <v>42</v>
      </c>
      <c r="V183" s="45"/>
      <c r="W183" s="218">
        <f>V183*K183</f>
        <v>0</v>
      </c>
      <c r="X183" s="218">
        <v>0.25294</v>
      </c>
      <c r="Y183" s="218">
        <f>X183*K183</f>
        <v>2.6558700000000002</v>
      </c>
      <c r="Z183" s="218">
        <v>0</v>
      </c>
      <c r="AA183" s="219">
        <f>Z183*K183</f>
        <v>0</v>
      </c>
      <c r="AR183" s="20" t="s">
        <v>90</v>
      </c>
      <c r="AT183" s="20" t="s">
        <v>151</v>
      </c>
      <c r="AU183" s="20" t="s">
        <v>84</v>
      </c>
      <c r="AY183" s="20" t="s">
        <v>150</v>
      </c>
      <c r="BE183" s="134">
        <f>IF(U183="základná",N183,0)</f>
        <v>0</v>
      </c>
      <c r="BF183" s="134">
        <f>IF(U183="znížená",N183,0)</f>
        <v>0</v>
      </c>
      <c r="BG183" s="134">
        <f>IF(U183="zákl. prenesená",N183,0)</f>
        <v>0</v>
      </c>
      <c r="BH183" s="134">
        <f>IF(U183="zníž. prenesená",N183,0)</f>
        <v>0</v>
      </c>
      <c r="BI183" s="134">
        <f>IF(U183="nulová",N183,0)</f>
        <v>0</v>
      </c>
      <c r="BJ183" s="20" t="s">
        <v>84</v>
      </c>
      <c r="BK183" s="220">
        <f>ROUND(L183*K183,3)</f>
        <v>0</v>
      </c>
      <c r="BL183" s="20" t="s">
        <v>90</v>
      </c>
      <c r="BM183" s="20" t="s">
        <v>524</v>
      </c>
    </row>
    <row r="184" s="1" customFormat="1" ht="38.25" customHeight="1">
      <c r="B184" s="175"/>
      <c r="C184" s="211" t="s">
        <v>301</v>
      </c>
      <c r="D184" s="211" t="s">
        <v>151</v>
      </c>
      <c r="E184" s="212" t="s">
        <v>189</v>
      </c>
      <c r="F184" s="213" t="s">
        <v>409</v>
      </c>
      <c r="G184" s="213"/>
      <c r="H184" s="213"/>
      <c r="I184" s="213"/>
      <c r="J184" s="214" t="s">
        <v>154</v>
      </c>
      <c r="K184" s="215">
        <v>142.08000000000001</v>
      </c>
      <c r="L184" s="216">
        <v>0</v>
      </c>
      <c r="M184" s="216"/>
      <c r="N184" s="215">
        <f>ROUND(L184*K184,3)</f>
        <v>0</v>
      </c>
      <c r="O184" s="215"/>
      <c r="P184" s="215"/>
      <c r="Q184" s="215"/>
      <c r="R184" s="179"/>
      <c r="T184" s="217" t="s">
        <v>5</v>
      </c>
      <c r="U184" s="54" t="s">
        <v>42</v>
      </c>
      <c r="V184" s="45"/>
      <c r="W184" s="218">
        <f>V184*K184</f>
        <v>0</v>
      </c>
      <c r="X184" s="218">
        <v>0.112</v>
      </c>
      <c r="Y184" s="218">
        <f>X184*K184</f>
        <v>15.912960000000002</v>
      </c>
      <c r="Z184" s="218">
        <v>0</v>
      </c>
      <c r="AA184" s="219">
        <f>Z184*K184</f>
        <v>0</v>
      </c>
      <c r="AR184" s="20" t="s">
        <v>90</v>
      </c>
      <c r="AT184" s="20" t="s">
        <v>151</v>
      </c>
      <c r="AU184" s="20" t="s">
        <v>84</v>
      </c>
      <c r="AY184" s="20" t="s">
        <v>150</v>
      </c>
      <c r="BE184" s="134">
        <f>IF(U184="základná",N184,0)</f>
        <v>0</v>
      </c>
      <c r="BF184" s="134">
        <f>IF(U184="znížená",N184,0)</f>
        <v>0</v>
      </c>
      <c r="BG184" s="134">
        <f>IF(U184="zákl. prenesená",N184,0)</f>
        <v>0</v>
      </c>
      <c r="BH184" s="134">
        <f>IF(U184="zníž. prenesená",N184,0)</f>
        <v>0</v>
      </c>
      <c r="BI184" s="134">
        <f>IF(U184="nulová",N184,0)</f>
        <v>0</v>
      </c>
      <c r="BJ184" s="20" t="s">
        <v>84</v>
      </c>
      <c r="BK184" s="220">
        <f>ROUND(L184*K184,3)</f>
        <v>0</v>
      </c>
      <c r="BL184" s="20" t="s">
        <v>90</v>
      </c>
      <c r="BM184" s="20" t="s">
        <v>525</v>
      </c>
    </row>
    <row r="185" s="1" customFormat="1" ht="16.5" customHeight="1">
      <c r="B185" s="175"/>
      <c r="C185" s="221" t="s">
        <v>303</v>
      </c>
      <c r="D185" s="221" t="s">
        <v>167</v>
      </c>
      <c r="E185" s="222" t="s">
        <v>250</v>
      </c>
      <c r="F185" s="223" t="s">
        <v>490</v>
      </c>
      <c r="G185" s="223"/>
      <c r="H185" s="223"/>
      <c r="I185" s="223"/>
      <c r="J185" s="224" t="s">
        <v>154</v>
      </c>
      <c r="K185" s="225">
        <v>144.922</v>
      </c>
      <c r="L185" s="226">
        <v>0</v>
      </c>
      <c r="M185" s="226"/>
      <c r="N185" s="225">
        <f>ROUND(L185*K185,3)</f>
        <v>0</v>
      </c>
      <c r="O185" s="215"/>
      <c r="P185" s="215"/>
      <c r="Q185" s="215"/>
      <c r="R185" s="179"/>
      <c r="T185" s="217" t="s">
        <v>5</v>
      </c>
      <c r="U185" s="54" t="s">
        <v>42</v>
      </c>
      <c r="V185" s="45"/>
      <c r="W185" s="218">
        <f>V185*K185</f>
        <v>0</v>
      </c>
      <c r="X185" s="218">
        <v>0.13</v>
      </c>
      <c r="Y185" s="218">
        <f>X185*K185</f>
        <v>18.839860000000002</v>
      </c>
      <c r="Z185" s="218">
        <v>0</v>
      </c>
      <c r="AA185" s="219">
        <f>Z185*K185</f>
        <v>0</v>
      </c>
      <c r="AR185" s="20" t="s">
        <v>171</v>
      </c>
      <c r="AT185" s="20" t="s">
        <v>167</v>
      </c>
      <c r="AU185" s="20" t="s">
        <v>84</v>
      </c>
      <c r="AY185" s="20" t="s">
        <v>150</v>
      </c>
      <c r="BE185" s="134">
        <f>IF(U185="základná",N185,0)</f>
        <v>0</v>
      </c>
      <c r="BF185" s="134">
        <f>IF(U185="znížená",N185,0)</f>
        <v>0</v>
      </c>
      <c r="BG185" s="134">
        <f>IF(U185="zákl. prenesená",N185,0)</f>
        <v>0</v>
      </c>
      <c r="BH185" s="134">
        <f>IF(U185="zníž. prenesená",N185,0)</f>
        <v>0</v>
      </c>
      <c r="BI185" s="134">
        <f>IF(U185="nulová",N185,0)</f>
        <v>0</v>
      </c>
      <c r="BJ185" s="20" t="s">
        <v>84</v>
      </c>
      <c r="BK185" s="220">
        <f>ROUND(L185*K185,3)</f>
        <v>0</v>
      </c>
      <c r="BL185" s="20" t="s">
        <v>90</v>
      </c>
      <c r="BM185" s="20" t="s">
        <v>526</v>
      </c>
    </row>
    <row r="186" s="9" customFormat="1" ht="29.88" customHeight="1">
      <c r="B186" s="197"/>
      <c r="C186" s="198"/>
      <c r="D186" s="208" t="s">
        <v>119</v>
      </c>
      <c r="E186" s="208"/>
      <c r="F186" s="208"/>
      <c r="G186" s="208"/>
      <c r="H186" s="208"/>
      <c r="I186" s="208"/>
      <c r="J186" s="208"/>
      <c r="K186" s="208"/>
      <c r="L186" s="208"/>
      <c r="M186" s="208"/>
      <c r="N186" s="227">
        <f>BK186</f>
        <v>0</v>
      </c>
      <c r="O186" s="228"/>
      <c r="P186" s="228"/>
      <c r="Q186" s="228"/>
      <c r="R186" s="201"/>
      <c r="T186" s="202"/>
      <c r="U186" s="198"/>
      <c r="V186" s="198"/>
      <c r="W186" s="203">
        <f>SUM(W187:W193)</f>
        <v>0</v>
      </c>
      <c r="X186" s="198"/>
      <c r="Y186" s="203">
        <f>SUM(Y187:Y193)</f>
        <v>18.35833504</v>
      </c>
      <c r="Z186" s="198"/>
      <c r="AA186" s="204">
        <f>SUM(AA187:AA193)</f>
        <v>0</v>
      </c>
      <c r="AR186" s="205" t="s">
        <v>81</v>
      </c>
      <c r="AT186" s="206" t="s">
        <v>74</v>
      </c>
      <c r="AU186" s="206" t="s">
        <v>81</v>
      </c>
      <c r="AY186" s="205" t="s">
        <v>150</v>
      </c>
      <c r="BK186" s="207">
        <f>SUM(BK187:BK193)</f>
        <v>0</v>
      </c>
    </row>
    <row r="187" s="1" customFormat="1" ht="51" customHeight="1">
      <c r="B187" s="175"/>
      <c r="C187" s="211" t="s">
        <v>307</v>
      </c>
      <c r="D187" s="211" t="s">
        <v>151</v>
      </c>
      <c r="E187" s="212" t="s">
        <v>447</v>
      </c>
      <c r="F187" s="213" t="s">
        <v>448</v>
      </c>
      <c r="G187" s="213"/>
      <c r="H187" s="213"/>
      <c r="I187" s="213"/>
      <c r="J187" s="214" t="s">
        <v>199</v>
      </c>
      <c r="K187" s="215">
        <v>20.600000000000001</v>
      </c>
      <c r="L187" s="216">
        <v>0</v>
      </c>
      <c r="M187" s="216"/>
      <c r="N187" s="215">
        <f>ROUND(L187*K187,3)</f>
        <v>0</v>
      </c>
      <c r="O187" s="215"/>
      <c r="P187" s="215"/>
      <c r="Q187" s="215"/>
      <c r="R187" s="179"/>
      <c r="T187" s="217" t="s">
        <v>5</v>
      </c>
      <c r="U187" s="54" t="s">
        <v>42</v>
      </c>
      <c r="V187" s="45"/>
      <c r="W187" s="218">
        <f>V187*K187</f>
        <v>0</v>
      </c>
      <c r="X187" s="218">
        <v>4.5899999999999998E-05</v>
      </c>
      <c r="Y187" s="218">
        <f>X187*K187</f>
        <v>0.00094554000000000003</v>
      </c>
      <c r="Z187" s="218">
        <v>0</v>
      </c>
      <c r="AA187" s="219">
        <f>Z187*K187</f>
        <v>0</v>
      </c>
      <c r="AR187" s="20" t="s">
        <v>214</v>
      </c>
      <c r="AT187" s="20" t="s">
        <v>151</v>
      </c>
      <c r="AU187" s="20" t="s">
        <v>84</v>
      </c>
      <c r="AY187" s="20" t="s">
        <v>150</v>
      </c>
      <c r="BE187" s="134">
        <f>IF(U187="základná",N187,0)</f>
        <v>0</v>
      </c>
      <c r="BF187" s="134">
        <f>IF(U187="znížená",N187,0)</f>
        <v>0</v>
      </c>
      <c r="BG187" s="134">
        <f>IF(U187="zákl. prenesená",N187,0)</f>
        <v>0</v>
      </c>
      <c r="BH187" s="134">
        <f>IF(U187="zníž. prenesená",N187,0)</f>
        <v>0</v>
      </c>
      <c r="BI187" s="134">
        <f>IF(U187="nulová",N187,0)</f>
        <v>0</v>
      </c>
      <c r="BJ187" s="20" t="s">
        <v>84</v>
      </c>
      <c r="BK187" s="220">
        <f>ROUND(L187*K187,3)</f>
        <v>0</v>
      </c>
      <c r="BL187" s="20" t="s">
        <v>214</v>
      </c>
      <c r="BM187" s="20" t="s">
        <v>527</v>
      </c>
    </row>
    <row r="188" s="1" customFormat="1" ht="38.25" customHeight="1">
      <c r="B188" s="175"/>
      <c r="C188" s="211" t="s">
        <v>311</v>
      </c>
      <c r="D188" s="211" t="s">
        <v>151</v>
      </c>
      <c r="E188" s="212" t="s">
        <v>197</v>
      </c>
      <c r="F188" s="213" t="s">
        <v>198</v>
      </c>
      <c r="G188" s="213"/>
      <c r="H188" s="213"/>
      <c r="I188" s="213"/>
      <c r="J188" s="214" t="s">
        <v>199</v>
      </c>
      <c r="K188" s="215">
        <v>118.40000000000001</v>
      </c>
      <c r="L188" s="216">
        <v>0</v>
      </c>
      <c r="M188" s="216"/>
      <c r="N188" s="215">
        <f>ROUND(L188*K188,3)</f>
        <v>0</v>
      </c>
      <c r="O188" s="215"/>
      <c r="P188" s="215"/>
      <c r="Q188" s="215"/>
      <c r="R188" s="179"/>
      <c r="T188" s="217" t="s">
        <v>5</v>
      </c>
      <c r="U188" s="54" t="s">
        <v>42</v>
      </c>
      <c r="V188" s="45"/>
      <c r="W188" s="218">
        <f>V188*K188</f>
        <v>0</v>
      </c>
      <c r="X188" s="218">
        <v>0.098530000000000006</v>
      </c>
      <c r="Y188" s="218">
        <f>X188*K188</f>
        <v>11.665952000000001</v>
      </c>
      <c r="Z188" s="218">
        <v>0</v>
      </c>
      <c r="AA188" s="219">
        <f>Z188*K188</f>
        <v>0</v>
      </c>
      <c r="AR188" s="20" t="s">
        <v>90</v>
      </c>
      <c r="AT188" s="20" t="s">
        <v>151</v>
      </c>
      <c r="AU188" s="20" t="s">
        <v>84</v>
      </c>
      <c r="AY188" s="20" t="s">
        <v>150</v>
      </c>
      <c r="BE188" s="134">
        <f>IF(U188="základná",N188,0)</f>
        <v>0</v>
      </c>
      <c r="BF188" s="134">
        <f>IF(U188="znížená",N188,0)</f>
        <v>0</v>
      </c>
      <c r="BG188" s="134">
        <f>IF(U188="zákl. prenesená",N188,0)</f>
        <v>0</v>
      </c>
      <c r="BH188" s="134">
        <f>IF(U188="zníž. prenesená",N188,0)</f>
        <v>0</v>
      </c>
      <c r="BI188" s="134">
        <f>IF(U188="nulová",N188,0)</f>
        <v>0</v>
      </c>
      <c r="BJ188" s="20" t="s">
        <v>84</v>
      </c>
      <c r="BK188" s="220">
        <f>ROUND(L188*K188,3)</f>
        <v>0</v>
      </c>
      <c r="BL188" s="20" t="s">
        <v>90</v>
      </c>
      <c r="BM188" s="20" t="s">
        <v>528</v>
      </c>
    </row>
    <row r="189" s="1" customFormat="1" ht="16.5" customHeight="1">
      <c r="B189" s="175"/>
      <c r="C189" s="221" t="s">
        <v>315</v>
      </c>
      <c r="D189" s="221" t="s">
        <v>167</v>
      </c>
      <c r="E189" s="222" t="s">
        <v>202</v>
      </c>
      <c r="F189" s="223" t="s">
        <v>203</v>
      </c>
      <c r="G189" s="223"/>
      <c r="H189" s="223"/>
      <c r="I189" s="223"/>
      <c r="J189" s="224" t="s">
        <v>204</v>
      </c>
      <c r="K189" s="225">
        <v>119.584</v>
      </c>
      <c r="L189" s="226">
        <v>0</v>
      </c>
      <c r="M189" s="226"/>
      <c r="N189" s="225">
        <f>ROUND(L189*K189,3)</f>
        <v>0</v>
      </c>
      <c r="O189" s="215"/>
      <c r="P189" s="215"/>
      <c r="Q189" s="215"/>
      <c r="R189" s="179"/>
      <c r="T189" s="217" t="s">
        <v>5</v>
      </c>
      <c r="U189" s="54" t="s">
        <v>42</v>
      </c>
      <c r="V189" s="45"/>
      <c r="W189" s="218">
        <f>V189*K189</f>
        <v>0</v>
      </c>
      <c r="X189" s="218">
        <v>0.023</v>
      </c>
      <c r="Y189" s="218">
        <f>X189*K189</f>
        <v>2.750432</v>
      </c>
      <c r="Z189" s="218">
        <v>0</v>
      </c>
      <c r="AA189" s="219">
        <f>Z189*K189</f>
        <v>0</v>
      </c>
      <c r="AR189" s="20" t="s">
        <v>171</v>
      </c>
      <c r="AT189" s="20" t="s">
        <v>167</v>
      </c>
      <c r="AU189" s="20" t="s">
        <v>84</v>
      </c>
      <c r="AY189" s="20" t="s">
        <v>150</v>
      </c>
      <c r="BE189" s="134">
        <f>IF(U189="základná",N189,0)</f>
        <v>0</v>
      </c>
      <c r="BF189" s="134">
        <f>IF(U189="znížená",N189,0)</f>
        <v>0</v>
      </c>
      <c r="BG189" s="134">
        <f>IF(U189="zákl. prenesená",N189,0)</f>
        <v>0</v>
      </c>
      <c r="BH189" s="134">
        <f>IF(U189="zníž. prenesená",N189,0)</f>
        <v>0</v>
      </c>
      <c r="BI189" s="134">
        <f>IF(U189="nulová",N189,0)</f>
        <v>0</v>
      </c>
      <c r="BJ189" s="20" t="s">
        <v>84</v>
      </c>
      <c r="BK189" s="220">
        <f>ROUND(L189*K189,3)</f>
        <v>0</v>
      </c>
      <c r="BL189" s="20" t="s">
        <v>90</v>
      </c>
      <c r="BM189" s="20" t="s">
        <v>529</v>
      </c>
    </row>
    <row r="190" s="1" customFormat="1" ht="38.25" customHeight="1">
      <c r="B190" s="175"/>
      <c r="C190" s="211" t="s">
        <v>319</v>
      </c>
      <c r="D190" s="211" t="s">
        <v>151</v>
      </c>
      <c r="E190" s="212" t="s">
        <v>530</v>
      </c>
      <c r="F190" s="213" t="s">
        <v>531</v>
      </c>
      <c r="G190" s="213"/>
      <c r="H190" s="213"/>
      <c r="I190" s="213"/>
      <c r="J190" s="214" t="s">
        <v>199</v>
      </c>
      <c r="K190" s="215">
        <v>5</v>
      </c>
      <c r="L190" s="216">
        <v>0</v>
      </c>
      <c r="M190" s="216"/>
      <c r="N190" s="215">
        <f>ROUND(L190*K190,3)</f>
        <v>0</v>
      </c>
      <c r="O190" s="215"/>
      <c r="P190" s="215"/>
      <c r="Q190" s="215"/>
      <c r="R190" s="179"/>
      <c r="T190" s="217" t="s">
        <v>5</v>
      </c>
      <c r="U190" s="54" t="s">
        <v>42</v>
      </c>
      <c r="V190" s="45"/>
      <c r="W190" s="218">
        <f>V190*K190</f>
        <v>0</v>
      </c>
      <c r="X190" s="218">
        <v>0.16556109999999999</v>
      </c>
      <c r="Y190" s="218">
        <f>X190*K190</f>
        <v>0.82780549999999997</v>
      </c>
      <c r="Z190" s="218">
        <v>0</v>
      </c>
      <c r="AA190" s="219">
        <f>Z190*K190</f>
        <v>0</v>
      </c>
      <c r="AR190" s="20" t="s">
        <v>90</v>
      </c>
      <c r="AT190" s="20" t="s">
        <v>151</v>
      </c>
      <c r="AU190" s="20" t="s">
        <v>84</v>
      </c>
      <c r="AY190" s="20" t="s">
        <v>150</v>
      </c>
      <c r="BE190" s="134">
        <f>IF(U190="základná",N190,0)</f>
        <v>0</v>
      </c>
      <c r="BF190" s="134">
        <f>IF(U190="znížená",N190,0)</f>
        <v>0</v>
      </c>
      <c r="BG190" s="134">
        <f>IF(U190="zákl. prenesená",N190,0)</f>
        <v>0</v>
      </c>
      <c r="BH190" s="134">
        <f>IF(U190="zníž. prenesená",N190,0)</f>
        <v>0</v>
      </c>
      <c r="BI190" s="134">
        <f>IF(U190="nulová",N190,0)</f>
        <v>0</v>
      </c>
      <c r="BJ190" s="20" t="s">
        <v>84</v>
      </c>
      <c r="BK190" s="220">
        <f>ROUND(L190*K190,3)</f>
        <v>0</v>
      </c>
      <c r="BL190" s="20" t="s">
        <v>90</v>
      </c>
      <c r="BM190" s="20" t="s">
        <v>532</v>
      </c>
    </row>
    <row r="191" s="1" customFormat="1" ht="16.5" customHeight="1">
      <c r="B191" s="175"/>
      <c r="C191" s="221" t="s">
        <v>321</v>
      </c>
      <c r="D191" s="221" t="s">
        <v>167</v>
      </c>
      <c r="E191" s="222" t="s">
        <v>533</v>
      </c>
      <c r="F191" s="223" t="s">
        <v>534</v>
      </c>
      <c r="G191" s="223"/>
      <c r="H191" s="223"/>
      <c r="I191" s="223"/>
      <c r="J191" s="224" t="s">
        <v>204</v>
      </c>
      <c r="K191" s="225">
        <v>25</v>
      </c>
      <c r="L191" s="226">
        <v>0</v>
      </c>
      <c r="M191" s="226"/>
      <c r="N191" s="225">
        <f>ROUND(L191*K191,3)</f>
        <v>0</v>
      </c>
      <c r="O191" s="215"/>
      <c r="P191" s="215"/>
      <c r="Q191" s="215"/>
      <c r="R191" s="179"/>
      <c r="T191" s="217" t="s">
        <v>5</v>
      </c>
      <c r="U191" s="54" t="s">
        <v>42</v>
      </c>
      <c r="V191" s="45"/>
      <c r="W191" s="218">
        <f>V191*K191</f>
        <v>0</v>
      </c>
      <c r="X191" s="218">
        <v>0.048000000000000001</v>
      </c>
      <c r="Y191" s="218">
        <f>X191*K191</f>
        <v>1.2</v>
      </c>
      <c r="Z191" s="218">
        <v>0</v>
      </c>
      <c r="AA191" s="219">
        <f>Z191*K191</f>
        <v>0</v>
      </c>
      <c r="AR191" s="20" t="s">
        <v>171</v>
      </c>
      <c r="AT191" s="20" t="s">
        <v>167</v>
      </c>
      <c r="AU191" s="20" t="s">
        <v>84</v>
      </c>
      <c r="AY191" s="20" t="s">
        <v>150</v>
      </c>
      <c r="BE191" s="134">
        <f>IF(U191="základná",N191,0)</f>
        <v>0</v>
      </c>
      <c r="BF191" s="134">
        <f>IF(U191="znížená",N191,0)</f>
        <v>0</v>
      </c>
      <c r="BG191" s="134">
        <f>IF(U191="zákl. prenesená",N191,0)</f>
        <v>0</v>
      </c>
      <c r="BH191" s="134">
        <f>IF(U191="zníž. prenesená",N191,0)</f>
        <v>0</v>
      </c>
      <c r="BI191" s="134">
        <f>IF(U191="nulová",N191,0)</f>
        <v>0</v>
      </c>
      <c r="BJ191" s="20" t="s">
        <v>84</v>
      </c>
      <c r="BK191" s="220">
        <f>ROUND(L191*K191,3)</f>
        <v>0</v>
      </c>
      <c r="BL191" s="20" t="s">
        <v>90</v>
      </c>
      <c r="BM191" s="20" t="s">
        <v>535</v>
      </c>
    </row>
    <row r="192" s="1" customFormat="1" ht="25.5" customHeight="1">
      <c r="B192" s="175"/>
      <c r="C192" s="211" t="s">
        <v>325</v>
      </c>
      <c r="D192" s="211" t="s">
        <v>151</v>
      </c>
      <c r="E192" s="212" t="s">
        <v>270</v>
      </c>
      <c r="F192" s="213" t="s">
        <v>271</v>
      </c>
      <c r="G192" s="213"/>
      <c r="H192" s="213"/>
      <c r="I192" s="213"/>
      <c r="J192" s="214" t="s">
        <v>199</v>
      </c>
      <c r="K192" s="215">
        <v>15.4</v>
      </c>
      <c r="L192" s="216">
        <v>0</v>
      </c>
      <c r="M192" s="216"/>
      <c r="N192" s="215">
        <f>ROUND(L192*K192,3)</f>
        <v>0</v>
      </c>
      <c r="O192" s="215"/>
      <c r="P192" s="215"/>
      <c r="Q192" s="215"/>
      <c r="R192" s="179"/>
      <c r="T192" s="217" t="s">
        <v>5</v>
      </c>
      <c r="U192" s="54" t="s">
        <v>42</v>
      </c>
      <c r="V192" s="45"/>
      <c r="W192" s="218">
        <f>V192*K192</f>
        <v>0</v>
      </c>
      <c r="X192" s="218">
        <v>0</v>
      </c>
      <c r="Y192" s="218">
        <f>X192*K192</f>
        <v>0</v>
      </c>
      <c r="Z192" s="218">
        <v>0</v>
      </c>
      <c r="AA192" s="219">
        <f>Z192*K192</f>
        <v>0</v>
      </c>
      <c r="AR192" s="20" t="s">
        <v>90</v>
      </c>
      <c r="AT192" s="20" t="s">
        <v>151</v>
      </c>
      <c r="AU192" s="20" t="s">
        <v>84</v>
      </c>
      <c r="AY192" s="20" t="s">
        <v>150</v>
      </c>
      <c r="BE192" s="134">
        <f>IF(U192="základná",N192,0)</f>
        <v>0</v>
      </c>
      <c r="BF192" s="134">
        <f>IF(U192="znížená",N192,0)</f>
        <v>0</v>
      </c>
      <c r="BG192" s="134">
        <f>IF(U192="zákl. prenesená",N192,0)</f>
        <v>0</v>
      </c>
      <c r="BH192" s="134">
        <f>IF(U192="zníž. prenesená",N192,0)</f>
        <v>0</v>
      </c>
      <c r="BI192" s="134">
        <f>IF(U192="nulová",N192,0)</f>
        <v>0</v>
      </c>
      <c r="BJ192" s="20" t="s">
        <v>84</v>
      </c>
      <c r="BK192" s="220">
        <f>ROUND(L192*K192,3)</f>
        <v>0</v>
      </c>
      <c r="BL192" s="20" t="s">
        <v>90</v>
      </c>
      <c r="BM192" s="20" t="s">
        <v>536</v>
      </c>
    </row>
    <row r="193" s="1" customFormat="1" ht="25.5" customHeight="1">
      <c r="B193" s="175"/>
      <c r="C193" s="211" t="s">
        <v>327</v>
      </c>
      <c r="D193" s="211" t="s">
        <v>151</v>
      </c>
      <c r="E193" s="212" t="s">
        <v>537</v>
      </c>
      <c r="F193" s="213" t="s">
        <v>538</v>
      </c>
      <c r="G193" s="213"/>
      <c r="H193" s="213"/>
      <c r="I193" s="213"/>
      <c r="J193" s="214" t="s">
        <v>204</v>
      </c>
      <c r="K193" s="215">
        <v>5</v>
      </c>
      <c r="L193" s="216">
        <v>0</v>
      </c>
      <c r="M193" s="216"/>
      <c r="N193" s="215">
        <f>ROUND(L193*K193,3)</f>
        <v>0</v>
      </c>
      <c r="O193" s="215"/>
      <c r="P193" s="215"/>
      <c r="Q193" s="215"/>
      <c r="R193" s="179"/>
      <c r="T193" s="217" t="s">
        <v>5</v>
      </c>
      <c r="U193" s="54" t="s">
        <v>42</v>
      </c>
      <c r="V193" s="45"/>
      <c r="W193" s="218">
        <f>V193*K193</f>
        <v>0</v>
      </c>
      <c r="X193" s="218">
        <v>0.38263999999999998</v>
      </c>
      <c r="Y193" s="218">
        <f>X193*K193</f>
        <v>1.9131999999999998</v>
      </c>
      <c r="Z193" s="218">
        <v>0</v>
      </c>
      <c r="AA193" s="219">
        <f>Z193*K193</f>
        <v>0</v>
      </c>
      <c r="AR193" s="20" t="s">
        <v>90</v>
      </c>
      <c r="AT193" s="20" t="s">
        <v>151</v>
      </c>
      <c r="AU193" s="20" t="s">
        <v>84</v>
      </c>
      <c r="AY193" s="20" t="s">
        <v>150</v>
      </c>
      <c r="BE193" s="134">
        <f>IF(U193="základná",N193,0)</f>
        <v>0</v>
      </c>
      <c r="BF193" s="134">
        <f>IF(U193="znížená",N193,0)</f>
        <v>0</v>
      </c>
      <c r="BG193" s="134">
        <f>IF(U193="zákl. prenesená",N193,0)</f>
        <v>0</v>
      </c>
      <c r="BH193" s="134">
        <f>IF(U193="zníž. prenesená",N193,0)</f>
        <v>0</v>
      </c>
      <c r="BI193" s="134">
        <f>IF(U193="nulová",N193,0)</f>
        <v>0</v>
      </c>
      <c r="BJ193" s="20" t="s">
        <v>84</v>
      </c>
      <c r="BK193" s="220">
        <f>ROUND(L193*K193,3)</f>
        <v>0</v>
      </c>
      <c r="BL193" s="20" t="s">
        <v>90</v>
      </c>
      <c r="BM193" s="20" t="s">
        <v>539</v>
      </c>
    </row>
    <row r="194" s="9" customFormat="1" ht="37.44" customHeight="1">
      <c r="B194" s="197"/>
      <c r="C194" s="198"/>
      <c r="D194" s="199" t="s">
        <v>124</v>
      </c>
      <c r="E194" s="199"/>
      <c r="F194" s="199"/>
      <c r="G194" s="199"/>
      <c r="H194" s="199"/>
      <c r="I194" s="199"/>
      <c r="J194" s="199"/>
      <c r="K194" s="199"/>
      <c r="L194" s="199"/>
      <c r="M194" s="199"/>
      <c r="N194" s="229">
        <f>BK194</f>
        <v>0</v>
      </c>
      <c r="O194" s="230"/>
      <c r="P194" s="230"/>
      <c r="Q194" s="230"/>
      <c r="R194" s="201"/>
      <c r="T194" s="202"/>
      <c r="U194" s="198"/>
      <c r="V194" s="198"/>
      <c r="W194" s="203">
        <f>W195</f>
        <v>0</v>
      </c>
      <c r="X194" s="198"/>
      <c r="Y194" s="203">
        <f>Y195</f>
        <v>0</v>
      </c>
      <c r="Z194" s="198"/>
      <c r="AA194" s="204">
        <f>AA195</f>
        <v>0</v>
      </c>
      <c r="AR194" s="205" t="s">
        <v>81</v>
      </c>
      <c r="AT194" s="206" t="s">
        <v>74</v>
      </c>
      <c r="AU194" s="206" t="s">
        <v>75</v>
      </c>
      <c r="AY194" s="205" t="s">
        <v>150</v>
      </c>
      <c r="BK194" s="207">
        <f>BK195</f>
        <v>0</v>
      </c>
    </row>
    <row r="195" s="9" customFormat="1" ht="19.92" customHeight="1">
      <c r="B195" s="197"/>
      <c r="C195" s="198"/>
      <c r="D195" s="208" t="s">
        <v>125</v>
      </c>
      <c r="E195" s="208"/>
      <c r="F195" s="208"/>
      <c r="G195" s="208"/>
      <c r="H195" s="208"/>
      <c r="I195" s="208"/>
      <c r="J195" s="208"/>
      <c r="K195" s="208"/>
      <c r="L195" s="208"/>
      <c r="M195" s="208"/>
      <c r="N195" s="209">
        <f>BK195</f>
        <v>0</v>
      </c>
      <c r="O195" s="210"/>
      <c r="P195" s="210"/>
      <c r="Q195" s="210"/>
      <c r="R195" s="201"/>
      <c r="T195" s="202"/>
      <c r="U195" s="198"/>
      <c r="V195" s="198"/>
      <c r="W195" s="203">
        <f>SUM(W196:W199)</f>
        <v>0</v>
      </c>
      <c r="X195" s="198"/>
      <c r="Y195" s="203">
        <f>SUM(Y196:Y199)</f>
        <v>0</v>
      </c>
      <c r="Z195" s="198"/>
      <c r="AA195" s="204">
        <f>SUM(AA196:AA199)</f>
        <v>0</v>
      </c>
      <c r="AR195" s="205" t="s">
        <v>81</v>
      </c>
      <c r="AT195" s="206" t="s">
        <v>74</v>
      </c>
      <c r="AU195" s="206" t="s">
        <v>81</v>
      </c>
      <c r="AY195" s="205" t="s">
        <v>150</v>
      </c>
      <c r="BK195" s="207">
        <f>SUM(BK196:BK199)</f>
        <v>0</v>
      </c>
    </row>
    <row r="196" s="1" customFormat="1" ht="38.25" customHeight="1">
      <c r="B196" s="175"/>
      <c r="C196" s="211" t="s">
        <v>329</v>
      </c>
      <c r="D196" s="211" t="s">
        <v>151</v>
      </c>
      <c r="E196" s="212" t="s">
        <v>376</v>
      </c>
      <c r="F196" s="213" t="s">
        <v>377</v>
      </c>
      <c r="G196" s="213"/>
      <c r="H196" s="213"/>
      <c r="I196" s="213"/>
      <c r="J196" s="214" t="s">
        <v>378</v>
      </c>
      <c r="K196" s="215">
        <v>355.149</v>
      </c>
      <c r="L196" s="216">
        <v>0</v>
      </c>
      <c r="M196" s="216"/>
      <c r="N196" s="215">
        <f>ROUND(L196*K196,3)</f>
        <v>0</v>
      </c>
      <c r="O196" s="215"/>
      <c r="P196" s="215"/>
      <c r="Q196" s="215"/>
      <c r="R196" s="179"/>
      <c r="T196" s="217" t="s">
        <v>5</v>
      </c>
      <c r="U196" s="54" t="s">
        <v>42</v>
      </c>
      <c r="V196" s="45"/>
      <c r="W196" s="218">
        <f>V196*K196</f>
        <v>0</v>
      </c>
      <c r="X196" s="218">
        <v>0</v>
      </c>
      <c r="Y196" s="218">
        <f>X196*K196</f>
        <v>0</v>
      </c>
      <c r="Z196" s="218">
        <v>0</v>
      </c>
      <c r="AA196" s="219">
        <f>Z196*K196</f>
        <v>0</v>
      </c>
      <c r="AR196" s="20" t="s">
        <v>90</v>
      </c>
      <c r="AT196" s="20" t="s">
        <v>151</v>
      </c>
      <c r="AU196" s="20" t="s">
        <v>84</v>
      </c>
      <c r="AY196" s="20" t="s">
        <v>150</v>
      </c>
      <c r="BE196" s="134">
        <f>IF(U196="základná",N196,0)</f>
        <v>0</v>
      </c>
      <c r="BF196" s="134">
        <f>IF(U196="znížená",N196,0)</f>
        <v>0</v>
      </c>
      <c r="BG196" s="134">
        <f>IF(U196="zákl. prenesená",N196,0)</f>
        <v>0</v>
      </c>
      <c r="BH196" s="134">
        <f>IF(U196="zníž. prenesená",N196,0)</f>
        <v>0</v>
      </c>
      <c r="BI196" s="134">
        <f>IF(U196="nulová",N196,0)</f>
        <v>0</v>
      </c>
      <c r="BJ196" s="20" t="s">
        <v>84</v>
      </c>
      <c r="BK196" s="220">
        <f>ROUND(L196*K196,3)</f>
        <v>0</v>
      </c>
      <c r="BL196" s="20" t="s">
        <v>90</v>
      </c>
      <c r="BM196" s="20" t="s">
        <v>540</v>
      </c>
    </row>
    <row r="197" s="1" customFormat="1" ht="25.5" customHeight="1">
      <c r="B197" s="175"/>
      <c r="C197" s="211" t="s">
        <v>331</v>
      </c>
      <c r="D197" s="211" t="s">
        <v>151</v>
      </c>
      <c r="E197" s="212" t="s">
        <v>467</v>
      </c>
      <c r="F197" s="213" t="s">
        <v>468</v>
      </c>
      <c r="G197" s="213"/>
      <c r="H197" s="213"/>
      <c r="I197" s="213"/>
      <c r="J197" s="214" t="s">
        <v>378</v>
      </c>
      <c r="K197" s="215">
        <v>171.774</v>
      </c>
      <c r="L197" s="216">
        <v>0</v>
      </c>
      <c r="M197" s="216"/>
      <c r="N197" s="215">
        <f>ROUND(L197*K197,3)</f>
        <v>0</v>
      </c>
      <c r="O197" s="215"/>
      <c r="P197" s="215"/>
      <c r="Q197" s="215"/>
      <c r="R197" s="179"/>
      <c r="T197" s="217" t="s">
        <v>5</v>
      </c>
      <c r="U197" s="54" t="s">
        <v>42</v>
      </c>
      <c r="V197" s="45"/>
      <c r="W197" s="218">
        <f>V197*K197</f>
        <v>0</v>
      </c>
      <c r="X197" s="218">
        <v>0</v>
      </c>
      <c r="Y197" s="218">
        <f>X197*K197</f>
        <v>0</v>
      </c>
      <c r="Z197" s="218">
        <v>0</v>
      </c>
      <c r="AA197" s="219">
        <f>Z197*K197</f>
        <v>0</v>
      </c>
      <c r="AR197" s="20" t="s">
        <v>90</v>
      </c>
      <c r="AT197" s="20" t="s">
        <v>151</v>
      </c>
      <c r="AU197" s="20" t="s">
        <v>84</v>
      </c>
      <c r="AY197" s="20" t="s">
        <v>150</v>
      </c>
      <c r="BE197" s="134">
        <f>IF(U197="základná",N197,0)</f>
        <v>0</v>
      </c>
      <c r="BF197" s="134">
        <f>IF(U197="znížená",N197,0)</f>
        <v>0</v>
      </c>
      <c r="BG197" s="134">
        <f>IF(U197="zákl. prenesená",N197,0)</f>
        <v>0</v>
      </c>
      <c r="BH197" s="134">
        <f>IF(U197="zníž. prenesená",N197,0)</f>
        <v>0</v>
      </c>
      <c r="BI197" s="134">
        <f>IF(U197="nulová",N197,0)</f>
        <v>0</v>
      </c>
      <c r="BJ197" s="20" t="s">
        <v>84</v>
      </c>
      <c r="BK197" s="220">
        <f>ROUND(L197*K197,3)</f>
        <v>0</v>
      </c>
      <c r="BL197" s="20" t="s">
        <v>90</v>
      </c>
      <c r="BM197" s="20" t="s">
        <v>541</v>
      </c>
    </row>
    <row r="198" s="1" customFormat="1" ht="25.5" customHeight="1">
      <c r="B198" s="175"/>
      <c r="C198" s="211" t="s">
        <v>333</v>
      </c>
      <c r="D198" s="211" t="s">
        <v>151</v>
      </c>
      <c r="E198" s="212" t="s">
        <v>470</v>
      </c>
      <c r="F198" s="213" t="s">
        <v>471</v>
      </c>
      <c r="G198" s="213"/>
      <c r="H198" s="213"/>
      <c r="I198" s="213"/>
      <c r="J198" s="214" t="s">
        <v>378</v>
      </c>
      <c r="K198" s="215">
        <v>858.87</v>
      </c>
      <c r="L198" s="216">
        <v>0</v>
      </c>
      <c r="M198" s="216"/>
      <c r="N198" s="215">
        <f>ROUND(L198*K198,3)</f>
        <v>0</v>
      </c>
      <c r="O198" s="215"/>
      <c r="P198" s="215"/>
      <c r="Q198" s="215"/>
      <c r="R198" s="179"/>
      <c r="T198" s="217" t="s">
        <v>5</v>
      </c>
      <c r="U198" s="54" t="s">
        <v>42</v>
      </c>
      <c r="V198" s="45"/>
      <c r="W198" s="218">
        <f>V198*K198</f>
        <v>0</v>
      </c>
      <c r="X198" s="218">
        <v>0</v>
      </c>
      <c r="Y198" s="218">
        <f>X198*K198</f>
        <v>0</v>
      </c>
      <c r="Z198" s="218">
        <v>0</v>
      </c>
      <c r="AA198" s="219">
        <f>Z198*K198</f>
        <v>0</v>
      </c>
      <c r="AR198" s="20" t="s">
        <v>90</v>
      </c>
      <c r="AT198" s="20" t="s">
        <v>151</v>
      </c>
      <c r="AU198" s="20" t="s">
        <v>84</v>
      </c>
      <c r="AY198" s="20" t="s">
        <v>150</v>
      </c>
      <c r="BE198" s="134">
        <f>IF(U198="základná",N198,0)</f>
        <v>0</v>
      </c>
      <c r="BF198" s="134">
        <f>IF(U198="znížená",N198,0)</f>
        <v>0</v>
      </c>
      <c r="BG198" s="134">
        <f>IF(U198="zákl. prenesená",N198,0)</f>
        <v>0</v>
      </c>
      <c r="BH198" s="134">
        <f>IF(U198="zníž. prenesená",N198,0)</f>
        <v>0</v>
      </c>
      <c r="BI198" s="134">
        <f>IF(U198="nulová",N198,0)</f>
        <v>0</v>
      </c>
      <c r="BJ198" s="20" t="s">
        <v>84</v>
      </c>
      <c r="BK198" s="220">
        <f>ROUND(L198*K198,3)</f>
        <v>0</v>
      </c>
      <c r="BL198" s="20" t="s">
        <v>90</v>
      </c>
      <c r="BM198" s="20" t="s">
        <v>542</v>
      </c>
    </row>
    <row r="199" s="1" customFormat="1" ht="25.5" customHeight="1">
      <c r="B199" s="175"/>
      <c r="C199" s="211" t="s">
        <v>337</v>
      </c>
      <c r="D199" s="211" t="s">
        <v>151</v>
      </c>
      <c r="E199" s="212" t="s">
        <v>389</v>
      </c>
      <c r="F199" s="213" t="s">
        <v>390</v>
      </c>
      <c r="G199" s="213"/>
      <c r="H199" s="213"/>
      <c r="I199" s="213"/>
      <c r="J199" s="214" t="s">
        <v>378</v>
      </c>
      <c r="K199" s="215">
        <v>171.774</v>
      </c>
      <c r="L199" s="216">
        <v>0</v>
      </c>
      <c r="M199" s="216"/>
      <c r="N199" s="215">
        <f>ROUND(L199*K199,3)</f>
        <v>0</v>
      </c>
      <c r="O199" s="215"/>
      <c r="P199" s="215"/>
      <c r="Q199" s="215"/>
      <c r="R199" s="179"/>
      <c r="T199" s="217" t="s">
        <v>5</v>
      </c>
      <c r="U199" s="54" t="s">
        <v>42</v>
      </c>
      <c r="V199" s="45"/>
      <c r="W199" s="218">
        <f>V199*K199</f>
        <v>0</v>
      </c>
      <c r="X199" s="218">
        <v>0</v>
      </c>
      <c r="Y199" s="218">
        <f>X199*K199</f>
        <v>0</v>
      </c>
      <c r="Z199" s="218">
        <v>0</v>
      </c>
      <c r="AA199" s="219">
        <f>Z199*K199</f>
        <v>0</v>
      </c>
      <c r="AR199" s="20" t="s">
        <v>90</v>
      </c>
      <c r="AT199" s="20" t="s">
        <v>151</v>
      </c>
      <c r="AU199" s="20" t="s">
        <v>84</v>
      </c>
      <c r="AY199" s="20" t="s">
        <v>150</v>
      </c>
      <c r="BE199" s="134">
        <f>IF(U199="základná",N199,0)</f>
        <v>0</v>
      </c>
      <c r="BF199" s="134">
        <f>IF(U199="znížená",N199,0)</f>
        <v>0</v>
      </c>
      <c r="BG199" s="134">
        <f>IF(U199="zákl. prenesená",N199,0)</f>
        <v>0</v>
      </c>
      <c r="BH199" s="134">
        <f>IF(U199="zníž. prenesená",N199,0)</f>
        <v>0</v>
      </c>
      <c r="BI199" s="134">
        <f>IF(U199="nulová",N199,0)</f>
        <v>0</v>
      </c>
      <c r="BJ199" s="20" t="s">
        <v>84</v>
      </c>
      <c r="BK199" s="220">
        <f>ROUND(L199*K199,3)</f>
        <v>0</v>
      </c>
      <c r="BL199" s="20" t="s">
        <v>90</v>
      </c>
      <c r="BM199" s="20" t="s">
        <v>543</v>
      </c>
    </row>
    <row r="200" s="1" customFormat="1" ht="49.92" customHeight="1">
      <c r="B200" s="44"/>
      <c r="C200" s="45"/>
      <c r="D200" s="199" t="s">
        <v>392</v>
      </c>
      <c r="E200" s="45"/>
      <c r="F200" s="45"/>
      <c r="G200" s="45"/>
      <c r="H200" s="45"/>
      <c r="I200" s="45"/>
      <c r="J200" s="45"/>
      <c r="K200" s="45"/>
      <c r="L200" s="45"/>
      <c r="M200" s="45"/>
      <c r="N200" s="231">
        <f>BK200</f>
        <v>0</v>
      </c>
      <c r="O200" s="232"/>
      <c r="P200" s="232"/>
      <c r="Q200" s="232"/>
      <c r="R200" s="46"/>
      <c r="T200" s="233"/>
      <c r="U200" s="45"/>
      <c r="V200" s="45"/>
      <c r="W200" s="45"/>
      <c r="X200" s="45"/>
      <c r="Y200" s="45"/>
      <c r="Z200" s="45"/>
      <c r="AA200" s="92"/>
      <c r="AT200" s="20" t="s">
        <v>74</v>
      </c>
      <c r="AU200" s="20" t="s">
        <v>75</v>
      </c>
      <c r="AY200" s="20" t="s">
        <v>393</v>
      </c>
      <c r="BK200" s="220">
        <f>SUM(BK201:BK205)</f>
        <v>0</v>
      </c>
    </row>
    <row r="201" s="1" customFormat="1" ht="22.32" customHeight="1">
      <c r="B201" s="44"/>
      <c r="C201" s="234" t="s">
        <v>5</v>
      </c>
      <c r="D201" s="234" t="s">
        <v>151</v>
      </c>
      <c r="E201" s="235" t="s">
        <v>5</v>
      </c>
      <c r="F201" s="236" t="s">
        <v>5</v>
      </c>
      <c r="G201" s="236"/>
      <c r="H201" s="236"/>
      <c r="I201" s="236"/>
      <c r="J201" s="237" t="s">
        <v>5</v>
      </c>
      <c r="K201" s="216"/>
      <c r="L201" s="216"/>
      <c r="M201" s="238"/>
      <c r="N201" s="238">
        <f>BK201</f>
        <v>0</v>
      </c>
      <c r="O201" s="238"/>
      <c r="P201" s="238"/>
      <c r="Q201" s="238"/>
      <c r="R201" s="46"/>
      <c r="T201" s="217" t="s">
        <v>5</v>
      </c>
      <c r="U201" s="239" t="s">
        <v>42</v>
      </c>
      <c r="V201" s="45"/>
      <c r="W201" s="45"/>
      <c r="X201" s="45"/>
      <c r="Y201" s="45"/>
      <c r="Z201" s="45"/>
      <c r="AA201" s="92"/>
      <c r="AT201" s="20" t="s">
        <v>393</v>
      </c>
      <c r="AU201" s="20" t="s">
        <v>81</v>
      </c>
      <c r="AY201" s="20" t="s">
        <v>393</v>
      </c>
      <c r="BE201" s="134">
        <f>IF(U201="základná",N201,0)</f>
        <v>0</v>
      </c>
      <c r="BF201" s="134">
        <f>IF(U201="znížená",N201,0)</f>
        <v>0</v>
      </c>
      <c r="BG201" s="134">
        <f>IF(U201="zákl. prenesená",N201,0)</f>
        <v>0</v>
      </c>
      <c r="BH201" s="134">
        <f>IF(U201="zníž. prenesená",N201,0)</f>
        <v>0</v>
      </c>
      <c r="BI201" s="134">
        <f>IF(U201="nulová",N201,0)</f>
        <v>0</v>
      </c>
      <c r="BJ201" s="20" t="s">
        <v>84</v>
      </c>
      <c r="BK201" s="220">
        <f>L201*K201</f>
        <v>0</v>
      </c>
    </row>
    <row r="202" s="1" customFormat="1" ht="22.32" customHeight="1">
      <c r="B202" s="44"/>
      <c r="C202" s="234" t="s">
        <v>5</v>
      </c>
      <c r="D202" s="234" t="s">
        <v>151</v>
      </c>
      <c r="E202" s="235" t="s">
        <v>5</v>
      </c>
      <c r="F202" s="236" t="s">
        <v>5</v>
      </c>
      <c r="G202" s="236"/>
      <c r="H202" s="236"/>
      <c r="I202" s="236"/>
      <c r="J202" s="237" t="s">
        <v>5</v>
      </c>
      <c r="K202" s="216"/>
      <c r="L202" s="216"/>
      <c r="M202" s="238"/>
      <c r="N202" s="238">
        <f>BK202</f>
        <v>0</v>
      </c>
      <c r="O202" s="238"/>
      <c r="P202" s="238"/>
      <c r="Q202" s="238"/>
      <c r="R202" s="46"/>
      <c r="T202" s="217" t="s">
        <v>5</v>
      </c>
      <c r="U202" s="239" t="s">
        <v>42</v>
      </c>
      <c r="V202" s="45"/>
      <c r="W202" s="45"/>
      <c r="X202" s="45"/>
      <c r="Y202" s="45"/>
      <c r="Z202" s="45"/>
      <c r="AA202" s="92"/>
      <c r="AT202" s="20" t="s">
        <v>393</v>
      </c>
      <c r="AU202" s="20" t="s">
        <v>81</v>
      </c>
      <c r="AY202" s="20" t="s">
        <v>393</v>
      </c>
      <c r="BE202" s="134">
        <f>IF(U202="základná",N202,0)</f>
        <v>0</v>
      </c>
      <c r="BF202" s="134">
        <f>IF(U202="znížená",N202,0)</f>
        <v>0</v>
      </c>
      <c r="BG202" s="134">
        <f>IF(U202="zákl. prenesená",N202,0)</f>
        <v>0</v>
      </c>
      <c r="BH202" s="134">
        <f>IF(U202="zníž. prenesená",N202,0)</f>
        <v>0</v>
      </c>
      <c r="BI202" s="134">
        <f>IF(U202="nulová",N202,0)</f>
        <v>0</v>
      </c>
      <c r="BJ202" s="20" t="s">
        <v>84</v>
      </c>
      <c r="BK202" s="220">
        <f>L202*K202</f>
        <v>0</v>
      </c>
    </row>
    <row r="203" s="1" customFormat="1" ht="22.32" customHeight="1">
      <c r="B203" s="44"/>
      <c r="C203" s="234" t="s">
        <v>5</v>
      </c>
      <c r="D203" s="234" t="s">
        <v>151</v>
      </c>
      <c r="E203" s="235" t="s">
        <v>5</v>
      </c>
      <c r="F203" s="236" t="s">
        <v>5</v>
      </c>
      <c r="G203" s="236"/>
      <c r="H203" s="236"/>
      <c r="I203" s="236"/>
      <c r="J203" s="237" t="s">
        <v>5</v>
      </c>
      <c r="K203" s="216"/>
      <c r="L203" s="216"/>
      <c r="M203" s="238"/>
      <c r="N203" s="238">
        <f>BK203</f>
        <v>0</v>
      </c>
      <c r="O203" s="238"/>
      <c r="P203" s="238"/>
      <c r="Q203" s="238"/>
      <c r="R203" s="46"/>
      <c r="T203" s="217" t="s">
        <v>5</v>
      </c>
      <c r="U203" s="239" t="s">
        <v>42</v>
      </c>
      <c r="V203" s="45"/>
      <c r="W203" s="45"/>
      <c r="X203" s="45"/>
      <c r="Y203" s="45"/>
      <c r="Z203" s="45"/>
      <c r="AA203" s="92"/>
      <c r="AT203" s="20" t="s">
        <v>393</v>
      </c>
      <c r="AU203" s="20" t="s">
        <v>81</v>
      </c>
      <c r="AY203" s="20" t="s">
        <v>393</v>
      </c>
      <c r="BE203" s="134">
        <f>IF(U203="základná",N203,0)</f>
        <v>0</v>
      </c>
      <c r="BF203" s="134">
        <f>IF(U203="znížená",N203,0)</f>
        <v>0</v>
      </c>
      <c r="BG203" s="134">
        <f>IF(U203="zákl. prenesená",N203,0)</f>
        <v>0</v>
      </c>
      <c r="BH203" s="134">
        <f>IF(U203="zníž. prenesená",N203,0)</f>
        <v>0</v>
      </c>
      <c r="BI203" s="134">
        <f>IF(U203="nulová",N203,0)</f>
        <v>0</v>
      </c>
      <c r="BJ203" s="20" t="s">
        <v>84</v>
      </c>
      <c r="BK203" s="220">
        <f>L203*K203</f>
        <v>0</v>
      </c>
    </row>
    <row r="204" s="1" customFormat="1" ht="22.32" customHeight="1">
      <c r="B204" s="44"/>
      <c r="C204" s="234" t="s">
        <v>5</v>
      </c>
      <c r="D204" s="234" t="s">
        <v>151</v>
      </c>
      <c r="E204" s="235" t="s">
        <v>5</v>
      </c>
      <c r="F204" s="236" t="s">
        <v>5</v>
      </c>
      <c r="G204" s="236"/>
      <c r="H204" s="236"/>
      <c r="I204" s="236"/>
      <c r="J204" s="237" t="s">
        <v>5</v>
      </c>
      <c r="K204" s="216"/>
      <c r="L204" s="216"/>
      <c r="M204" s="238"/>
      <c r="N204" s="238">
        <f>BK204</f>
        <v>0</v>
      </c>
      <c r="O204" s="238"/>
      <c r="P204" s="238"/>
      <c r="Q204" s="238"/>
      <c r="R204" s="46"/>
      <c r="T204" s="217" t="s">
        <v>5</v>
      </c>
      <c r="U204" s="239" t="s">
        <v>42</v>
      </c>
      <c r="V204" s="45"/>
      <c r="W204" s="45"/>
      <c r="X204" s="45"/>
      <c r="Y204" s="45"/>
      <c r="Z204" s="45"/>
      <c r="AA204" s="92"/>
      <c r="AT204" s="20" t="s">
        <v>393</v>
      </c>
      <c r="AU204" s="20" t="s">
        <v>81</v>
      </c>
      <c r="AY204" s="20" t="s">
        <v>393</v>
      </c>
      <c r="BE204" s="134">
        <f>IF(U204="základná",N204,0)</f>
        <v>0</v>
      </c>
      <c r="BF204" s="134">
        <f>IF(U204="znížená",N204,0)</f>
        <v>0</v>
      </c>
      <c r="BG204" s="134">
        <f>IF(U204="zákl. prenesená",N204,0)</f>
        <v>0</v>
      </c>
      <c r="BH204" s="134">
        <f>IF(U204="zníž. prenesená",N204,0)</f>
        <v>0</v>
      </c>
      <c r="BI204" s="134">
        <f>IF(U204="nulová",N204,0)</f>
        <v>0</v>
      </c>
      <c r="BJ204" s="20" t="s">
        <v>84</v>
      </c>
      <c r="BK204" s="220">
        <f>L204*K204</f>
        <v>0</v>
      </c>
    </row>
    <row r="205" s="1" customFormat="1" ht="22.32" customHeight="1">
      <c r="B205" s="44"/>
      <c r="C205" s="234" t="s">
        <v>5</v>
      </c>
      <c r="D205" s="234" t="s">
        <v>151</v>
      </c>
      <c r="E205" s="235" t="s">
        <v>5</v>
      </c>
      <c r="F205" s="236" t="s">
        <v>5</v>
      </c>
      <c r="G205" s="236"/>
      <c r="H205" s="236"/>
      <c r="I205" s="236"/>
      <c r="J205" s="237" t="s">
        <v>5</v>
      </c>
      <c r="K205" s="216"/>
      <c r="L205" s="216"/>
      <c r="M205" s="238"/>
      <c r="N205" s="238">
        <f>BK205</f>
        <v>0</v>
      </c>
      <c r="O205" s="238"/>
      <c r="P205" s="238"/>
      <c r="Q205" s="238"/>
      <c r="R205" s="46"/>
      <c r="T205" s="217" t="s">
        <v>5</v>
      </c>
      <c r="U205" s="239" t="s">
        <v>42</v>
      </c>
      <c r="V205" s="70"/>
      <c r="W205" s="70"/>
      <c r="X205" s="70"/>
      <c r="Y205" s="70"/>
      <c r="Z205" s="70"/>
      <c r="AA205" s="72"/>
      <c r="AT205" s="20" t="s">
        <v>393</v>
      </c>
      <c r="AU205" s="20" t="s">
        <v>81</v>
      </c>
      <c r="AY205" s="20" t="s">
        <v>393</v>
      </c>
      <c r="BE205" s="134">
        <f>IF(U205="základná",N205,0)</f>
        <v>0</v>
      </c>
      <c r="BF205" s="134">
        <f>IF(U205="znížená",N205,0)</f>
        <v>0</v>
      </c>
      <c r="BG205" s="134">
        <f>IF(U205="zákl. prenesená",N205,0)</f>
        <v>0</v>
      </c>
      <c r="BH205" s="134">
        <f>IF(U205="zníž. prenesená",N205,0)</f>
        <v>0</v>
      </c>
      <c r="BI205" s="134">
        <f>IF(U205="nulová",N205,0)</f>
        <v>0</v>
      </c>
      <c r="BJ205" s="20" t="s">
        <v>84</v>
      </c>
      <c r="BK205" s="220">
        <f>L205*K205</f>
        <v>0</v>
      </c>
    </row>
    <row r="206" s="1" customFormat="1" ht="6.96" customHeight="1">
      <c r="B206" s="73"/>
      <c r="C206" s="74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5"/>
    </row>
  </sheetData>
  <mergeCells count="273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N98:Q98"/>
    <mergeCell ref="N99:Q99"/>
    <mergeCell ref="N100:Q100"/>
    <mergeCell ref="N101:Q101"/>
    <mergeCell ref="N102:Q102"/>
    <mergeCell ref="N103:Q103"/>
    <mergeCell ref="N105:Q105"/>
    <mergeCell ref="D106:H106"/>
    <mergeCell ref="N106:Q106"/>
    <mergeCell ref="D107:H107"/>
    <mergeCell ref="N107:Q107"/>
    <mergeCell ref="D108:H108"/>
    <mergeCell ref="N108:Q108"/>
    <mergeCell ref="D109:H109"/>
    <mergeCell ref="N109:Q109"/>
    <mergeCell ref="D110:H110"/>
    <mergeCell ref="N110:Q110"/>
    <mergeCell ref="N111:Q111"/>
    <mergeCell ref="L113:Q113"/>
    <mergeCell ref="C119:Q119"/>
    <mergeCell ref="F121:P121"/>
    <mergeCell ref="F122:P122"/>
    <mergeCell ref="M124:P124"/>
    <mergeCell ref="M126:Q126"/>
    <mergeCell ref="M127:Q127"/>
    <mergeCell ref="F129:I129"/>
    <mergeCell ref="L129:M129"/>
    <mergeCell ref="N129:Q129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56:I156"/>
    <mergeCell ref="L156:M156"/>
    <mergeCell ref="N156:Q156"/>
    <mergeCell ref="F157:I157"/>
    <mergeCell ref="L157:M157"/>
    <mergeCell ref="N157:Q157"/>
    <mergeCell ref="F158:I158"/>
    <mergeCell ref="L158:M158"/>
    <mergeCell ref="N158:Q158"/>
    <mergeCell ref="F159:I159"/>
    <mergeCell ref="L159:M159"/>
    <mergeCell ref="N159:Q159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63:I163"/>
    <mergeCell ref="L163:M163"/>
    <mergeCell ref="N163:Q163"/>
    <mergeCell ref="F165:I165"/>
    <mergeCell ref="L165:M165"/>
    <mergeCell ref="N165:Q165"/>
    <mergeCell ref="F166:I166"/>
    <mergeCell ref="L166:M166"/>
    <mergeCell ref="N166:Q166"/>
    <mergeCell ref="F167:I167"/>
    <mergeCell ref="L167:M167"/>
    <mergeCell ref="N167:Q167"/>
    <mergeCell ref="F168:I168"/>
    <mergeCell ref="L168:M168"/>
    <mergeCell ref="N168:Q168"/>
    <mergeCell ref="F170:I170"/>
    <mergeCell ref="L170:M170"/>
    <mergeCell ref="N170:Q170"/>
    <mergeCell ref="F171:I171"/>
    <mergeCell ref="L171:M171"/>
    <mergeCell ref="N171:Q171"/>
    <mergeCell ref="F172:I172"/>
    <mergeCell ref="L172:M172"/>
    <mergeCell ref="N172:Q172"/>
    <mergeCell ref="F175:I175"/>
    <mergeCell ref="L175:M175"/>
    <mergeCell ref="N175:Q175"/>
    <mergeCell ref="F176:I176"/>
    <mergeCell ref="L176:M176"/>
    <mergeCell ref="N176:Q176"/>
    <mergeCell ref="F177:I177"/>
    <mergeCell ref="L177:M177"/>
    <mergeCell ref="N177:Q177"/>
    <mergeCell ref="F178:I178"/>
    <mergeCell ref="L178:M178"/>
    <mergeCell ref="N178:Q178"/>
    <mergeCell ref="F179:I179"/>
    <mergeCell ref="L179:M179"/>
    <mergeCell ref="N179:Q179"/>
    <mergeCell ref="F180:I180"/>
    <mergeCell ref="L180:M180"/>
    <mergeCell ref="N180:Q180"/>
    <mergeCell ref="F182:I182"/>
    <mergeCell ref="L182:M182"/>
    <mergeCell ref="N182:Q182"/>
    <mergeCell ref="F183:I183"/>
    <mergeCell ref="L183:M183"/>
    <mergeCell ref="N183:Q183"/>
    <mergeCell ref="F184:I184"/>
    <mergeCell ref="L184:M184"/>
    <mergeCell ref="N184:Q184"/>
    <mergeCell ref="F185:I185"/>
    <mergeCell ref="L185:M185"/>
    <mergeCell ref="N185:Q185"/>
    <mergeCell ref="F187:I187"/>
    <mergeCell ref="L187:M187"/>
    <mergeCell ref="N187:Q187"/>
    <mergeCell ref="F188:I188"/>
    <mergeCell ref="L188:M188"/>
    <mergeCell ref="N188:Q188"/>
    <mergeCell ref="F189:I189"/>
    <mergeCell ref="L189:M189"/>
    <mergeCell ref="N189:Q189"/>
    <mergeCell ref="F190:I190"/>
    <mergeCell ref="L190:M190"/>
    <mergeCell ref="N190:Q190"/>
    <mergeCell ref="F191:I191"/>
    <mergeCell ref="L191:M191"/>
    <mergeCell ref="N191:Q191"/>
    <mergeCell ref="F192:I192"/>
    <mergeCell ref="L192:M192"/>
    <mergeCell ref="N192:Q192"/>
    <mergeCell ref="F193:I193"/>
    <mergeCell ref="L193:M193"/>
    <mergeCell ref="N193:Q193"/>
    <mergeCell ref="F196:I196"/>
    <mergeCell ref="L196:M196"/>
    <mergeCell ref="N196:Q196"/>
    <mergeCell ref="F197:I197"/>
    <mergeCell ref="L197:M197"/>
    <mergeCell ref="N197:Q197"/>
    <mergeCell ref="F198:I198"/>
    <mergeCell ref="L198:M198"/>
    <mergeCell ref="N198:Q198"/>
    <mergeCell ref="F199:I199"/>
    <mergeCell ref="L199:M199"/>
    <mergeCell ref="N199:Q199"/>
    <mergeCell ref="F201:I201"/>
    <mergeCell ref="L201:M201"/>
    <mergeCell ref="N201:Q201"/>
    <mergeCell ref="F202:I202"/>
    <mergeCell ref="L202:M202"/>
    <mergeCell ref="N202:Q202"/>
    <mergeCell ref="F203:I203"/>
    <mergeCell ref="L203:M203"/>
    <mergeCell ref="N203:Q203"/>
    <mergeCell ref="F204:I204"/>
    <mergeCell ref="L204:M204"/>
    <mergeCell ref="N204:Q204"/>
    <mergeCell ref="F205:I205"/>
    <mergeCell ref="L205:M205"/>
    <mergeCell ref="N205:Q205"/>
    <mergeCell ref="N130:Q130"/>
    <mergeCell ref="N131:Q131"/>
    <mergeCell ref="N132:Q132"/>
    <mergeCell ref="N141:Q141"/>
    <mergeCell ref="N147:Q147"/>
    <mergeCell ref="N154:Q154"/>
    <mergeCell ref="N155:Q155"/>
    <mergeCell ref="N164:Q164"/>
    <mergeCell ref="N169:Q169"/>
    <mergeCell ref="N173:Q173"/>
    <mergeCell ref="N174:Q174"/>
    <mergeCell ref="N181:Q181"/>
    <mergeCell ref="N186:Q186"/>
    <mergeCell ref="N194:Q194"/>
    <mergeCell ref="N195:Q195"/>
    <mergeCell ref="N200:Q200"/>
    <mergeCell ref="H1:K1"/>
    <mergeCell ref="S2:AC2"/>
  </mergeCells>
  <dataValidations count="2">
    <dataValidation type="list" allowBlank="1" showInputMessage="1" showErrorMessage="1" error="Povolené sú hodnoty K, M." sqref="D201:D206">
      <formula1>"K, M"</formula1>
    </dataValidation>
    <dataValidation type="list" allowBlank="1" showInputMessage="1" showErrorMessage="1" error="Povolené sú hodnoty základná, znížená, nulová." sqref="U201:U206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9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5"/>
      <c r="B1" s="11"/>
      <c r="C1" s="11"/>
      <c r="D1" s="12" t="s">
        <v>1</v>
      </c>
      <c r="E1" s="11"/>
      <c r="F1" s="13" t="s">
        <v>102</v>
      </c>
      <c r="G1" s="13"/>
      <c r="H1" s="146" t="s">
        <v>103</v>
      </c>
      <c r="I1" s="146"/>
      <c r="J1" s="146"/>
      <c r="K1" s="146"/>
      <c r="L1" s="13" t="s">
        <v>104</v>
      </c>
      <c r="M1" s="11"/>
      <c r="N1" s="11"/>
      <c r="O1" s="12" t="s">
        <v>105</v>
      </c>
      <c r="P1" s="11"/>
      <c r="Q1" s="11"/>
      <c r="R1" s="11"/>
      <c r="S1" s="13" t="s">
        <v>106</v>
      </c>
      <c r="T1" s="13"/>
      <c r="U1" s="145"/>
      <c r="V1" s="145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92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75</v>
      </c>
    </row>
    <row r="4" ht="36.96" customHeight="1">
      <c r="B4" s="24"/>
      <c r="C4" s="25" t="s">
        <v>107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ht="25.44" customHeight="1">
      <c r="B6" s="24"/>
      <c r="C6" s="29"/>
      <c r="D6" s="36" t="s">
        <v>17</v>
      </c>
      <c r="E6" s="29"/>
      <c r="F6" s="147" t="str">
        <f>'Rekapitulácia stavby'!K6</f>
        <v>Spojovacie a prístupové chodníky k obytným domom Luhy II.</v>
      </c>
      <c r="G6" s="36"/>
      <c r="H6" s="36"/>
      <c r="I6" s="36"/>
      <c r="J6" s="36"/>
      <c r="K6" s="36"/>
      <c r="L6" s="36"/>
      <c r="M6" s="36"/>
      <c r="N6" s="36"/>
      <c r="O6" s="36"/>
      <c r="P6" s="36"/>
      <c r="Q6" s="29"/>
      <c r="R6" s="27"/>
    </row>
    <row r="7" s="1" customFormat="1" ht="32.88" customHeight="1">
      <c r="B7" s="44"/>
      <c r="C7" s="45"/>
      <c r="D7" s="33" t="s">
        <v>108</v>
      </c>
      <c r="E7" s="45"/>
      <c r="F7" s="34" t="s">
        <v>544</v>
      </c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6"/>
    </row>
    <row r="8" s="1" customFormat="1" ht="14.4" customHeight="1">
      <c r="B8" s="44"/>
      <c r="C8" s="45"/>
      <c r="D8" s="36" t="s">
        <v>19</v>
      </c>
      <c r="E8" s="45"/>
      <c r="F8" s="31" t="s">
        <v>5</v>
      </c>
      <c r="G8" s="45"/>
      <c r="H8" s="45"/>
      <c r="I8" s="45"/>
      <c r="J8" s="45"/>
      <c r="K8" s="45"/>
      <c r="L8" s="45"/>
      <c r="M8" s="36" t="s">
        <v>20</v>
      </c>
      <c r="N8" s="45"/>
      <c r="O8" s="31" t="s">
        <v>5</v>
      </c>
      <c r="P8" s="45"/>
      <c r="Q8" s="45"/>
      <c r="R8" s="46"/>
    </row>
    <row r="9" s="1" customFormat="1" ht="14.4" customHeight="1">
      <c r="B9" s="44"/>
      <c r="C9" s="45"/>
      <c r="D9" s="36" t="s">
        <v>21</v>
      </c>
      <c r="E9" s="45"/>
      <c r="F9" s="31" t="s">
        <v>22</v>
      </c>
      <c r="G9" s="45"/>
      <c r="H9" s="45"/>
      <c r="I9" s="45"/>
      <c r="J9" s="45"/>
      <c r="K9" s="45"/>
      <c r="L9" s="45"/>
      <c r="M9" s="36" t="s">
        <v>23</v>
      </c>
      <c r="N9" s="45"/>
      <c r="O9" s="148" t="str">
        <f>'Rekapitulácia stavby'!AN8</f>
        <v>5. 3. 2018</v>
      </c>
      <c r="P9" s="88"/>
      <c r="Q9" s="45"/>
      <c r="R9" s="46"/>
    </row>
    <row r="10" s="1" customFormat="1" ht="10.8" customHeight="1">
      <c r="B10" s="44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6"/>
    </row>
    <row r="11" s="1" customFormat="1" ht="14.4" customHeight="1">
      <c r="B11" s="44"/>
      <c r="C11" s="45"/>
      <c r="D11" s="36" t="s">
        <v>25</v>
      </c>
      <c r="E11" s="45"/>
      <c r="F11" s="45"/>
      <c r="G11" s="45"/>
      <c r="H11" s="45"/>
      <c r="I11" s="45"/>
      <c r="J11" s="45"/>
      <c r="K11" s="45"/>
      <c r="L11" s="45"/>
      <c r="M11" s="36" t="s">
        <v>26</v>
      </c>
      <c r="N11" s="45"/>
      <c r="O11" s="31" t="s">
        <v>5</v>
      </c>
      <c r="P11" s="31"/>
      <c r="Q11" s="45"/>
      <c r="R11" s="46"/>
    </row>
    <row r="12" s="1" customFormat="1" ht="18" customHeight="1">
      <c r="B12" s="44"/>
      <c r="C12" s="45"/>
      <c r="D12" s="45"/>
      <c r="E12" s="31" t="s">
        <v>27</v>
      </c>
      <c r="F12" s="45"/>
      <c r="G12" s="45"/>
      <c r="H12" s="45"/>
      <c r="I12" s="45"/>
      <c r="J12" s="45"/>
      <c r="K12" s="45"/>
      <c r="L12" s="45"/>
      <c r="M12" s="36" t="s">
        <v>28</v>
      </c>
      <c r="N12" s="45"/>
      <c r="O12" s="31" t="s">
        <v>5</v>
      </c>
      <c r="P12" s="31"/>
      <c r="Q12" s="45"/>
      <c r="R12" s="46"/>
    </row>
    <row r="13" s="1" customFormat="1" ht="6.96" customHeight="1">
      <c r="B13" s="44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6"/>
    </row>
    <row r="14" s="1" customFormat="1" ht="14.4" customHeight="1">
      <c r="B14" s="44"/>
      <c r="C14" s="45"/>
      <c r="D14" s="36" t="s">
        <v>29</v>
      </c>
      <c r="E14" s="45"/>
      <c r="F14" s="45"/>
      <c r="G14" s="45"/>
      <c r="H14" s="45"/>
      <c r="I14" s="45"/>
      <c r="J14" s="45"/>
      <c r="K14" s="45"/>
      <c r="L14" s="45"/>
      <c r="M14" s="36" t="s">
        <v>26</v>
      </c>
      <c r="N14" s="45"/>
      <c r="O14" s="37" t="str">
        <f>IF('Rekapitulácia stavby'!AN13="","",'Rekapitulácia stavby'!AN13)</f>
        <v>Vyplň údaj</v>
      </c>
      <c r="P14" s="31"/>
      <c r="Q14" s="45"/>
      <c r="R14" s="46"/>
    </row>
    <row r="15" s="1" customFormat="1" ht="18" customHeight="1">
      <c r="B15" s="44"/>
      <c r="C15" s="45"/>
      <c r="D15" s="45"/>
      <c r="E15" s="37" t="str">
        <f>IF('Rekapitulácia stavby'!E14="","",'Rekapitulácia stavby'!E14)</f>
        <v>Vyplň údaj</v>
      </c>
      <c r="F15" s="149"/>
      <c r="G15" s="149"/>
      <c r="H15" s="149"/>
      <c r="I15" s="149"/>
      <c r="J15" s="149"/>
      <c r="K15" s="149"/>
      <c r="L15" s="149"/>
      <c r="M15" s="36" t="s">
        <v>28</v>
      </c>
      <c r="N15" s="45"/>
      <c r="O15" s="37" t="str">
        <f>IF('Rekapitulácia stavby'!AN14="","",'Rekapitulácia stavby'!AN14)</f>
        <v>Vyplň údaj</v>
      </c>
      <c r="P15" s="31"/>
      <c r="Q15" s="45"/>
      <c r="R15" s="46"/>
    </row>
    <row r="16" s="1" customFormat="1" ht="6.96" customHeight="1">
      <c r="B16" s="44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6"/>
    </row>
    <row r="17" s="1" customFormat="1" ht="14.4" customHeight="1">
      <c r="B17" s="44"/>
      <c r="C17" s="45"/>
      <c r="D17" s="36" t="s">
        <v>31</v>
      </c>
      <c r="E17" s="45"/>
      <c r="F17" s="45"/>
      <c r="G17" s="45"/>
      <c r="H17" s="45"/>
      <c r="I17" s="45"/>
      <c r="J17" s="45"/>
      <c r="K17" s="45"/>
      <c r="L17" s="45"/>
      <c r="M17" s="36" t="s">
        <v>26</v>
      </c>
      <c r="N17" s="45"/>
      <c r="O17" s="31" t="str">
        <f>IF('Rekapitulácia stavby'!AN16="","",'Rekapitulácia stavby'!AN16)</f>
        <v/>
      </c>
      <c r="P17" s="31"/>
      <c r="Q17" s="45"/>
      <c r="R17" s="46"/>
    </row>
    <row r="18" s="1" customFormat="1" ht="18" customHeight="1">
      <c r="B18" s="44"/>
      <c r="C18" s="45"/>
      <c r="D18" s="45"/>
      <c r="E18" s="31" t="str">
        <f>IF('Rekapitulácia stavby'!E17="","",'Rekapitulácia stavby'!E17)</f>
        <v xml:space="preserve"> </v>
      </c>
      <c r="F18" s="45"/>
      <c r="G18" s="45"/>
      <c r="H18" s="45"/>
      <c r="I18" s="45"/>
      <c r="J18" s="45"/>
      <c r="K18" s="45"/>
      <c r="L18" s="45"/>
      <c r="M18" s="36" t="s">
        <v>28</v>
      </c>
      <c r="N18" s="45"/>
      <c r="O18" s="31" t="str">
        <f>IF('Rekapitulácia stavby'!AN17="","",'Rekapitulácia stavby'!AN17)</f>
        <v/>
      </c>
      <c r="P18" s="31"/>
      <c r="Q18" s="45"/>
      <c r="R18" s="46"/>
    </row>
    <row r="19" s="1" customFormat="1" ht="6.96" customHeight="1">
      <c r="B19" s="44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6"/>
    </row>
    <row r="20" s="1" customFormat="1" ht="14.4" customHeight="1">
      <c r="B20" s="44"/>
      <c r="C20" s="45"/>
      <c r="D20" s="36" t="s">
        <v>34</v>
      </c>
      <c r="E20" s="45"/>
      <c r="F20" s="45"/>
      <c r="G20" s="45"/>
      <c r="H20" s="45"/>
      <c r="I20" s="45"/>
      <c r="J20" s="45"/>
      <c r="K20" s="45"/>
      <c r="L20" s="45"/>
      <c r="M20" s="36" t="s">
        <v>26</v>
      </c>
      <c r="N20" s="45"/>
      <c r="O20" s="31" t="str">
        <f>IF('Rekapitulácia stavby'!AN19="","",'Rekapitulácia stavby'!AN19)</f>
        <v/>
      </c>
      <c r="P20" s="31"/>
      <c r="Q20" s="45"/>
      <c r="R20" s="46"/>
    </row>
    <row r="21" s="1" customFormat="1" ht="18" customHeight="1">
      <c r="B21" s="44"/>
      <c r="C21" s="45"/>
      <c r="D21" s="45"/>
      <c r="E21" s="31" t="str">
        <f>IF('Rekapitulácia stavby'!E20="","",'Rekapitulácia stavby'!E20)</f>
        <v xml:space="preserve"> </v>
      </c>
      <c r="F21" s="45"/>
      <c r="G21" s="45"/>
      <c r="H21" s="45"/>
      <c r="I21" s="45"/>
      <c r="J21" s="45"/>
      <c r="K21" s="45"/>
      <c r="L21" s="45"/>
      <c r="M21" s="36" t="s">
        <v>28</v>
      </c>
      <c r="N21" s="45"/>
      <c r="O21" s="31" t="str">
        <f>IF('Rekapitulácia stavby'!AN20="","",'Rekapitulácia stavby'!AN20)</f>
        <v/>
      </c>
      <c r="P21" s="31"/>
      <c r="Q21" s="45"/>
      <c r="R21" s="46"/>
    </row>
    <row r="22" s="1" customFormat="1" ht="6.96" customHeight="1">
      <c r="B22" s="44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4.4" customHeight="1">
      <c r="B23" s="44"/>
      <c r="C23" s="45"/>
      <c r="D23" s="36" t="s">
        <v>35</v>
      </c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6"/>
    </row>
    <row r="24" s="1" customFormat="1" ht="16.5" customHeight="1">
      <c r="B24" s="44"/>
      <c r="C24" s="45"/>
      <c r="D24" s="45"/>
      <c r="E24" s="40" t="s">
        <v>5</v>
      </c>
      <c r="F24" s="40"/>
      <c r="G24" s="40"/>
      <c r="H24" s="40"/>
      <c r="I24" s="40"/>
      <c r="J24" s="40"/>
      <c r="K24" s="40"/>
      <c r="L24" s="40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6"/>
    </row>
    <row r="26" s="1" customFormat="1" ht="6.96" customHeight="1">
      <c r="B26" s="44"/>
      <c r="C26" s="4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45"/>
      <c r="R26" s="46"/>
    </row>
    <row r="27" s="1" customFormat="1" ht="14.4" customHeight="1">
      <c r="B27" s="44"/>
      <c r="C27" s="45"/>
      <c r="D27" s="150" t="s">
        <v>110</v>
      </c>
      <c r="E27" s="45"/>
      <c r="F27" s="45"/>
      <c r="G27" s="45"/>
      <c r="H27" s="45"/>
      <c r="I27" s="45"/>
      <c r="J27" s="45"/>
      <c r="K27" s="45"/>
      <c r="L27" s="45"/>
      <c r="M27" s="43">
        <f>N88</f>
        <v>0</v>
      </c>
      <c r="N27" s="43"/>
      <c r="O27" s="43"/>
      <c r="P27" s="43"/>
      <c r="Q27" s="45"/>
      <c r="R27" s="46"/>
    </row>
    <row r="28" s="1" customFormat="1" ht="14.4" customHeight="1">
      <c r="B28" s="44"/>
      <c r="C28" s="45"/>
      <c r="D28" s="42" t="s">
        <v>96</v>
      </c>
      <c r="E28" s="45"/>
      <c r="F28" s="45"/>
      <c r="G28" s="45"/>
      <c r="H28" s="45"/>
      <c r="I28" s="45"/>
      <c r="J28" s="45"/>
      <c r="K28" s="45"/>
      <c r="L28" s="45"/>
      <c r="M28" s="43">
        <f>N97</f>
        <v>0</v>
      </c>
      <c r="N28" s="43"/>
      <c r="O28" s="43"/>
      <c r="P28" s="43"/>
      <c r="Q28" s="45"/>
      <c r="R28" s="46"/>
    </row>
    <row r="29" s="1" customFormat="1" ht="6.96" customHeight="1">
      <c r="B29" s="44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6"/>
    </row>
    <row r="30" s="1" customFormat="1" ht="25.44" customHeight="1">
      <c r="B30" s="44"/>
      <c r="C30" s="45"/>
      <c r="D30" s="151" t="s">
        <v>38</v>
      </c>
      <c r="E30" s="45"/>
      <c r="F30" s="45"/>
      <c r="G30" s="45"/>
      <c r="H30" s="45"/>
      <c r="I30" s="45"/>
      <c r="J30" s="45"/>
      <c r="K30" s="45"/>
      <c r="L30" s="45"/>
      <c r="M30" s="152">
        <f>ROUND(M27+M28,2)</f>
        <v>0</v>
      </c>
      <c r="N30" s="45"/>
      <c r="O30" s="45"/>
      <c r="P30" s="45"/>
      <c r="Q30" s="45"/>
      <c r="R30" s="46"/>
    </row>
    <row r="31" s="1" customFormat="1" ht="6.96" customHeight="1">
      <c r="B31" s="44"/>
      <c r="C31" s="4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45"/>
      <c r="R31" s="46"/>
    </row>
    <row r="32" s="1" customFormat="1" ht="14.4" customHeight="1">
      <c r="B32" s="44"/>
      <c r="C32" s="45"/>
      <c r="D32" s="52" t="s">
        <v>39</v>
      </c>
      <c r="E32" s="52" t="s">
        <v>40</v>
      </c>
      <c r="F32" s="53">
        <v>0.20000000000000001</v>
      </c>
      <c r="G32" s="153" t="s">
        <v>41</v>
      </c>
      <c r="H32" s="154">
        <f>ROUND((((SUM(BE97:BE104)+SUM(BE122:BE151))+SUM(BE153:BE157))),2)</f>
        <v>0</v>
      </c>
      <c r="I32" s="45"/>
      <c r="J32" s="45"/>
      <c r="K32" s="45"/>
      <c r="L32" s="45"/>
      <c r="M32" s="154">
        <f>ROUND(((ROUND((SUM(BE97:BE104)+SUM(BE122:BE151)), 2)*F32)+SUM(BE153:BE157)*F32),2)</f>
        <v>0</v>
      </c>
      <c r="N32" s="45"/>
      <c r="O32" s="45"/>
      <c r="P32" s="45"/>
      <c r="Q32" s="45"/>
      <c r="R32" s="46"/>
    </row>
    <row r="33" s="1" customFormat="1" ht="14.4" customHeight="1">
      <c r="B33" s="44"/>
      <c r="C33" s="45"/>
      <c r="D33" s="45"/>
      <c r="E33" s="52" t="s">
        <v>42</v>
      </c>
      <c r="F33" s="53">
        <v>0.20000000000000001</v>
      </c>
      <c r="G33" s="153" t="s">
        <v>41</v>
      </c>
      <c r="H33" s="154">
        <f>ROUND((((SUM(BF97:BF104)+SUM(BF122:BF151))+SUM(BF153:BF157))),2)</f>
        <v>0</v>
      </c>
      <c r="I33" s="45"/>
      <c r="J33" s="45"/>
      <c r="K33" s="45"/>
      <c r="L33" s="45"/>
      <c r="M33" s="154">
        <f>ROUND(((ROUND((SUM(BF97:BF104)+SUM(BF122:BF151)), 2)*F33)+SUM(BF153:BF157)*F33),2)</f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43</v>
      </c>
      <c r="F34" s="53">
        <v>0.20000000000000001</v>
      </c>
      <c r="G34" s="153" t="s">
        <v>41</v>
      </c>
      <c r="H34" s="154">
        <f>ROUND((((SUM(BG97:BG104)+SUM(BG122:BG151))+SUM(BG153:BG157))),2)</f>
        <v>0</v>
      </c>
      <c r="I34" s="45"/>
      <c r="J34" s="45"/>
      <c r="K34" s="45"/>
      <c r="L34" s="45"/>
      <c r="M34" s="154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44</v>
      </c>
      <c r="F35" s="53">
        <v>0.20000000000000001</v>
      </c>
      <c r="G35" s="153" t="s">
        <v>41</v>
      </c>
      <c r="H35" s="154">
        <f>ROUND((((SUM(BH97:BH104)+SUM(BH122:BH151))+SUM(BH153:BH157))),2)</f>
        <v>0</v>
      </c>
      <c r="I35" s="45"/>
      <c r="J35" s="45"/>
      <c r="K35" s="45"/>
      <c r="L35" s="45"/>
      <c r="M35" s="154">
        <v>0</v>
      </c>
      <c r="N35" s="45"/>
      <c r="O35" s="45"/>
      <c r="P35" s="45"/>
      <c r="Q35" s="45"/>
      <c r="R35" s="46"/>
    </row>
    <row r="36" hidden="1" s="1" customFormat="1" ht="14.4" customHeight="1">
      <c r="B36" s="44"/>
      <c r="C36" s="45"/>
      <c r="D36" s="45"/>
      <c r="E36" s="52" t="s">
        <v>45</v>
      </c>
      <c r="F36" s="53">
        <v>0</v>
      </c>
      <c r="G36" s="153" t="s">
        <v>41</v>
      </c>
      <c r="H36" s="154">
        <f>ROUND((((SUM(BI97:BI104)+SUM(BI122:BI151))+SUM(BI153:BI157))),2)</f>
        <v>0</v>
      </c>
      <c r="I36" s="45"/>
      <c r="J36" s="45"/>
      <c r="K36" s="45"/>
      <c r="L36" s="45"/>
      <c r="M36" s="154">
        <v>0</v>
      </c>
      <c r="N36" s="45"/>
      <c r="O36" s="45"/>
      <c r="P36" s="45"/>
      <c r="Q36" s="45"/>
      <c r="R36" s="46"/>
    </row>
    <row r="37" s="1" customFormat="1" ht="6.96" customHeight="1">
      <c r="B37" s="44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45"/>
      <c r="O37" s="45"/>
      <c r="P37" s="45"/>
      <c r="Q37" s="45"/>
      <c r="R37" s="46"/>
    </row>
    <row r="38" s="1" customFormat="1" ht="25.44" customHeight="1">
      <c r="B38" s="44"/>
      <c r="C38" s="143"/>
      <c r="D38" s="155" t="s">
        <v>46</v>
      </c>
      <c r="E38" s="95"/>
      <c r="F38" s="95"/>
      <c r="G38" s="156" t="s">
        <v>47</v>
      </c>
      <c r="H38" s="157" t="s">
        <v>48</v>
      </c>
      <c r="I38" s="95"/>
      <c r="J38" s="95"/>
      <c r="K38" s="95"/>
      <c r="L38" s="158">
        <f>SUM(M30:M36)</f>
        <v>0</v>
      </c>
      <c r="M38" s="158"/>
      <c r="N38" s="158"/>
      <c r="O38" s="158"/>
      <c r="P38" s="159"/>
      <c r="Q38" s="143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 s="1" customFormat="1" ht="14.4" customHeight="1">
      <c r="B40" s="44"/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6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49</v>
      </c>
      <c r="E50" s="65"/>
      <c r="F50" s="65"/>
      <c r="G50" s="65"/>
      <c r="H50" s="66"/>
      <c r="I50" s="45"/>
      <c r="J50" s="64" t="s">
        <v>50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51</v>
      </c>
      <c r="E59" s="70"/>
      <c r="F59" s="70"/>
      <c r="G59" s="71" t="s">
        <v>52</v>
      </c>
      <c r="H59" s="72"/>
      <c r="I59" s="45"/>
      <c r="J59" s="69" t="s">
        <v>51</v>
      </c>
      <c r="K59" s="70"/>
      <c r="L59" s="70"/>
      <c r="M59" s="70"/>
      <c r="N59" s="71" t="s">
        <v>52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53</v>
      </c>
      <c r="E61" s="65"/>
      <c r="F61" s="65"/>
      <c r="G61" s="65"/>
      <c r="H61" s="66"/>
      <c r="I61" s="45"/>
      <c r="J61" s="64" t="s">
        <v>54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51</v>
      </c>
      <c r="E70" s="70"/>
      <c r="F70" s="70"/>
      <c r="G70" s="71" t="s">
        <v>52</v>
      </c>
      <c r="H70" s="72"/>
      <c r="I70" s="45"/>
      <c r="J70" s="69" t="s">
        <v>51</v>
      </c>
      <c r="K70" s="70"/>
      <c r="L70" s="70"/>
      <c r="M70" s="70"/>
      <c r="N70" s="71" t="s">
        <v>52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8"/>
    </row>
    <row r="76" s="1" customFormat="1" ht="36.96" customHeight="1">
      <c r="B76" s="44"/>
      <c r="C76" s="25" t="s">
        <v>111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</row>
    <row r="78" s="1" customFormat="1" ht="30" customHeight="1">
      <c r="B78" s="44"/>
      <c r="C78" s="36" t="s">
        <v>17</v>
      </c>
      <c r="D78" s="45"/>
      <c r="E78" s="45"/>
      <c r="F78" s="147" t="str">
        <f>F6</f>
        <v>Spojovacie a prístupové chodníky k obytným domom Luhy II.</v>
      </c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45"/>
      <c r="R78" s="46"/>
    </row>
    <row r="79" s="1" customFormat="1" ht="36.96" customHeight="1">
      <c r="B79" s="44"/>
      <c r="C79" s="83" t="s">
        <v>108</v>
      </c>
      <c r="D79" s="45"/>
      <c r="E79" s="45"/>
      <c r="F79" s="85" t="str">
        <f>F7</f>
        <v>4 - 4. etapa - chodník od ZŠ a MŠ po 1028</v>
      </c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</row>
    <row r="80" s="1" customFormat="1" ht="6.96" customHeight="1">
      <c r="B80" s="44"/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6"/>
    </row>
    <row r="81" s="1" customFormat="1" ht="18" customHeight="1">
      <c r="B81" s="44"/>
      <c r="C81" s="36" t="s">
        <v>21</v>
      </c>
      <c r="D81" s="45"/>
      <c r="E81" s="45"/>
      <c r="F81" s="31" t="str">
        <f>F9</f>
        <v xml:space="preserve"> </v>
      </c>
      <c r="G81" s="45"/>
      <c r="H81" s="45"/>
      <c r="I81" s="45"/>
      <c r="J81" s="45"/>
      <c r="K81" s="36" t="s">
        <v>23</v>
      </c>
      <c r="L81" s="45"/>
      <c r="M81" s="88" t="str">
        <f>IF(O9="","",O9)</f>
        <v>5. 3. 2018</v>
      </c>
      <c r="N81" s="88"/>
      <c r="O81" s="88"/>
      <c r="P81" s="88"/>
      <c r="Q81" s="45"/>
      <c r="R81" s="46"/>
    </row>
    <row r="82" s="1" customFormat="1" ht="6.96" customHeight="1">
      <c r="B82" s="44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6"/>
    </row>
    <row r="83" s="1" customFormat="1">
      <c r="B83" s="44"/>
      <c r="C83" s="36" t="s">
        <v>25</v>
      </c>
      <c r="D83" s="45"/>
      <c r="E83" s="45"/>
      <c r="F83" s="31" t="str">
        <f>E12</f>
        <v>Mesto Partizánske</v>
      </c>
      <c r="G83" s="45"/>
      <c r="H83" s="45"/>
      <c r="I83" s="45"/>
      <c r="J83" s="45"/>
      <c r="K83" s="36" t="s">
        <v>31</v>
      </c>
      <c r="L83" s="45"/>
      <c r="M83" s="31" t="str">
        <f>E18</f>
        <v xml:space="preserve"> </v>
      </c>
      <c r="N83" s="31"/>
      <c r="O83" s="31"/>
      <c r="P83" s="31"/>
      <c r="Q83" s="31"/>
      <c r="R83" s="46"/>
    </row>
    <row r="84" s="1" customFormat="1" ht="14.4" customHeight="1">
      <c r="B84" s="44"/>
      <c r="C84" s="36" t="s">
        <v>29</v>
      </c>
      <c r="D84" s="45"/>
      <c r="E84" s="45"/>
      <c r="F84" s="31" t="str">
        <f>IF(E15="","",E15)</f>
        <v>Vyplň údaj</v>
      </c>
      <c r="G84" s="45"/>
      <c r="H84" s="45"/>
      <c r="I84" s="45"/>
      <c r="J84" s="45"/>
      <c r="K84" s="36" t="s">
        <v>34</v>
      </c>
      <c r="L84" s="45"/>
      <c r="M84" s="31" t="str">
        <f>E21</f>
        <v xml:space="preserve"> </v>
      </c>
      <c r="N84" s="31"/>
      <c r="O84" s="31"/>
      <c r="P84" s="31"/>
      <c r="Q84" s="31"/>
      <c r="R84" s="46"/>
    </row>
    <row r="85" s="1" customFormat="1" ht="10.32" customHeight="1">
      <c r="B85" s="44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6"/>
    </row>
    <row r="86" s="1" customFormat="1" ht="29.28" customHeight="1">
      <c r="B86" s="44"/>
      <c r="C86" s="160" t="s">
        <v>112</v>
      </c>
      <c r="D86" s="143"/>
      <c r="E86" s="143"/>
      <c r="F86" s="143"/>
      <c r="G86" s="143"/>
      <c r="H86" s="143"/>
      <c r="I86" s="143"/>
      <c r="J86" s="143"/>
      <c r="K86" s="143"/>
      <c r="L86" s="143"/>
      <c r="M86" s="143"/>
      <c r="N86" s="160" t="s">
        <v>113</v>
      </c>
      <c r="O86" s="143"/>
      <c r="P86" s="143"/>
      <c r="Q86" s="143"/>
      <c r="R86" s="46"/>
    </row>
    <row r="87" s="1" customFormat="1" ht="10.32" customHeight="1">
      <c r="B87" s="44"/>
      <c r="C87" s="45"/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45"/>
      <c r="O87" s="45"/>
      <c r="P87" s="45"/>
      <c r="Q87" s="45"/>
      <c r="R87" s="46"/>
    </row>
    <row r="88" s="1" customFormat="1" ht="29.28" customHeight="1">
      <c r="B88" s="44"/>
      <c r="C88" s="161" t="s">
        <v>114</v>
      </c>
      <c r="D88" s="45"/>
      <c r="E88" s="45"/>
      <c r="F88" s="45"/>
      <c r="G88" s="45"/>
      <c r="H88" s="45"/>
      <c r="I88" s="45"/>
      <c r="J88" s="45"/>
      <c r="K88" s="45"/>
      <c r="L88" s="45"/>
      <c r="M88" s="45"/>
      <c r="N88" s="105">
        <f>N122</f>
        <v>0</v>
      </c>
      <c r="O88" s="162"/>
      <c r="P88" s="162"/>
      <c r="Q88" s="162"/>
      <c r="R88" s="46"/>
      <c r="AU88" s="20" t="s">
        <v>115</v>
      </c>
    </row>
    <row r="89" s="6" customFormat="1" ht="24.96" customHeight="1">
      <c r="B89" s="163"/>
      <c r="C89" s="164"/>
      <c r="D89" s="165" t="s">
        <v>124</v>
      </c>
      <c r="E89" s="164"/>
      <c r="F89" s="164"/>
      <c r="G89" s="164"/>
      <c r="H89" s="164"/>
      <c r="I89" s="164"/>
      <c r="J89" s="164"/>
      <c r="K89" s="164"/>
      <c r="L89" s="164"/>
      <c r="M89" s="164"/>
      <c r="N89" s="166">
        <f>N123</f>
        <v>0</v>
      </c>
      <c r="O89" s="164"/>
      <c r="P89" s="164"/>
      <c r="Q89" s="164"/>
      <c r="R89" s="167"/>
    </row>
    <row r="90" s="7" customFormat="1" ht="19.92" customHeight="1">
      <c r="B90" s="168"/>
      <c r="C90" s="169"/>
      <c r="D90" s="128" t="s">
        <v>117</v>
      </c>
      <c r="E90" s="169"/>
      <c r="F90" s="169"/>
      <c r="G90" s="169"/>
      <c r="H90" s="169"/>
      <c r="I90" s="169"/>
      <c r="J90" s="169"/>
      <c r="K90" s="169"/>
      <c r="L90" s="169"/>
      <c r="M90" s="169"/>
      <c r="N90" s="130">
        <f>N124</f>
        <v>0</v>
      </c>
      <c r="O90" s="169"/>
      <c r="P90" s="169"/>
      <c r="Q90" s="169"/>
      <c r="R90" s="170"/>
    </row>
    <row r="91" s="7" customFormat="1" ht="19.92" customHeight="1">
      <c r="B91" s="168"/>
      <c r="C91" s="169"/>
      <c r="D91" s="128" t="s">
        <v>545</v>
      </c>
      <c r="E91" s="169"/>
      <c r="F91" s="169"/>
      <c r="G91" s="169"/>
      <c r="H91" s="169"/>
      <c r="I91" s="169"/>
      <c r="J91" s="169"/>
      <c r="K91" s="169"/>
      <c r="L91" s="169"/>
      <c r="M91" s="169"/>
      <c r="N91" s="130">
        <f>N133</f>
        <v>0</v>
      </c>
      <c r="O91" s="169"/>
      <c r="P91" s="169"/>
      <c r="Q91" s="169"/>
      <c r="R91" s="170"/>
    </row>
    <row r="92" s="7" customFormat="1" ht="19.92" customHeight="1">
      <c r="B92" s="168"/>
      <c r="C92" s="169"/>
      <c r="D92" s="128" t="s">
        <v>118</v>
      </c>
      <c r="E92" s="169"/>
      <c r="F92" s="169"/>
      <c r="G92" s="169"/>
      <c r="H92" s="169"/>
      <c r="I92" s="169"/>
      <c r="J92" s="169"/>
      <c r="K92" s="169"/>
      <c r="L92" s="169"/>
      <c r="M92" s="169"/>
      <c r="N92" s="130">
        <f>N135</f>
        <v>0</v>
      </c>
      <c r="O92" s="169"/>
      <c r="P92" s="169"/>
      <c r="Q92" s="169"/>
      <c r="R92" s="170"/>
    </row>
    <row r="93" s="7" customFormat="1" ht="19.92" customHeight="1">
      <c r="B93" s="168"/>
      <c r="C93" s="169"/>
      <c r="D93" s="128" t="s">
        <v>119</v>
      </c>
      <c r="E93" s="169"/>
      <c r="F93" s="169"/>
      <c r="G93" s="169"/>
      <c r="H93" s="169"/>
      <c r="I93" s="169"/>
      <c r="J93" s="169"/>
      <c r="K93" s="169"/>
      <c r="L93" s="169"/>
      <c r="M93" s="169"/>
      <c r="N93" s="130">
        <f>N141</f>
        <v>0</v>
      </c>
      <c r="O93" s="169"/>
      <c r="P93" s="169"/>
      <c r="Q93" s="169"/>
      <c r="R93" s="170"/>
    </row>
    <row r="94" s="7" customFormat="1" ht="19.92" customHeight="1">
      <c r="B94" s="168"/>
      <c r="C94" s="169"/>
      <c r="D94" s="128" t="s">
        <v>125</v>
      </c>
      <c r="E94" s="169"/>
      <c r="F94" s="169"/>
      <c r="G94" s="169"/>
      <c r="H94" s="169"/>
      <c r="I94" s="169"/>
      <c r="J94" s="169"/>
      <c r="K94" s="169"/>
      <c r="L94" s="169"/>
      <c r="M94" s="169"/>
      <c r="N94" s="130">
        <f>N150</f>
        <v>0</v>
      </c>
      <c r="O94" s="169"/>
      <c r="P94" s="169"/>
      <c r="Q94" s="169"/>
      <c r="R94" s="170"/>
    </row>
    <row r="95" s="6" customFormat="1" ht="21.84" customHeight="1">
      <c r="B95" s="163"/>
      <c r="C95" s="164"/>
      <c r="D95" s="165" t="s">
        <v>126</v>
      </c>
      <c r="E95" s="164"/>
      <c r="F95" s="164"/>
      <c r="G95" s="164"/>
      <c r="H95" s="164"/>
      <c r="I95" s="164"/>
      <c r="J95" s="164"/>
      <c r="K95" s="164"/>
      <c r="L95" s="164"/>
      <c r="M95" s="164"/>
      <c r="N95" s="171">
        <f>N152</f>
        <v>0</v>
      </c>
      <c r="O95" s="164"/>
      <c r="P95" s="164"/>
      <c r="Q95" s="164"/>
      <c r="R95" s="167"/>
    </row>
    <row r="96" s="1" customFormat="1" ht="21.84" customHeight="1">
      <c r="B96" s="44"/>
      <c r="C96" s="45"/>
      <c r="D96" s="45"/>
      <c r="E96" s="45"/>
      <c r="F96" s="45"/>
      <c r="G96" s="45"/>
      <c r="H96" s="45"/>
      <c r="I96" s="45"/>
      <c r="J96" s="45"/>
      <c r="K96" s="45"/>
      <c r="L96" s="45"/>
      <c r="M96" s="45"/>
      <c r="N96" s="45"/>
      <c r="O96" s="45"/>
      <c r="P96" s="45"/>
      <c r="Q96" s="45"/>
      <c r="R96" s="46"/>
    </row>
    <row r="97" s="1" customFormat="1" ht="29.28" customHeight="1">
      <c r="B97" s="44"/>
      <c r="C97" s="161" t="s">
        <v>127</v>
      </c>
      <c r="D97" s="45"/>
      <c r="E97" s="45"/>
      <c r="F97" s="45"/>
      <c r="G97" s="45"/>
      <c r="H97" s="45"/>
      <c r="I97" s="45"/>
      <c r="J97" s="45"/>
      <c r="K97" s="45"/>
      <c r="L97" s="45"/>
      <c r="M97" s="45"/>
      <c r="N97" s="162">
        <f>ROUND(N98+N99+N100+N101+N102+N103,2)</f>
        <v>0</v>
      </c>
      <c r="O97" s="172"/>
      <c r="P97" s="172"/>
      <c r="Q97" s="172"/>
      <c r="R97" s="46"/>
      <c r="T97" s="173"/>
      <c r="U97" s="174" t="s">
        <v>39</v>
      </c>
    </row>
    <row r="98" s="1" customFormat="1" ht="18" customHeight="1">
      <c r="B98" s="175"/>
      <c r="C98" s="176"/>
      <c r="D98" s="135" t="s">
        <v>128</v>
      </c>
      <c r="E98" s="177"/>
      <c r="F98" s="177"/>
      <c r="G98" s="177"/>
      <c r="H98" s="177"/>
      <c r="I98" s="176"/>
      <c r="J98" s="176"/>
      <c r="K98" s="176"/>
      <c r="L98" s="176"/>
      <c r="M98" s="176"/>
      <c r="N98" s="129">
        <f>ROUND(N88*T98,2)</f>
        <v>0</v>
      </c>
      <c r="O98" s="178"/>
      <c r="P98" s="178"/>
      <c r="Q98" s="178"/>
      <c r="R98" s="179"/>
      <c r="S98" s="180"/>
      <c r="T98" s="181"/>
      <c r="U98" s="182" t="s">
        <v>42</v>
      </c>
      <c r="V98" s="180"/>
      <c r="W98" s="180"/>
      <c r="X98" s="180"/>
      <c r="Y98" s="180"/>
      <c r="Z98" s="180"/>
      <c r="AA98" s="180"/>
      <c r="AB98" s="180"/>
      <c r="AC98" s="180"/>
      <c r="AD98" s="180"/>
      <c r="AE98" s="180"/>
      <c r="AF98" s="180"/>
      <c r="AG98" s="180"/>
      <c r="AH98" s="180"/>
      <c r="AI98" s="180"/>
      <c r="AJ98" s="180"/>
      <c r="AK98" s="180"/>
      <c r="AL98" s="180"/>
      <c r="AM98" s="180"/>
      <c r="AN98" s="180"/>
      <c r="AO98" s="180"/>
      <c r="AP98" s="180"/>
      <c r="AQ98" s="180"/>
      <c r="AR98" s="180"/>
      <c r="AS98" s="180"/>
      <c r="AT98" s="180"/>
      <c r="AU98" s="180"/>
      <c r="AV98" s="180"/>
      <c r="AW98" s="180"/>
      <c r="AX98" s="180"/>
      <c r="AY98" s="183" t="s">
        <v>129</v>
      </c>
      <c r="AZ98" s="180"/>
      <c r="BA98" s="180"/>
      <c r="BB98" s="180"/>
      <c r="BC98" s="180"/>
      <c r="BD98" s="180"/>
      <c r="BE98" s="184">
        <f>IF(U98="základná",N98,0)</f>
        <v>0</v>
      </c>
      <c r="BF98" s="184">
        <f>IF(U98="znížená",N98,0)</f>
        <v>0</v>
      </c>
      <c r="BG98" s="184">
        <f>IF(U98="zákl. prenesená",N98,0)</f>
        <v>0</v>
      </c>
      <c r="BH98" s="184">
        <f>IF(U98="zníž. prenesená",N98,0)</f>
        <v>0</v>
      </c>
      <c r="BI98" s="184">
        <f>IF(U98="nulová",N98,0)</f>
        <v>0</v>
      </c>
      <c r="BJ98" s="183" t="s">
        <v>84</v>
      </c>
      <c r="BK98" s="180"/>
      <c r="BL98" s="180"/>
      <c r="BM98" s="180"/>
    </row>
    <row r="99" s="1" customFormat="1" ht="18" customHeight="1">
      <c r="B99" s="175"/>
      <c r="C99" s="176"/>
      <c r="D99" s="135" t="s">
        <v>130</v>
      </c>
      <c r="E99" s="177"/>
      <c r="F99" s="177"/>
      <c r="G99" s="177"/>
      <c r="H99" s="177"/>
      <c r="I99" s="176"/>
      <c r="J99" s="176"/>
      <c r="K99" s="176"/>
      <c r="L99" s="176"/>
      <c r="M99" s="176"/>
      <c r="N99" s="129">
        <f>ROUND(N88*T99,2)</f>
        <v>0</v>
      </c>
      <c r="O99" s="178"/>
      <c r="P99" s="178"/>
      <c r="Q99" s="178"/>
      <c r="R99" s="179"/>
      <c r="S99" s="180"/>
      <c r="T99" s="181"/>
      <c r="U99" s="182" t="s">
        <v>42</v>
      </c>
      <c r="V99" s="180"/>
      <c r="W99" s="180"/>
      <c r="X99" s="180"/>
      <c r="Y99" s="180"/>
      <c r="Z99" s="180"/>
      <c r="AA99" s="180"/>
      <c r="AB99" s="180"/>
      <c r="AC99" s="180"/>
      <c r="AD99" s="180"/>
      <c r="AE99" s="180"/>
      <c r="AF99" s="180"/>
      <c r="AG99" s="180"/>
      <c r="AH99" s="180"/>
      <c r="AI99" s="180"/>
      <c r="AJ99" s="180"/>
      <c r="AK99" s="180"/>
      <c r="AL99" s="180"/>
      <c r="AM99" s="180"/>
      <c r="AN99" s="180"/>
      <c r="AO99" s="180"/>
      <c r="AP99" s="180"/>
      <c r="AQ99" s="180"/>
      <c r="AR99" s="180"/>
      <c r="AS99" s="180"/>
      <c r="AT99" s="180"/>
      <c r="AU99" s="180"/>
      <c r="AV99" s="180"/>
      <c r="AW99" s="180"/>
      <c r="AX99" s="180"/>
      <c r="AY99" s="183" t="s">
        <v>129</v>
      </c>
      <c r="AZ99" s="180"/>
      <c r="BA99" s="180"/>
      <c r="BB99" s="180"/>
      <c r="BC99" s="180"/>
      <c r="BD99" s="180"/>
      <c r="BE99" s="184">
        <f>IF(U99="základná",N99,0)</f>
        <v>0</v>
      </c>
      <c r="BF99" s="184">
        <f>IF(U99="znížená",N99,0)</f>
        <v>0</v>
      </c>
      <c r="BG99" s="184">
        <f>IF(U99="zákl. prenesená",N99,0)</f>
        <v>0</v>
      </c>
      <c r="BH99" s="184">
        <f>IF(U99="zníž. prenesená",N99,0)</f>
        <v>0</v>
      </c>
      <c r="BI99" s="184">
        <f>IF(U99="nulová",N99,0)</f>
        <v>0</v>
      </c>
      <c r="BJ99" s="183" t="s">
        <v>84</v>
      </c>
      <c r="BK99" s="180"/>
      <c r="BL99" s="180"/>
      <c r="BM99" s="180"/>
    </row>
    <row r="100" s="1" customFormat="1" ht="18" customHeight="1">
      <c r="B100" s="175"/>
      <c r="C100" s="176"/>
      <c r="D100" s="135" t="s">
        <v>131</v>
      </c>
      <c r="E100" s="177"/>
      <c r="F100" s="177"/>
      <c r="G100" s="177"/>
      <c r="H100" s="177"/>
      <c r="I100" s="176"/>
      <c r="J100" s="176"/>
      <c r="K100" s="176"/>
      <c r="L100" s="176"/>
      <c r="M100" s="176"/>
      <c r="N100" s="129">
        <f>ROUND(N88*T100,2)</f>
        <v>0</v>
      </c>
      <c r="O100" s="178"/>
      <c r="P100" s="178"/>
      <c r="Q100" s="178"/>
      <c r="R100" s="179"/>
      <c r="S100" s="180"/>
      <c r="T100" s="181"/>
      <c r="U100" s="182" t="s">
        <v>42</v>
      </c>
      <c r="V100" s="180"/>
      <c r="W100" s="180"/>
      <c r="X100" s="180"/>
      <c r="Y100" s="180"/>
      <c r="Z100" s="180"/>
      <c r="AA100" s="180"/>
      <c r="AB100" s="180"/>
      <c r="AC100" s="180"/>
      <c r="AD100" s="180"/>
      <c r="AE100" s="180"/>
      <c r="AF100" s="180"/>
      <c r="AG100" s="180"/>
      <c r="AH100" s="180"/>
      <c r="AI100" s="180"/>
      <c r="AJ100" s="180"/>
      <c r="AK100" s="180"/>
      <c r="AL100" s="180"/>
      <c r="AM100" s="180"/>
      <c r="AN100" s="180"/>
      <c r="AO100" s="180"/>
      <c r="AP100" s="180"/>
      <c r="AQ100" s="180"/>
      <c r="AR100" s="180"/>
      <c r="AS100" s="180"/>
      <c r="AT100" s="180"/>
      <c r="AU100" s="180"/>
      <c r="AV100" s="180"/>
      <c r="AW100" s="180"/>
      <c r="AX100" s="180"/>
      <c r="AY100" s="183" t="s">
        <v>129</v>
      </c>
      <c r="AZ100" s="180"/>
      <c r="BA100" s="180"/>
      <c r="BB100" s="180"/>
      <c r="BC100" s="180"/>
      <c r="BD100" s="180"/>
      <c r="BE100" s="184">
        <f>IF(U100="základná",N100,0)</f>
        <v>0</v>
      </c>
      <c r="BF100" s="184">
        <f>IF(U100="znížená",N100,0)</f>
        <v>0</v>
      </c>
      <c r="BG100" s="184">
        <f>IF(U100="zákl. prenesená",N100,0)</f>
        <v>0</v>
      </c>
      <c r="BH100" s="184">
        <f>IF(U100="zníž. prenesená",N100,0)</f>
        <v>0</v>
      </c>
      <c r="BI100" s="184">
        <f>IF(U100="nulová",N100,0)</f>
        <v>0</v>
      </c>
      <c r="BJ100" s="183" t="s">
        <v>84</v>
      </c>
      <c r="BK100" s="180"/>
      <c r="BL100" s="180"/>
      <c r="BM100" s="180"/>
    </row>
    <row r="101" s="1" customFormat="1" ht="18" customHeight="1">
      <c r="B101" s="175"/>
      <c r="C101" s="176"/>
      <c r="D101" s="135" t="s">
        <v>132</v>
      </c>
      <c r="E101" s="177"/>
      <c r="F101" s="177"/>
      <c r="G101" s="177"/>
      <c r="H101" s="177"/>
      <c r="I101" s="176"/>
      <c r="J101" s="176"/>
      <c r="K101" s="176"/>
      <c r="L101" s="176"/>
      <c r="M101" s="176"/>
      <c r="N101" s="129">
        <f>ROUND(N88*T101,2)</f>
        <v>0</v>
      </c>
      <c r="O101" s="178"/>
      <c r="P101" s="178"/>
      <c r="Q101" s="178"/>
      <c r="R101" s="179"/>
      <c r="S101" s="180"/>
      <c r="T101" s="181"/>
      <c r="U101" s="182" t="s">
        <v>42</v>
      </c>
      <c r="V101" s="180"/>
      <c r="W101" s="180"/>
      <c r="X101" s="180"/>
      <c r="Y101" s="180"/>
      <c r="Z101" s="180"/>
      <c r="AA101" s="180"/>
      <c r="AB101" s="180"/>
      <c r="AC101" s="180"/>
      <c r="AD101" s="180"/>
      <c r="AE101" s="180"/>
      <c r="AF101" s="180"/>
      <c r="AG101" s="180"/>
      <c r="AH101" s="180"/>
      <c r="AI101" s="180"/>
      <c r="AJ101" s="180"/>
      <c r="AK101" s="180"/>
      <c r="AL101" s="180"/>
      <c r="AM101" s="180"/>
      <c r="AN101" s="180"/>
      <c r="AO101" s="180"/>
      <c r="AP101" s="180"/>
      <c r="AQ101" s="180"/>
      <c r="AR101" s="180"/>
      <c r="AS101" s="180"/>
      <c r="AT101" s="180"/>
      <c r="AU101" s="180"/>
      <c r="AV101" s="180"/>
      <c r="AW101" s="180"/>
      <c r="AX101" s="180"/>
      <c r="AY101" s="183" t="s">
        <v>129</v>
      </c>
      <c r="AZ101" s="180"/>
      <c r="BA101" s="180"/>
      <c r="BB101" s="180"/>
      <c r="BC101" s="180"/>
      <c r="BD101" s="180"/>
      <c r="BE101" s="184">
        <f>IF(U101="základná",N101,0)</f>
        <v>0</v>
      </c>
      <c r="BF101" s="184">
        <f>IF(U101="znížená",N101,0)</f>
        <v>0</v>
      </c>
      <c r="BG101" s="184">
        <f>IF(U101="zákl. prenesená",N101,0)</f>
        <v>0</v>
      </c>
      <c r="BH101" s="184">
        <f>IF(U101="zníž. prenesená",N101,0)</f>
        <v>0</v>
      </c>
      <c r="BI101" s="184">
        <f>IF(U101="nulová",N101,0)</f>
        <v>0</v>
      </c>
      <c r="BJ101" s="183" t="s">
        <v>84</v>
      </c>
      <c r="BK101" s="180"/>
      <c r="BL101" s="180"/>
      <c r="BM101" s="180"/>
    </row>
    <row r="102" s="1" customFormat="1" ht="18" customHeight="1">
      <c r="B102" s="175"/>
      <c r="C102" s="176"/>
      <c r="D102" s="135" t="s">
        <v>133</v>
      </c>
      <c r="E102" s="177"/>
      <c r="F102" s="177"/>
      <c r="G102" s="177"/>
      <c r="H102" s="177"/>
      <c r="I102" s="176"/>
      <c r="J102" s="176"/>
      <c r="K102" s="176"/>
      <c r="L102" s="176"/>
      <c r="M102" s="176"/>
      <c r="N102" s="129">
        <f>ROUND(N88*T102,2)</f>
        <v>0</v>
      </c>
      <c r="O102" s="178"/>
      <c r="P102" s="178"/>
      <c r="Q102" s="178"/>
      <c r="R102" s="179"/>
      <c r="S102" s="180"/>
      <c r="T102" s="181"/>
      <c r="U102" s="182" t="s">
        <v>42</v>
      </c>
      <c r="V102" s="180"/>
      <c r="W102" s="180"/>
      <c r="X102" s="180"/>
      <c r="Y102" s="180"/>
      <c r="Z102" s="180"/>
      <c r="AA102" s="180"/>
      <c r="AB102" s="180"/>
      <c r="AC102" s="180"/>
      <c r="AD102" s="180"/>
      <c r="AE102" s="180"/>
      <c r="AF102" s="180"/>
      <c r="AG102" s="180"/>
      <c r="AH102" s="180"/>
      <c r="AI102" s="180"/>
      <c r="AJ102" s="180"/>
      <c r="AK102" s="180"/>
      <c r="AL102" s="180"/>
      <c r="AM102" s="180"/>
      <c r="AN102" s="180"/>
      <c r="AO102" s="180"/>
      <c r="AP102" s="180"/>
      <c r="AQ102" s="180"/>
      <c r="AR102" s="180"/>
      <c r="AS102" s="180"/>
      <c r="AT102" s="180"/>
      <c r="AU102" s="180"/>
      <c r="AV102" s="180"/>
      <c r="AW102" s="180"/>
      <c r="AX102" s="180"/>
      <c r="AY102" s="183" t="s">
        <v>129</v>
      </c>
      <c r="AZ102" s="180"/>
      <c r="BA102" s="180"/>
      <c r="BB102" s="180"/>
      <c r="BC102" s="180"/>
      <c r="BD102" s="180"/>
      <c r="BE102" s="184">
        <f>IF(U102="základná",N102,0)</f>
        <v>0</v>
      </c>
      <c r="BF102" s="184">
        <f>IF(U102="znížená",N102,0)</f>
        <v>0</v>
      </c>
      <c r="BG102" s="184">
        <f>IF(U102="zákl. prenesená",N102,0)</f>
        <v>0</v>
      </c>
      <c r="BH102" s="184">
        <f>IF(U102="zníž. prenesená",N102,0)</f>
        <v>0</v>
      </c>
      <c r="BI102" s="184">
        <f>IF(U102="nulová",N102,0)</f>
        <v>0</v>
      </c>
      <c r="BJ102" s="183" t="s">
        <v>84</v>
      </c>
      <c r="BK102" s="180"/>
      <c r="BL102" s="180"/>
      <c r="BM102" s="180"/>
    </row>
    <row r="103" s="1" customFormat="1" ht="18" customHeight="1">
      <c r="B103" s="175"/>
      <c r="C103" s="176"/>
      <c r="D103" s="177" t="s">
        <v>134</v>
      </c>
      <c r="E103" s="176"/>
      <c r="F103" s="176"/>
      <c r="G103" s="176"/>
      <c r="H103" s="176"/>
      <c r="I103" s="176"/>
      <c r="J103" s="176"/>
      <c r="K103" s="176"/>
      <c r="L103" s="176"/>
      <c r="M103" s="176"/>
      <c r="N103" s="129">
        <f>ROUND(N88*T103,2)</f>
        <v>0</v>
      </c>
      <c r="O103" s="178"/>
      <c r="P103" s="178"/>
      <c r="Q103" s="178"/>
      <c r="R103" s="179"/>
      <c r="S103" s="180"/>
      <c r="T103" s="185"/>
      <c r="U103" s="186" t="s">
        <v>42</v>
      </c>
      <c r="V103" s="180"/>
      <c r="W103" s="180"/>
      <c r="X103" s="180"/>
      <c r="Y103" s="180"/>
      <c r="Z103" s="180"/>
      <c r="AA103" s="180"/>
      <c r="AB103" s="180"/>
      <c r="AC103" s="180"/>
      <c r="AD103" s="180"/>
      <c r="AE103" s="180"/>
      <c r="AF103" s="180"/>
      <c r="AG103" s="180"/>
      <c r="AH103" s="180"/>
      <c r="AI103" s="180"/>
      <c r="AJ103" s="180"/>
      <c r="AK103" s="180"/>
      <c r="AL103" s="180"/>
      <c r="AM103" s="180"/>
      <c r="AN103" s="180"/>
      <c r="AO103" s="180"/>
      <c r="AP103" s="180"/>
      <c r="AQ103" s="180"/>
      <c r="AR103" s="180"/>
      <c r="AS103" s="180"/>
      <c r="AT103" s="180"/>
      <c r="AU103" s="180"/>
      <c r="AV103" s="180"/>
      <c r="AW103" s="180"/>
      <c r="AX103" s="180"/>
      <c r="AY103" s="183" t="s">
        <v>135</v>
      </c>
      <c r="AZ103" s="180"/>
      <c r="BA103" s="180"/>
      <c r="BB103" s="180"/>
      <c r="BC103" s="180"/>
      <c r="BD103" s="180"/>
      <c r="BE103" s="184">
        <f>IF(U103="základná",N103,0)</f>
        <v>0</v>
      </c>
      <c r="BF103" s="184">
        <f>IF(U103="znížená",N103,0)</f>
        <v>0</v>
      </c>
      <c r="BG103" s="184">
        <f>IF(U103="zákl. prenesená",N103,0)</f>
        <v>0</v>
      </c>
      <c r="BH103" s="184">
        <f>IF(U103="zníž. prenesená",N103,0)</f>
        <v>0</v>
      </c>
      <c r="BI103" s="184">
        <f>IF(U103="nulová",N103,0)</f>
        <v>0</v>
      </c>
      <c r="BJ103" s="183" t="s">
        <v>84</v>
      </c>
      <c r="BK103" s="180"/>
      <c r="BL103" s="180"/>
      <c r="BM103" s="180"/>
    </row>
    <row r="104" s="1" customFormat="1">
      <c r="B104" s="44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6"/>
    </row>
    <row r="105" s="1" customFormat="1" ht="29.28" customHeight="1">
      <c r="B105" s="44"/>
      <c r="C105" s="142" t="s">
        <v>101</v>
      </c>
      <c r="D105" s="143"/>
      <c r="E105" s="143"/>
      <c r="F105" s="143"/>
      <c r="G105" s="143"/>
      <c r="H105" s="143"/>
      <c r="I105" s="143"/>
      <c r="J105" s="143"/>
      <c r="K105" s="143"/>
      <c r="L105" s="144">
        <f>ROUND(SUM(N88+N97),2)</f>
        <v>0</v>
      </c>
      <c r="M105" s="144"/>
      <c r="N105" s="144"/>
      <c r="O105" s="144"/>
      <c r="P105" s="144"/>
      <c r="Q105" s="144"/>
      <c r="R105" s="46"/>
    </row>
    <row r="106" s="1" customFormat="1" ht="6.96" customHeight="1">
      <c r="B106" s="73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5"/>
    </row>
    <row r="110" s="1" customFormat="1" ht="6.96" customHeight="1">
      <c r="B110" s="76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8"/>
    </row>
    <row r="111" s="1" customFormat="1" ht="36.96" customHeight="1">
      <c r="B111" s="44"/>
      <c r="C111" s="25" t="s">
        <v>136</v>
      </c>
      <c r="D111" s="45"/>
      <c r="E111" s="45"/>
      <c r="F111" s="45"/>
      <c r="G111" s="45"/>
      <c r="H111" s="45"/>
      <c r="I111" s="45"/>
      <c r="J111" s="45"/>
      <c r="K111" s="45"/>
      <c r="L111" s="45"/>
      <c r="M111" s="45"/>
      <c r="N111" s="45"/>
      <c r="O111" s="45"/>
      <c r="P111" s="45"/>
      <c r="Q111" s="45"/>
      <c r="R111" s="46"/>
    </row>
    <row r="112" s="1" customFormat="1" ht="6.96" customHeight="1">
      <c r="B112" s="44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45"/>
      <c r="N112" s="45"/>
      <c r="O112" s="45"/>
      <c r="P112" s="45"/>
      <c r="Q112" s="45"/>
      <c r="R112" s="46"/>
    </row>
    <row r="113" s="1" customFormat="1" ht="30" customHeight="1">
      <c r="B113" s="44"/>
      <c r="C113" s="36" t="s">
        <v>17</v>
      </c>
      <c r="D113" s="45"/>
      <c r="E113" s="45"/>
      <c r="F113" s="147" t="str">
        <f>F6</f>
        <v>Spojovacie a prístupové chodníky k obytným domom Luhy II.</v>
      </c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45"/>
      <c r="R113" s="46"/>
    </row>
    <row r="114" s="1" customFormat="1" ht="36.96" customHeight="1">
      <c r="B114" s="44"/>
      <c r="C114" s="83" t="s">
        <v>108</v>
      </c>
      <c r="D114" s="45"/>
      <c r="E114" s="45"/>
      <c r="F114" s="85" t="str">
        <f>F7</f>
        <v>4 - 4. etapa - chodník od ZŠ a MŠ po 1028</v>
      </c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 ht="6.96" customHeight="1">
      <c r="B115" s="44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="1" customFormat="1" ht="18" customHeight="1">
      <c r="B116" s="44"/>
      <c r="C116" s="36" t="s">
        <v>21</v>
      </c>
      <c r="D116" s="45"/>
      <c r="E116" s="45"/>
      <c r="F116" s="31" t="str">
        <f>F9</f>
        <v xml:space="preserve"> </v>
      </c>
      <c r="G116" s="45"/>
      <c r="H116" s="45"/>
      <c r="I116" s="45"/>
      <c r="J116" s="45"/>
      <c r="K116" s="36" t="s">
        <v>23</v>
      </c>
      <c r="L116" s="45"/>
      <c r="M116" s="88" t="str">
        <f>IF(O9="","",O9)</f>
        <v>5. 3. 2018</v>
      </c>
      <c r="N116" s="88"/>
      <c r="O116" s="88"/>
      <c r="P116" s="88"/>
      <c r="Q116" s="45"/>
      <c r="R116" s="46"/>
    </row>
    <row r="117" s="1" customFormat="1" ht="6.96" customHeight="1"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="1" customFormat="1">
      <c r="B118" s="44"/>
      <c r="C118" s="36" t="s">
        <v>25</v>
      </c>
      <c r="D118" s="45"/>
      <c r="E118" s="45"/>
      <c r="F118" s="31" t="str">
        <f>E12</f>
        <v>Mesto Partizánske</v>
      </c>
      <c r="G118" s="45"/>
      <c r="H118" s="45"/>
      <c r="I118" s="45"/>
      <c r="J118" s="45"/>
      <c r="K118" s="36" t="s">
        <v>31</v>
      </c>
      <c r="L118" s="45"/>
      <c r="M118" s="31" t="str">
        <f>E18</f>
        <v xml:space="preserve"> </v>
      </c>
      <c r="N118" s="31"/>
      <c r="O118" s="31"/>
      <c r="P118" s="31"/>
      <c r="Q118" s="31"/>
      <c r="R118" s="46"/>
    </row>
    <row r="119" s="1" customFormat="1" ht="14.4" customHeight="1">
      <c r="B119" s="44"/>
      <c r="C119" s="36" t="s">
        <v>29</v>
      </c>
      <c r="D119" s="45"/>
      <c r="E119" s="45"/>
      <c r="F119" s="31" t="str">
        <f>IF(E15="","",E15)</f>
        <v>Vyplň údaj</v>
      </c>
      <c r="G119" s="45"/>
      <c r="H119" s="45"/>
      <c r="I119" s="45"/>
      <c r="J119" s="45"/>
      <c r="K119" s="36" t="s">
        <v>34</v>
      </c>
      <c r="L119" s="45"/>
      <c r="M119" s="31" t="str">
        <f>E21</f>
        <v xml:space="preserve"> </v>
      </c>
      <c r="N119" s="31"/>
      <c r="O119" s="31"/>
      <c r="P119" s="31"/>
      <c r="Q119" s="31"/>
      <c r="R119" s="46"/>
    </row>
    <row r="120" s="1" customFormat="1" ht="10.32" customHeight="1">
      <c r="B120" s="44"/>
      <c r="C120" s="45"/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6"/>
    </row>
    <row r="121" s="8" customFormat="1" ht="29.28" customHeight="1">
      <c r="B121" s="187"/>
      <c r="C121" s="188" t="s">
        <v>137</v>
      </c>
      <c r="D121" s="189" t="s">
        <v>138</v>
      </c>
      <c r="E121" s="189" t="s">
        <v>57</v>
      </c>
      <c r="F121" s="189" t="s">
        <v>139</v>
      </c>
      <c r="G121" s="189"/>
      <c r="H121" s="189"/>
      <c r="I121" s="189"/>
      <c r="J121" s="189" t="s">
        <v>140</v>
      </c>
      <c r="K121" s="189" t="s">
        <v>141</v>
      </c>
      <c r="L121" s="189" t="s">
        <v>142</v>
      </c>
      <c r="M121" s="189"/>
      <c r="N121" s="189" t="s">
        <v>113</v>
      </c>
      <c r="O121" s="189"/>
      <c r="P121" s="189"/>
      <c r="Q121" s="190"/>
      <c r="R121" s="191"/>
      <c r="T121" s="98" t="s">
        <v>143</v>
      </c>
      <c r="U121" s="99" t="s">
        <v>39</v>
      </c>
      <c r="V121" s="99" t="s">
        <v>144</v>
      </c>
      <c r="W121" s="99" t="s">
        <v>145</v>
      </c>
      <c r="X121" s="99" t="s">
        <v>146</v>
      </c>
      <c r="Y121" s="99" t="s">
        <v>147</v>
      </c>
      <c r="Z121" s="99" t="s">
        <v>148</v>
      </c>
      <c r="AA121" s="100" t="s">
        <v>149</v>
      </c>
    </row>
    <row r="122" s="1" customFormat="1" ht="29.28" customHeight="1">
      <c r="B122" s="44"/>
      <c r="C122" s="102" t="s">
        <v>110</v>
      </c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192">
        <f>BK122</f>
        <v>0</v>
      </c>
      <c r="O122" s="193"/>
      <c r="P122" s="193"/>
      <c r="Q122" s="193"/>
      <c r="R122" s="46"/>
      <c r="T122" s="101"/>
      <c r="U122" s="65"/>
      <c r="V122" s="65"/>
      <c r="W122" s="194">
        <f>W123+W152</f>
        <v>0</v>
      </c>
      <c r="X122" s="65"/>
      <c r="Y122" s="194">
        <f>Y123+Y152</f>
        <v>465.98235625000001</v>
      </c>
      <c r="Z122" s="65"/>
      <c r="AA122" s="195">
        <f>AA123+AA152</f>
        <v>402.18299999999999</v>
      </c>
      <c r="AT122" s="20" t="s">
        <v>74</v>
      </c>
      <c r="AU122" s="20" t="s">
        <v>115</v>
      </c>
      <c r="BK122" s="196">
        <f>BK123+BK152</f>
        <v>0</v>
      </c>
    </row>
    <row r="123" s="9" customFormat="1" ht="37.44" customHeight="1">
      <c r="B123" s="197"/>
      <c r="C123" s="198"/>
      <c r="D123" s="199" t="s">
        <v>124</v>
      </c>
      <c r="E123" s="199"/>
      <c r="F123" s="199"/>
      <c r="G123" s="199"/>
      <c r="H123" s="199"/>
      <c r="I123" s="199"/>
      <c r="J123" s="199"/>
      <c r="K123" s="199"/>
      <c r="L123" s="199"/>
      <c r="M123" s="199"/>
      <c r="N123" s="171">
        <f>BK123</f>
        <v>0</v>
      </c>
      <c r="O123" s="200"/>
      <c r="P123" s="200"/>
      <c r="Q123" s="200"/>
      <c r="R123" s="201"/>
      <c r="T123" s="202"/>
      <c r="U123" s="198"/>
      <c r="V123" s="198"/>
      <c r="W123" s="203">
        <f>W124+W133+W135+W141+W150</f>
        <v>0</v>
      </c>
      <c r="X123" s="198"/>
      <c r="Y123" s="203">
        <f>Y124+Y133+Y135+Y141+Y150</f>
        <v>465.98235625000001</v>
      </c>
      <c r="Z123" s="198"/>
      <c r="AA123" s="204">
        <f>AA124+AA133+AA135+AA141+AA150</f>
        <v>402.18299999999999</v>
      </c>
      <c r="AR123" s="205" t="s">
        <v>81</v>
      </c>
      <c r="AT123" s="206" t="s">
        <v>74</v>
      </c>
      <c r="AU123" s="206" t="s">
        <v>75</v>
      </c>
      <c r="AY123" s="205" t="s">
        <v>150</v>
      </c>
      <c r="BK123" s="207">
        <f>BK124+BK133+BK135+BK141+BK150</f>
        <v>0</v>
      </c>
    </row>
    <row r="124" s="9" customFormat="1" ht="19.92" customHeight="1">
      <c r="B124" s="197"/>
      <c r="C124" s="198"/>
      <c r="D124" s="208" t="s">
        <v>117</v>
      </c>
      <c r="E124" s="208"/>
      <c r="F124" s="208"/>
      <c r="G124" s="208"/>
      <c r="H124" s="208"/>
      <c r="I124" s="208"/>
      <c r="J124" s="208"/>
      <c r="K124" s="208"/>
      <c r="L124" s="208"/>
      <c r="M124" s="208"/>
      <c r="N124" s="209">
        <f>BK124</f>
        <v>0</v>
      </c>
      <c r="O124" s="210"/>
      <c r="P124" s="210"/>
      <c r="Q124" s="210"/>
      <c r="R124" s="201"/>
      <c r="T124" s="202"/>
      <c r="U124" s="198"/>
      <c r="V124" s="198"/>
      <c r="W124" s="203">
        <f>SUM(W125:W132)</f>
        <v>0</v>
      </c>
      <c r="X124" s="198"/>
      <c r="Y124" s="203">
        <f>SUM(Y125:Y132)</f>
        <v>5.5042489999999997</v>
      </c>
      <c r="Z124" s="198"/>
      <c r="AA124" s="204">
        <f>SUM(AA125:AA132)</f>
        <v>402.18299999999999</v>
      </c>
      <c r="AR124" s="205" t="s">
        <v>81</v>
      </c>
      <c r="AT124" s="206" t="s">
        <v>74</v>
      </c>
      <c r="AU124" s="206" t="s">
        <v>81</v>
      </c>
      <c r="AY124" s="205" t="s">
        <v>150</v>
      </c>
      <c r="BK124" s="207">
        <f>SUM(BK125:BK132)</f>
        <v>0</v>
      </c>
    </row>
    <row r="125" s="1" customFormat="1" ht="38.25" customHeight="1">
      <c r="B125" s="175"/>
      <c r="C125" s="211" t="s">
        <v>81</v>
      </c>
      <c r="D125" s="211" t="s">
        <v>151</v>
      </c>
      <c r="E125" s="212" t="s">
        <v>334</v>
      </c>
      <c r="F125" s="213" t="s">
        <v>335</v>
      </c>
      <c r="G125" s="213"/>
      <c r="H125" s="213"/>
      <c r="I125" s="213"/>
      <c r="J125" s="214" t="s">
        <v>154</v>
      </c>
      <c r="K125" s="215">
        <v>651</v>
      </c>
      <c r="L125" s="216">
        <v>0</v>
      </c>
      <c r="M125" s="216"/>
      <c r="N125" s="215">
        <f>ROUND(L125*K125,3)</f>
        <v>0</v>
      </c>
      <c r="O125" s="215"/>
      <c r="P125" s="215"/>
      <c r="Q125" s="215"/>
      <c r="R125" s="179"/>
      <c r="T125" s="217" t="s">
        <v>5</v>
      </c>
      <c r="U125" s="54" t="s">
        <v>42</v>
      </c>
      <c r="V125" s="45"/>
      <c r="W125" s="218">
        <f>V125*K125</f>
        <v>0</v>
      </c>
      <c r="X125" s="218">
        <v>0</v>
      </c>
      <c r="Y125" s="218">
        <f>X125*K125</f>
        <v>0</v>
      </c>
      <c r="Z125" s="218">
        <v>0.098000000000000004</v>
      </c>
      <c r="AA125" s="219">
        <f>Z125*K125</f>
        <v>63.798000000000002</v>
      </c>
      <c r="AR125" s="20" t="s">
        <v>90</v>
      </c>
      <c r="AT125" s="20" t="s">
        <v>151</v>
      </c>
      <c r="AU125" s="20" t="s">
        <v>84</v>
      </c>
      <c r="AY125" s="20" t="s">
        <v>150</v>
      </c>
      <c r="BE125" s="134">
        <f>IF(U125="základná",N125,0)</f>
        <v>0</v>
      </c>
      <c r="BF125" s="134">
        <f>IF(U125="znížená",N125,0)</f>
        <v>0</v>
      </c>
      <c r="BG125" s="134">
        <f>IF(U125="zákl. prenesená",N125,0)</f>
        <v>0</v>
      </c>
      <c r="BH125" s="134">
        <f>IF(U125="zníž. prenesená",N125,0)</f>
        <v>0</v>
      </c>
      <c r="BI125" s="134">
        <f>IF(U125="nulová",N125,0)</f>
        <v>0</v>
      </c>
      <c r="BJ125" s="20" t="s">
        <v>84</v>
      </c>
      <c r="BK125" s="220">
        <f>ROUND(L125*K125,3)</f>
        <v>0</v>
      </c>
      <c r="BL125" s="20" t="s">
        <v>90</v>
      </c>
      <c r="BM125" s="20" t="s">
        <v>546</v>
      </c>
    </row>
    <row r="126" s="1" customFormat="1" ht="38.25" customHeight="1">
      <c r="B126" s="175"/>
      <c r="C126" s="211" t="s">
        <v>84</v>
      </c>
      <c r="D126" s="211" t="s">
        <v>151</v>
      </c>
      <c r="E126" s="212" t="s">
        <v>217</v>
      </c>
      <c r="F126" s="213" t="s">
        <v>218</v>
      </c>
      <c r="G126" s="213"/>
      <c r="H126" s="213"/>
      <c r="I126" s="213"/>
      <c r="J126" s="214" t="s">
        <v>199</v>
      </c>
      <c r="K126" s="215">
        <v>246</v>
      </c>
      <c r="L126" s="216">
        <v>0</v>
      </c>
      <c r="M126" s="216"/>
      <c r="N126" s="215">
        <f>ROUND(L126*K126,3)</f>
        <v>0</v>
      </c>
      <c r="O126" s="215"/>
      <c r="P126" s="215"/>
      <c r="Q126" s="215"/>
      <c r="R126" s="179"/>
      <c r="T126" s="217" t="s">
        <v>5</v>
      </c>
      <c r="U126" s="54" t="s">
        <v>42</v>
      </c>
      <c r="V126" s="45"/>
      <c r="W126" s="218">
        <f>V126*K126</f>
        <v>0</v>
      </c>
      <c r="X126" s="218">
        <v>0</v>
      </c>
      <c r="Y126" s="218">
        <f>X126*K126</f>
        <v>0</v>
      </c>
      <c r="Z126" s="218">
        <v>0.14499999999999999</v>
      </c>
      <c r="AA126" s="219">
        <f>Z126*K126</f>
        <v>35.669999999999995</v>
      </c>
      <c r="AR126" s="20" t="s">
        <v>90</v>
      </c>
      <c r="AT126" s="20" t="s">
        <v>151</v>
      </c>
      <c r="AU126" s="20" t="s">
        <v>84</v>
      </c>
      <c r="AY126" s="20" t="s">
        <v>150</v>
      </c>
      <c r="BE126" s="134">
        <f>IF(U126="základná",N126,0)</f>
        <v>0</v>
      </c>
      <c r="BF126" s="134">
        <f>IF(U126="znížená",N126,0)</f>
        <v>0</v>
      </c>
      <c r="BG126" s="134">
        <f>IF(U126="zákl. prenesená",N126,0)</f>
        <v>0</v>
      </c>
      <c r="BH126" s="134">
        <f>IF(U126="zníž. prenesená",N126,0)</f>
        <v>0</v>
      </c>
      <c r="BI126" s="134">
        <f>IF(U126="nulová",N126,0)</f>
        <v>0</v>
      </c>
      <c r="BJ126" s="20" t="s">
        <v>84</v>
      </c>
      <c r="BK126" s="220">
        <f>ROUND(L126*K126,3)</f>
        <v>0</v>
      </c>
      <c r="BL126" s="20" t="s">
        <v>90</v>
      </c>
      <c r="BM126" s="20" t="s">
        <v>547</v>
      </c>
    </row>
    <row r="127" s="1" customFormat="1" ht="38.25" customHeight="1">
      <c r="B127" s="175"/>
      <c r="C127" s="211" t="s">
        <v>87</v>
      </c>
      <c r="D127" s="211" t="s">
        <v>151</v>
      </c>
      <c r="E127" s="212" t="s">
        <v>548</v>
      </c>
      <c r="F127" s="213" t="s">
        <v>549</v>
      </c>
      <c r="G127" s="213"/>
      <c r="H127" s="213"/>
      <c r="I127" s="213"/>
      <c r="J127" s="214" t="s">
        <v>154</v>
      </c>
      <c r="K127" s="215">
        <v>651</v>
      </c>
      <c r="L127" s="216">
        <v>0</v>
      </c>
      <c r="M127" s="216"/>
      <c r="N127" s="215">
        <f>ROUND(L127*K127,3)</f>
        <v>0</v>
      </c>
      <c r="O127" s="215"/>
      <c r="P127" s="215"/>
      <c r="Q127" s="215"/>
      <c r="R127" s="179"/>
      <c r="T127" s="217" t="s">
        <v>5</v>
      </c>
      <c r="U127" s="54" t="s">
        <v>42</v>
      </c>
      <c r="V127" s="45"/>
      <c r="W127" s="218">
        <f>V127*K127</f>
        <v>0</v>
      </c>
      <c r="X127" s="218">
        <v>0</v>
      </c>
      <c r="Y127" s="218">
        <f>X127*K127</f>
        <v>0</v>
      </c>
      <c r="Z127" s="218">
        <v>0.23999999999999999</v>
      </c>
      <c r="AA127" s="219">
        <f>Z127*K127</f>
        <v>156.23999999999998</v>
      </c>
      <c r="AR127" s="20" t="s">
        <v>90</v>
      </c>
      <c r="AT127" s="20" t="s">
        <v>151</v>
      </c>
      <c r="AU127" s="20" t="s">
        <v>84</v>
      </c>
      <c r="AY127" s="20" t="s">
        <v>150</v>
      </c>
      <c r="BE127" s="134">
        <f>IF(U127="základná",N127,0)</f>
        <v>0</v>
      </c>
      <c r="BF127" s="134">
        <f>IF(U127="znížená",N127,0)</f>
        <v>0</v>
      </c>
      <c r="BG127" s="134">
        <f>IF(U127="zákl. prenesená",N127,0)</f>
        <v>0</v>
      </c>
      <c r="BH127" s="134">
        <f>IF(U127="zníž. prenesená",N127,0)</f>
        <v>0</v>
      </c>
      <c r="BI127" s="134">
        <f>IF(U127="nulová",N127,0)</f>
        <v>0</v>
      </c>
      <c r="BJ127" s="20" t="s">
        <v>84</v>
      </c>
      <c r="BK127" s="220">
        <f>ROUND(L127*K127,3)</f>
        <v>0</v>
      </c>
      <c r="BL127" s="20" t="s">
        <v>90</v>
      </c>
      <c r="BM127" s="20" t="s">
        <v>550</v>
      </c>
    </row>
    <row r="128" s="1" customFormat="1" ht="38.25" customHeight="1">
      <c r="B128" s="175"/>
      <c r="C128" s="211" t="s">
        <v>90</v>
      </c>
      <c r="D128" s="211" t="s">
        <v>151</v>
      </c>
      <c r="E128" s="212" t="s">
        <v>344</v>
      </c>
      <c r="F128" s="213" t="s">
        <v>345</v>
      </c>
      <c r="G128" s="213"/>
      <c r="H128" s="213"/>
      <c r="I128" s="213"/>
      <c r="J128" s="214" t="s">
        <v>154</v>
      </c>
      <c r="K128" s="215">
        <v>651</v>
      </c>
      <c r="L128" s="216">
        <v>0</v>
      </c>
      <c r="M128" s="216"/>
      <c r="N128" s="215">
        <f>ROUND(L128*K128,3)</f>
        <v>0</v>
      </c>
      <c r="O128" s="215"/>
      <c r="P128" s="215"/>
      <c r="Q128" s="215"/>
      <c r="R128" s="179"/>
      <c r="T128" s="217" t="s">
        <v>5</v>
      </c>
      <c r="U128" s="54" t="s">
        <v>42</v>
      </c>
      <c r="V128" s="45"/>
      <c r="W128" s="218">
        <f>V128*K128</f>
        <v>0</v>
      </c>
      <c r="X128" s="218">
        <v>0</v>
      </c>
      <c r="Y128" s="218">
        <f>X128*K128</f>
        <v>0</v>
      </c>
      <c r="Z128" s="218">
        <v>0.22500000000000001</v>
      </c>
      <c r="AA128" s="219">
        <f>Z128*K128</f>
        <v>146.47499999999999</v>
      </c>
      <c r="AR128" s="20" t="s">
        <v>90</v>
      </c>
      <c r="AT128" s="20" t="s">
        <v>151</v>
      </c>
      <c r="AU128" s="20" t="s">
        <v>84</v>
      </c>
      <c r="AY128" s="20" t="s">
        <v>150</v>
      </c>
      <c r="BE128" s="134">
        <f>IF(U128="základná",N128,0)</f>
        <v>0</v>
      </c>
      <c r="BF128" s="134">
        <f>IF(U128="znížená",N128,0)</f>
        <v>0</v>
      </c>
      <c r="BG128" s="134">
        <f>IF(U128="zákl. prenesená",N128,0)</f>
        <v>0</v>
      </c>
      <c r="BH128" s="134">
        <f>IF(U128="zníž. prenesená",N128,0)</f>
        <v>0</v>
      </c>
      <c r="BI128" s="134">
        <f>IF(U128="nulová",N128,0)</f>
        <v>0</v>
      </c>
      <c r="BJ128" s="20" t="s">
        <v>84</v>
      </c>
      <c r="BK128" s="220">
        <f>ROUND(L128*K128,3)</f>
        <v>0</v>
      </c>
      <c r="BL128" s="20" t="s">
        <v>90</v>
      </c>
      <c r="BM128" s="20" t="s">
        <v>551</v>
      </c>
    </row>
    <row r="129" s="1" customFormat="1" ht="25.5" customHeight="1">
      <c r="B129" s="175"/>
      <c r="C129" s="211" t="s">
        <v>166</v>
      </c>
      <c r="D129" s="211" t="s">
        <v>151</v>
      </c>
      <c r="E129" s="212" t="s">
        <v>163</v>
      </c>
      <c r="F129" s="213" t="s">
        <v>164</v>
      </c>
      <c r="G129" s="213"/>
      <c r="H129" s="213"/>
      <c r="I129" s="213"/>
      <c r="J129" s="214" t="s">
        <v>154</v>
      </c>
      <c r="K129" s="215">
        <v>137.5</v>
      </c>
      <c r="L129" s="216">
        <v>0</v>
      </c>
      <c r="M129" s="216"/>
      <c r="N129" s="215">
        <f>ROUND(L129*K129,3)</f>
        <v>0</v>
      </c>
      <c r="O129" s="215"/>
      <c r="P129" s="215"/>
      <c r="Q129" s="215"/>
      <c r="R129" s="179"/>
      <c r="T129" s="217" t="s">
        <v>5</v>
      </c>
      <c r="U129" s="54" t="s">
        <v>42</v>
      </c>
      <c r="V129" s="45"/>
      <c r="W129" s="218">
        <f>V129*K129</f>
        <v>0</v>
      </c>
      <c r="X129" s="218">
        <v>0.040000000000000001</v>
      </c>
      <c r="Y129" s="218">
        <f>X129*K129</f>
        <v>5.5</v>
      </c>
      <c r="Z129" s="218">
        <v>0</v>
      </c>
      <c r="AA129" s="219">
        <f>Z129*K129</f>
        <v>0</v>
      </c>
      <c r="AR129" s="20" t="s">
        <v>90</v>
      </c>
      <c r="AT129" s="20" t="s">
        <v>151</v>
      </c>
      <c r="AU129" s="20" t="s">
        <v>84</v>
      </c>
      <c r="AY129" s="20" t="s">
        <v>150</v>
      </c>
      <c r="BE129" s="134">
        <f>IF(U129="základná",N129,0)</f>
        <v>0</v>
      </c>
      <c r="BF129" s="134">
        <f>IF(U129="znížená",N129,0)</f>
        <v>0</v>
      </c>
      <c r="BG129" s="134">
        <f>IF(U129="zákl. prenesená",N129,0)</f>
        <v>0</v>
      </c>
      <c r="BH129" s="134">
        <f>IF(U129="zníž. prenesená",N129,0)</f>
        <v>0</v>
      </c>
      <c r="BI129" s="134">
        <f>IF(U129="nulová",N129,0)</f>
        <v>0</v>
      </c>
      <c r="BJ129" s="20" t="s">
        <v>84</v>
      </c>
      <c r="BK129" s="220">
        <f>ROUND(L129*K129,3)</f>
        <v>0</v>
      </c>
      <c r="BL129" s="20" t="s">
        <v>90</v>
      </c>
      <c r="BM129" s="20" t="s">
        <v>552</v>
      </c>
    </row>
    <row r="130" s="1" customFormat="1" ht="16.5" customHeight="1">
      <c r="B130" s="175"/>
      <c r="C130" s="221" t="s">
        <v>173</v>
      </c>
      <c r="D130" s="221" t="s">
        <v>167</v>
      </c>
      <c r="E130" s="222" t="s">
        <v>168</v>
      </c>
      <c r="F130" s="223" t="s">
        <v>169</v>
      </c>
      <c r="G130" s="223"/>
      <c r="H130" s="223"/>
      <c r="I130" s="223"/>
      <c r="J130" s="224" t="s">
        <v>170</v>
      </c>
      <c r="K130" s="225">
        <v>4.2489999999999997</v>
      </c>
      <c r="L130" s="226">
        <v>0</v>
      </c>
      <c r="M130" s="226"/>
      <c r="N130" s="225">
        <f>ROUND(L130*K130,3)</f>
        <v>0</v>
      </c>
      <c r="O130" s="215"/>
      <c r="P130" s="215"/>
      <c r="Q130" s="215"/>
      <c r="R130" s="179"/>
      <c r="T130" s="217" t="s">
        <v>5</v>
      </c>
      <c r="U130" s="54" t="s">
        <v>42</v>
      </c>
      <c r="V130" s="45"/>
      <c r="W130" s="218">
        <f>V130*K130</f>
        <v>0</v>
      </c>
      <c r="X130" s="218">
        <v>0.001</v>
      </c>
      <c r="Y130" s="218">
        <f>X130*K130</f>
        <v>0.0042490000000000002</v>
      </c>
      <c r="Z130" s="218">
        <v>0</v>
      </c>
      <c r="AA130" s="219">
        <f>Z130*K130</f>
        <v>0</v>
      </c>
      <c r="AR130" s="20" t="s">
        <v>171</v>
      </c>
      <c r="AT130" s="20" t="s">
        <v>167</v>
      </c>
      <c r="AU130" s="20" t="s">
        <v>84</v>
      </c>
      <c r="AY130" s="20" t="s">
        <v>150</v>
      </c>
      <c r="BE130" s="134">
        <f>IF(U130="základná",N130,0)</f>
        <v>0</v>
      </c>
      <c r="BF130" s="134">
        <f>IF(U130="znížená",N130,0)</f>
        <v>0</v>
      </c>
      <c r="BG130" s="134">
        <f>IF(U130="zákl. prenesená",N130,0)</f>
        <v>0</v>
      </c>
      <c r="BH130" s="134">
        <f>IF(U130="zníž. prenesená",N130,0)</f>
        <v>0</v>
      </c>
      <c r="BI130" s="134">
        <f>IF(U130="nulová",N130,0)</f>
        <v>0</v>
      </c>
      <c r="BJ130" s="20" t="s">
        <v>84</v>
      </c>
      <c r="BK130" s="220">
        <f>ROUND(L130*K130,3)</f>
        <v>0</v>
      </c>
      <c r="BL130" s="20" t="s">
        <v>90</v>
      </c>
      <c r="BM130" s="20" t="s">
        <v>553</v>
      </c>
    </row>
    <row r="131" s="1" customFormat="1" ht="25.5" customHeight="1">
      <c r="B131" s="175"/>
      <c r="C131" s="211" t="s">
        <v>177</v>
      </c>
      <c r="D131" s="211" t="s">
        <v>151</v>
      </c>
      <c r="E131" s="212" t="s">
        <v>234</v>
      </c>
      <c r="F131" s="213" t="s">
        <v>235</v>
      </c>
      <c r="G131" s="213"/>
      <c r="H131" s="213"/>
      <c r="I131" s="213"/>
      <c r="J131" s="214" t="s">
        <v>154</v>
      </c>
      <c r="K131" s="215">
        <v>137.5</v>
      </c>
      <c r="L131" s="216">
        <v>0</v>
      </c>
      <c r="M131" s="216"/>
      <c r="N131" s="215">
        <f>ROUND(L131*K131,3)</f>
        <v>0</v>
      </c>
      <c r="O131" s="215"/>
      <c r="P131" s="215"/>
      <c r="Q131" s="215"/>
      <c r="R131" s="179"/>
      <c r="T131" s="217" t="s">
        <v>5</v>
      </c>
      <c r="U131" s="54" t="s">
        <v>42</v>
      </c>
      <c r="V131" s="45"/>
      <c r="W131" s="218">
        <f>V131*K131</f>
        <v>0</v>
      </c>
      <c r="X131" s="218">
        <v>0</v>
      </c>
      <c r="Y131" s="218">
        <f>X131*K131</f>
        <v>0</v>
      </c>
      <c r="Z131" s="218">
        <v>0</v>
      </c>
      <c r="AA131" s="219">
        <f>Z131*K131</f>
        <v>0</v>
      </c>
      <c r="AR131" s="20" t="s">
        <v>90</v>
      </c>
      <c r="AT131" s="20" t="s">
        <v>151</v>
      </c>
      <c r="AU131" s="20" t="s">
        <v>84</v>
      </c>
      <c r="AY131" s="20" t="s">
        <v>150</v>
      </c>
      <c r="BE131" s="134">
        <f>IF(U131="základná",N131,0)</f>
        <v>0</v>
      </c>
      <c r="BF131" s="134">
        <f>IF(U131="znížená",N131,0)</f>
        <v>0</v>
      </c>
      <c r="BG131" s="134">
        <f>IF(U131="zákl. prenesená",N131,0)</f>
        <v>0</v>
      </c>
      <c r="BH131" s="134">
        <f>IF(U131="zníž. prenesená",N131,0)</f>
        <v>0</v>
      </c>
      <c r="BI131" s="134">
        <f>IF(U131="nulová",N131,0)</f>
        <v>0</v>
      </c>
      <c r="BJ131" s="20" t="s">
        <v>84</v>
      </c>
      <c r="BK131" s="220">
        <f>ROUND(L131*K131,3)</f>
        <v>0</v>
      </c>
      <c r="BL131" s="20" t="s">
        <v>90</v>
      </c>
      <c r="BM131" s="20" t="s">
        <v>554</v>
      </c>
    </row>
    <row r="132" s="1" customFormat="1" ht="25.5" customHeight="1">
      <c r="B132" s="175"/>
      <c r="C132" s="211" t="s">
        <v>171</v>
      </c>
      <c r="D132" s="211" t="s">
        <v>151</v>
      </c>
      <c r="E132" s="212" t="s">
        <v>178</v>
      </c>
      <c r="F132" s="213" t="s">
        <v>179</v>
      </c>
      <c r="G132" s="213"/>
      <c r="H132" s="213"/>
      <c r="I132" s="213"/>
      <c r="J132" s="214" t="s">
        <v>154</v>
      </c>
      <c r="K132" s="215">
        <v>137.5</v>
      </c>
      <c r="L132" s="216">
        <v>0</v>
      </c>
      <c r="M132" s="216"/>
      <c r="N132" s="215">
        <f>ROUND(L132*K132,3)</f>
        <v>0</v>
      </c>
      <c r="O132" s="215"/>
      <c r="P132" s="215"/>
      <c r="Q132" s="215"/>
      <c r="R132" s="179"/>
      <c r="T132" s="217" t="s">
        <v>5</v>
      </c>
      <c r="U132" s="54" t="s">
        <v>42</v>
      </c>
      <c r="V132" s="45"/>
      <c r="W132" s="218">
        <f>V132*K132</f>
        <v>0</v>
      </c>
      <c r="X132" s="218">
        <v>0</v>
      </c>
      <c r="Y132" s="218">
        <f>X132*K132</f>
        <v>0</v>
      </c>
      <c r="Z132" s="218">
        <v>0</v>
      </c>
      <c r="AA132" s="219">
        <f>Z132*K132</f>
        <v>0</v>
      </c>
      <c r="AR132" s="20" t="s">
        <v>90</v>
      </c>
      <c r="AT132" s="20" t="s">
        <v>151</v>
      </c>
      <c r="AU132" s="20" t="s">
        <v>84</v>
      </c>
      <c r="AY132" s="20" t="s">
        <v>150</v>
      </c>
      <c r="BE132" s="134">
        <f>IF(U132="základná",N132,0)</f>
        <v>0</v>
      </c>
      <c r="BF132" s="134">
        <f>IF(U132="znížená",N132,0)</f>
        <v>0</v>
      </c>
      <c r="BG132" s="134">
        <f>IF(U132="zákl. prenesená",N132,0)</f>
        <v>0</v>
      </c>
      <c r="BH132" s="134">
        <f>IF(U132="zníž. prenesená",N132,0)</f>
        <v>0</v>
      </c>
      <c r="BI132" s="134">
        <f>IF(U132="nulová",N132,0)</f>
        <v>0</v>
      </c>
      <c r="BJ132" s="20" t="s">
        <v>84</v>
      </c>
      <c r="BK132" s="220">
        <f>ROUND(L132*K132,3)</f>
        <v>0</v>
      </c>
      <c r="BL132" s="20" t="s">
        <v>90</v>
      </c>
      <c r="BM132" s="20" t="s">
        <v>555</v>
      </c>
    </row>
    <row r="133" s="9" customFormat="1" ht="29.88" customHeight="1">
      <c r="B133" s="197"/>
      <c r="C133" s="198"/>
      <c r="D133" s="208" t="s">
        <v>545</v>
      </c>
      <c r="E133" s="208"/>
      <c r="F133" s="208"/>
      <c r="G133" s="208"/>
      <c r="H133" s="208"/>
      <c r="I133" s="208"/>
      <c r="J133" s="208"/>
      <c r="K133" s="208"/>
      <c r="L133" s="208"/>
      <c r="M133" s="208"/>
      <c r="N133" s="227">
        <f>BK133</f>
        <v>0</v>
      </c>
      <c r="O133" s="228"/>
      <c r="P133" s="228"/>
      <c r="Q133" s="228"/>
      <c r="R133" s="201"/>
      <c r="T133" s="202"/>
      <c r="U133" s="198"/>
      <c r="V133" s="198"/>
      <c r="W133" s="203">
        <f>W134</f>
        <v>0</v>
      </c>
      <c r="X133" s="198"/>
      <c r="Y133" s="203">
        <f>Y134</f>
        <v>42.457500000000003</v>
      </c>
      <c r="Z133" s="198"/>
      <c r="AA133" s="204">
        <f>AA134</f>
        <v>0</v>
      </c>
      <c r="AR133" s="205" t="s">
        <v>81</v>
      </c>
      <c r="AT133" s="206" t="s">
        <v>74</v>
      </c>
      <c r="AU133" s="206" t="s">
        <v>81</v>
      </c>
      <c r="AY133" s="205" t="s">
        <v>150</v>
      </c>
      <c r="BK133" s="207">
        <f>BK134</f>
        <v>0</v>
      </c>
    </row>
    <row r="134" s="1" customFormat="1" ht="38.25" customHeight="1">
      <c r="B134" s="175"/>
      <c r="C134" s="211" t="s">
        <v>184</v>
      </c>
      <c r="D134" s="211" t="s">
        <v>151</v>
      </c>
      <c r="E134" s="212" t="s">
        <v>556</v>
      </c>
      <c r="F134" s="213" t="s">
        <v>557</v>
      </c>
      <c r="G134" s="213"/>
      <c r="H134" s="213"/>
      <c r="I134" s="213"/>
      <c r="J134" s="214" t="s">
        <v>161</v>
      </c>
      <c r="K134" s="215">
        <v>25.5</v>
      </c>
      <c r="L134" s="216">
        <v>0</v>
      </c>
      <c r="M134" s="216"/>
      <c r="N134" s="215">
        <f>ROUND(L134*K134,3)</f>
        <v>0</v>
      </c>
      <c r="O134" s="215"/>
      <c r="P134" s="215"/>
      <c r="Q134" s="215"/>
      <c r="R134" s="179"/>
      <c r="T134" s="217" t="s">
        <v>5</v>
      </c>
      <c r="U134" s="54" t="s">
        <v>42</v>
      </c>
      <c r="V134" s="45"/>
      <c r="W134" s="218">
        <f>V134*K134</f>
        <v>0</v>
      </c>
      <c r="X134" s="218">
        <v>1.665</v>
      </c>
      <c r="Y134" s="218">
        <f>X134*K134</f>
        <v>42.457500000000003</v>
      </c>
      <c r="Z134" s="218">
        <v>0</v>
      </c>
      <c r="AA134" s="219">
        <f>Z134*K134</f>
        <v>0</v>
      </c>
      <c r="AR134" s="20" t="s">
        <v>90</v>
      </c>
      <c r="AT134" s="20" t="s">
        <v>151</v>
      </c>
      <c r="AU134" s="20" t="s">
        <v>84</v>
      </c>
      <c r="AY134" s="20" t="s">
        <v>150</v>
      </c>
      <c r="BE134" s="134">
        <f>IF(U134="základná",N134,0)</f>
        <v>0</v>
      </c>
      <c r="BF134" s="134">
        <f>IF(U134="znížená",N134,0)</f>
        <v>0</v>
      </c>
      <c r="BG134" s="134">
        <f>IF(U134="zákl. prenesená",N134,0)</f>
        <v>0</v>
      </c>
      <c r="BH134" s="134">
        <f>IF(U134="zníž. prenesená",N134,0)</f>
        <v>0</v>
      </c>
      <c r="BI134" s="134">
        <f>IF(U134="nulová",N134,0)</f>
        <v>0</v>
      </c>
      <c r="BJ134" s="20" t="s">
        <v>84</v>
      </c>
      <c r="BK134" s="220">
        <f>ROUND(L134*K134,3)</f>
        <v>0</v>
      </c>
      <c r="BL134" s="20" t="s">
        <v>90</v>
      </c>
      <c r="BM134" s="20" t="s">
        <v>558</v>
      </c>
    </row>
    <row r="135" s="9" customFormat="1" ht="29.88" customHeight="1">
      <c r="B135" s="197"/>
      <c r="C135" s="198"/>
      <c r="D135" s="208" t="s">
        <v>118</v>
      </c>
      <c r="E135" s="208"/>
      <c r="F135" s="208"/>
      <c r="G135" s="208"/>
      <c r="H135" s="208"/>
      <c r="I135" s="208"/>
      <c r="J135" s="208"/>
      <c r="K135" s="208"/>
      <c r="L135" s="208"/>
      <c r="M135" s="208"/>
      <c r="N135" s="227">
        <f>BK135</f>
        <v>0</v>
      </c>
      <c r="O135" s="228"/>
      <c r="P135" s="228"/>
      <c r="Q135" s="228"/>
      <c r="R135" s="201"/>
      <c r="T135" s="202"/>
      <c r="U135" s="198"/>
      <c r="V135" s="198"/>
      <c r="W135" s="203">
        <f>SUM(W136:W140)</f>
        <v>0</v>
      </c>
      <c r="X135" s="198"/>
      <c r="Y135" s="203">
        <f>SUM(Y136:Y140)</f>
        <v>352.62150000000003</v>
      </c>
      <c r="Z135" s="198"/>
      <c r="AA135" s="204">
        <f>SUM(AA136:AA140)</f>
        <v>0</v>
      </c>
      <c r="AR135" s="205" t="s">
        <v>81</v>
      </c>
      <c r="AT135" s="206" t="s">
        <v>74</v>
      </c>
      <c r="AU135" s="206" t="s">
        <v>81</v>
      </c>
      <c r="AY135" s="205" t="s">
        <v>150</v>
      </c>
      <c r="BK135" s="207">
        <f>SUM(BK136:BK140)</f>
        <v>0</v>
      </c>
    </row>
    <row r="136" s="1" customFormat="1" ht="38.25" customHeight="1">
      <c r="B136" s="175"/>
      <c r="C136" s="211" t="s">
        <v>188</v>
      </c>
      <c r="D136" s="211" t="s">
        <v>151</v>
      </c>
      <c r="E136" s="212" t="s">
        <v>308</v>
      </c>
      <c r="F136" s="213" t="s">
        <v>309</v>
      </c>
      <c r="G136" s="213"/>
      <c r="H136" s="213"/>
      <c r="I136" s="213"/>
      <c r="J136" s="214" t="s">
        <v>154</v>
      </c>
      <c r="K136" s="215">
        <v>462</v>
      </c>
      <c r="L136" s="216">
        <v>0</v>
      </c>
      <c r="M136" s="216"/>
      <c r="N136" s="215">
        <f>ROUND(L136*K136,3)</f>
        <v>0</v>
      </c>
      <c r="O136" s="215"/>
      <c r="P136" s="215"/>
      <c r="Q136" s="215"/>
      <c r="R136" s="179"/>
      <c r="T136" s="217" t="s">
        <v>5</v>
      </c>
      <c r="U136" s="54" t="s">
        <v>42</v>
      </c>
      <c r="V136" s="45"/>
      <c r="W136" s="218">
        <f>V136*K136</f>
        <v>0</v>
      </c>
      <c r="X136" s="218">
        <v>0.19694999999999999</v>
      </c>
      <c r="Y136" s="218">
        <f>X136*K136</f>
        <v>90.990899999999996</v>
      </c>
      <c r="Z136" s="218">
        <v>0</v>
      </c>
      <c r="AA136" s="219">
        <f>Z136*K136</f>
        <v>0</v>
      </c>
      <c r="AR136" s="20" t="s">
        <v>90</v>
      </c>
      <c r="AT136" s="20" t="s">
        <v>151</v>
      </c>
      <c r="AU136" s="20" t="s">
        <v>84</v>
      </c>
      <c r="AY136" s="20" t="s">
        <v>150</v>
      </c>
      <c r="BE136" s="134">
        <f>IF(U136="základná",N136,0)</f>
        <v>0</v>
      </c>
      <c r="BF136" s="134">
        <f>IF(U136="znížená",N136,0)</f>
        <v>0</v>
      </c>
      <c r="BG136" s="134">
        <f>IF(U136="zákl. prenesená",N136,0)</f>
        <v>0</v>
      </c>
      <c r="BH136" s="134">
        <f>IF(U136="zníž. prenesená",N136,0)</f>
        <v>0</v>
      </c>
      <c r="BI136" s="134">
        <f>IF(U136="nulová",N136,0)</f>
        <v>0</v>
      </c>
      <c r="BJ136" s="20" t="s">
        <v>84</v>
      </c>
      <c r="BK136" s="220">
        <f>ROUND(L136*K136,3)</f>
        <v>0</v>
      </c>
      <c r="BL136" s="20" t="s">
        <v>90</v>
      </c>
      <c r="BM136" s="20" t="s">
        <v>559</v>
      </c>
    </row>
    <row r="137" s="1" customFormat="1" ht="38.25" customHeight="1">
      <c r="B137" s="175"/>
      <c r="C137" s="211" t="s">
        <v>192</v>
      </c>
      <c r="D137" s="211" t="s">
        <v>151</v>
      </c>
      <c r="E137" s="212" t="s">
        <v>240</v>
      </c>
      <c r="F137" s="213" t="s">
        <v>241</v>
      </c>
      <c r="G137" s="213"/>
      <c r="H137" s="213"/>
      <c r="I137" s="213"/>
      <c r="J137" s="214" t="s">
        <v>154</v>
      </c>
      <c r="K137" s="215">
        <v>420</v>
      </c>
      <c r="L137" s="216">
        <v>0</v>
      </c>
      <c r="M137" s="216"/>
      <c r="N137" s="215">
        <f>ROUND(L137*K137,3)</f>
        <v>0</v>
      </c>
      <c r="O137" s="215"/>
      <c r="P137" s="215"/>
      <c r="Q137" s="215"/>
      <c r="R137" s="179"/>
      <c r="T137" s="217" t="s">
        <v>5</v>
      </c>
      <c r="U137" s="54" t="s">
        <v>42</v>
      </c>
      <c r="V137" s="45"/>
      <c r="W137" s="218">
        <f>V137*K137</f>
        <v>0</v>
      </c>
      <c r="X137" s="218">
        <v>0.29160000000000003</v>
      </c>
      <c r="Y137" s="218">
        <f>X137*K137</f>
        <v>122.47200000000001</v>
      </c>
      <c r="Z137" s="218">
        <v>0</v>
      </c>
      <c r="AA137" s="219">
        <f>Z137*K137</f>
        <v>0</v>
      </c>
      <c r="AR137" s="20" t="s">
        <v>90</v>
      </c>
      <c r="AT137" s="20" t="s">
        <v>151</v>
      </c>
      <c r="AU137" s="20" t="s">
        <v>84</v>
      </c>
      <c r="AY137" s="20" t="s">
        <v>150</v>
      </c>
      <c r="BE137" s="134">
        <f>IF(U137="základná",N137,0)</f>
        <v>0</v>
      </c>
      <c r="BF137" s="134">
        <f>IF(U137="znížená",N137,0)</f>
        <v>0</v>
      </c>
      <c r="BG137" s="134">
        <f>IF(U137="zákl. prenesená",N137,0)</f>
        <v>0</v>
      </c>
      <c r="BH137" s="134">
        <f>IF(U137="zníž. prenesená",N137,0)</f>
        <v>0</v>
      </c>
      <c r="BI137" s="134">
        <f>IF(U137="nulová",N137,0)</f>
        <v>0</v>
      </c>
      <c r="BJ137" s="20" t="s">
        <v>84</v>
      </c>
      <c r="BK137" s="220">
        <f>ROUND(L137*K137,3)</f>
        <v>0</v>
      </c>
      <c r="BL137" s="20" t="s">
        <v>90</v>
      </c>
      <c r="BM137" s="20" t="s">
        <v>560</v>
      </c>
    </row>
    <row r="138" s="1" customFormat="1" ht="25.5" customHeight="1">
      <c r="B138" s="175"/>
      <c r="C138" s="211" t="s">
        <v>196</v>
      </c>
      <c r="D138" s="211" t="s">
        <v>151</v>
      </c>
      <c r="E138" s="212" t="s">
        <v>244</v>
      </c>
      <c r="F138" s="213" t="s">
        <v>245</v>
      </c>
      <c r="G138" s="213"/>
      <c r="H138" s="213"/>
      <c r="I138" s="213"/>
      <c r="J138" s="214" t="s">
        <v>154</v>
      </c>
      <c r="K138" s="215">
        <v>420</v>
      </c>
      <c r="L138" s="216">
        <v>0</v>
      </c>
      <c r="M138" s="216"/>
      <c r="N138" s="215">
        <f>ROUND(L138*K138,3)</f>
        <v>0</v>
      </c>
      <c r="O138" s="215"/>
      <c r="P138" s="215"/>
      <c r="Q138" s="215"/>
      <c r="R138" s="179"/>
      <c r="T138" s="217" t="s">
        <v>5</v>
      </c>
      <c r="U138" s="54" t="s">
        <v>42</v>
      </c>
      <c r="V138" s="45"/>
      <c r="W138" s="218">
        <f>V138*K138</f>
        <v>0</v>
      </c>
      <c r="X138" s="218">
        <v>0.088029999999999997</v>
      </c>
      <c r="Y138" s="218">
        <f>X138*K138</f>
        <v>36.9726</v>
      </c>
      <c r="Z138" s="218">
        <v>0</v>
      </c>
      <c r="AA138" s="219">
        <f>Z138*K138</f>
        <v>0</v>
      </c>
      <c r="AR138" s="20" t="s">
        <v>90</v>
      </c>
      <c r="AT138" s="20" t="s">
        <v>151</v>
      </c>
      <c r="AU138" s="20" t="s">
        <v>84</v>
      </c>
      <c r="AY138" s="20" t="s">
        <v>150</v>
      </c>
      <c r="BE138" s="134">
        <f>IF(U138="základná",N138,0)</f>
        <v>0</v>
      </c>
      <c r="BF138" s="134">
        <f>IF(U138="znížená",N138,0)</f>
        <v>0</v>
      </c>
      <c r="BG138" s="134">
        <f>IF(U138="zákl. prenesená",N138,0)</f>
        <v>0</v>
      </c>
      <c r="BH138" s="134">
        <f>IF(U138="zníž. prenesená",N138,0)</f>
        <v>0</v>
      </c>
      <c r="BI138" s="134">
        <f>IF(U138="nulová",N138,0)</f>
        <v>0</v>
      </c>
      <c r="BJ138" s="20" t="s">
        <v>84</v>
      </c>
      <c r="BK138" s="220">
        <f>ROUND(L138*K138,3)</f>
        <v>0</v>
      </c>
      <c r="BL138" s="20" t="s">
        <v>90</v>
      </c>
      <c r="BM138" s="20" t="s">
        <v>561</v>
      </c>
    </row>
    <row r="139" s="1" customFormat="1" ht="38.25" customHeight="1">
      <c r="B139" s="175"/>
      <c r="C139" s="211" t="s">
        <v>201</v>
      </c>
      <c r="D139" s="211" t="s">
        <v>151</v>
      </c>
      <c r="E139" s="212" t="s">
        <v>189</v>
      </c>
      <c r="F139" s="213" t="s">
        <v>409</v>
      </c>
      <c r="G139" s="213"/>
      <c r="H139" s="213"/>
      <c r="I139" s="213"/>
      <c r="J139" s="214" t="s">
        <v>154</v>
      </c>
      <c r="K139" s="215">
        <v>420</v>
      </c>
      <c r="L139" s="216">
        <v>0</v>
      </c>
      <c r="M139" s="216"/>
      <c r="N139" s="215">
        <f>ROUND(L139*K139,3)</f>
        <v>0</v>
      </c>
      <c r="O139" s="215"/>
      <c r="P139" s="215"/>
      <c r="Q139" s="215"/>
      <c r="R139" s="179"/>
      <c r="T139" s="217" t="s">
        <v>5</v>
      </c>
      <c r="U139" s="54" t="s">
        <v>42</v>
      </c>
      <c r="V139" s="45"/>
      <c r="W139" s="218">
        <f>V139*K139</f>
        <v>0</v>
      </c>
      <c r="X139" s="218">
        <v>0.112</v>
      </c>
      <c r="Y139" s="218">
        <f>X139*K139</f>
        <v>47.039999999999999</v>
      </c>
      <c r="Z139" s="218">
        <v>0</v>
      </c>
      <c r="AA139" s="219">
        <f>Z139*K139</f>
        <v>0</v>
      </c>
      <c r="AR139" s="20" t="s">
        <v>90</v>
      </c>
      <c r="AT139" s="20" t="s">
        <v>151</v>
      </c>
      <c r="AU139" s="20" t="s">
        <v>84</v>
      </c>
      <c r="AY139" s="20" t="s">
        <v>150</v>
      </c>
      <c r="BE139" s="134">
        <f>IF(U139="základná",N139,0)</f>
        <v>0</v>
      </c>
      <c r="BF139" s="134">
        <f>IF(U139="znížená",N139,0)</f>
        <v>0</v>
      </c>
      <c r="BG139" s="134">
        <f>IF(U139="zákl. prenesená",N139,0)</f>
        <v>0</v>
      </c>
      <c r="BH139" s="134">
        <f>IF(U139="zníž. prenesená",N139,0)</f>
        <v>0</v>
      </c>
      <c r="BI139" s="134">
        <f>IF(U139="nulová",N139,0)</f>
        <v>0</v>
      </c>
      <c r="BJ139" s="20" t="s">
        <v>84</v>
      </c>
      <c r="BK139" s="220">
        <f>ROUND(L139*K139,3)</f>
        <v>0</v>
      </c>
      <c r="BL139" s="20" t="s">
        <v>90</v>
      </c>
      <c r="BM139" s="20" t="s">
        <v>562</v>
      </c>
    </row>
    <row r="140" s="1" customFormat="1" ht="25.5" customHeight="1">
      <c r="B140" s="175"/>
      <c r="C140" s="221" t="s">
        <v>206</v>
      </c>
      <c r="D140" s="221" t="s">
        <v>167</v>
      </c>
      <c r="E140" s="222" t="s">
        <v>250</v>
      </c>
      <c r="F140" s="223" t="s">
        <v>251</v>
      </c>
      <c r="G140" s="223"/>
      <c r="H140" s="223"/>
      <c r="I140" s="223"/>
      <c r="J140" s="224" t="s">
        <v>154</v>
      </c>
      <c r="K140" s="225">
        <v>424.19999999999999</v>
      </c>
      <c r="L140" s="226">
        <v>0</v>
      </c>
      <c r="M140" s="226"/>
      <c r="N140" s="225">
        <f>ROUND(L140*K140,3)</f>
        <v>0</v>
      </c>
      <c r="O140" s="215"/>
      <c r="P140" s="215"/>
      <c r="Q140" s="215"/>
      <c r="R140" s="179"/>
      <c r="T140" s="217" t="s">
        <v>5</v>
      </c>
      <c r="U140" s="54" t="s">
        <v>42</v>
      </c>
      <c r="V140" s="45"/>
      <c r="W140" s="218">
        <f>V140*K140</f>
        <v>0</v>
      </c>
      <c r="X140" s="218">
        <v>0.13</v>
      </c>
      <c r="Y140" s="218">
        <f>X140*K140</f>
        <v>55.146000000000001</v>
      </c>
      <c r="Z140" s="218">
        <v>0</v>
      </c>
      <c r="AA140" s="219">
        <f>Z140*K140</f>
        <v>0</v>
      </c>
      <c r="AR140" s="20" t="s">
        <v>171</v>
      </c>
      <c r="AT140" s="20" t="s">
        <v>167</v>
      </c>
      <c r="AU140" s="20" t="s">
        <v>84</v>
      </c>
      <c r="AY140" s="20" t="s">
        <v>150</v>
      </c>
      <c r="BE140" s="134">
        <f>IF(U140="základná",N140,0)</f>
        <v>0</v>
      </c>
      <c r="BF140" s="134">
        <f>IF(U140="znížená",N140,0)</f>
        <v>0</v>
      </c>
      <c r="BG140" s="134">
        <f>IF(U140="zákl. prenesená",N140,0)</f>
        <v>0</v>
      </c>
      <c r="BH140" s="134">
        <f>IF(U140="zníž. prenesená",N140,0)</f>
        <v>0</v>
      </c>
      <c r="BI140" s="134">
        <f>IF(U140="nulová",N140,0)</f>
        <v>0</v>
      </c>
      <c r="BJ140" s="20" t="s">
        <v>84</v>
      </c>
      <c r="BK140" s="220">
        <f>ROUND(L140*K140,3)</f>
        <v>0</v>
      </c>
      <c r="BL140" s="20" t="s">
        <v>90</v>
      </c>
      <c r="BM140" s="20" t="s">
        <v>563</v>
      </c>
    </row>
    <row r="141" s="9" customFormat="1" ht="29.88" customHeight="1">
      <c r="B141" s="197"/>
      <c r="C141" s="198"/>
      <c r="D141" s="208" t="s">
        <v>119</v>
      </c>
      <c r="E141" s="208"/>
      <c r="F141" s="208"/>
      <c r="G141" s="208"/>
      <c r="H141" s="208"/>
      <c r="I141" s="208"/>
      <c r="J141" s="208"/>
      <c r="K141" s="208"/>
      <c r="L141" s="208"/>
      <c r="M141" s="208"/>
      <c r="N141" s="227">
        <f>BK141</f>
        <v>0</v>
      </c>
      <c r="O141" s="228"/>
      <c r="P141" s="228"/>
      <c r="Q141" s="228"/>
      <c r="R141" s="201"/>
      <c r="T141" s="202"/>
      <c r="U141" s="198"/>
      <c r="V141" s="198"/>
      <c r="W141" s="203">
        <f>SUM(W142:W149)</f>
        <v>0</v>
      </c>
      <c r="X141" s="198"/>
      <c r="Y141" s="203">
        <f>SUM(Y142:Y149)</f>
        <v>65.39910725</v>
      </c>
      <c r="Z141" s="198"/>
      <c r="AA141" s="204">
        <f>SUM(AA142:AA149)</f>
        <v>0</v>
      </c>
      <c r="AR141" s="205" t="s">
        <v>81</v>
      </c>
      <c r="AT141" s="206" t="s">
        <v>74</v>
      </c>
      <c r="AU141" s="206" t="s">
        <v>81</v>
      </c>
      <c r="AY141" s="205" t="s">
        <v>150</v>
      </c>
      <c r="BK141" s="207">
        <f>SUM(BK142:BK149)</f>
        <v>0</v>
      </c>
    </row>
    <row r="142" s="1" customFormat="1" ht="38.25" customHeight="1">
      <c r="B142" s="175"/>
      <c r="C142" s="211" t="s">
        <v>210</v>
      </c>
      <c r="D142" s="211" t="s">
        <v>151</v>
      </c>
      <c r="E142" s="212" t="s">
        <v>197</v>
      </c>
      <c r="F142" s="213" t="s">
        <v>198</v>
      </c>
      <c r="G142" s="213"/>
      <c r="H142" s="213"/>
      <c r="I142" s="213"/>
      <c r="J142" s="214" t="s">
        <v>199</v>
      </c>
      <c r="K142" s="215">
        <v>415</v>
      </c>
      <c r="L142" s="216">
        <v>0</v>
      </c>
      <c r="M142" s="216"/>
      <c r="N142" s="215">
        <f>ROUND(L142*K142,3)</f>
        <v>0</v>
      </c>
      <c r="O142" s="215"/>
      <c r="P142" s="215"/>
      <c r="Q142" s="215"/>
      <c r="R142" s="179"/>
      <c r="T142" s="217" t="s">
        <v>5</v>
      </c>
      <c r="U142" s="54" t="s">
        <v>42</v>
      </c>
      <c r="V142" s="45"/>
      <c r="W142" s="218">
        <f>V142*K142</f>
        <v>0</v>
      </c>
      <c r="X142" s="218">
        <v>0.099329600000000004</v>
      </c>
      <c r="Y142" s="218">
        <f>X142*K142</f>
        <v>41.221784</v>
      </c>
      <c r="Z142" s="218">
        <v>0</v>
      </c>
      <c r="AA142" s="219">
        <f>Z142*K142</f>
        <v>0</v>
      </c>
      <c r="AR142" s="20" t="s">
        <v>90</v>
      </c>
      <c r="AT142" s="20" t="s">
        <v>151</v>
      </c>
      <c r="AU142" s="20" t="s">
        <v>84</v>
      </c>
      <c r="AY142" s="20" t="s">
        <v>150</v>
      </c>
      <c r="BE142" s="134">
        <f>IF(U142="základná",N142,0)</f>
        <v>0</v>
      </c>
      <c r="BF142" s="134">
        <f>IF(U142="znížená",N142,0)</f>
        <v>0</v>
      </c>
      <c r="BG142" s="134">
        <f>IF(U142="zákl. prenesená",N142,0)</f>
        <v>0</v>
      </c>
      <c r="BH142" s="134">
        <f>IF(U142="zníž. prenesená",N142,0)</f>
        <v>0</v>
      </c>
      <c r="BI142" s="134">
        <f>IF(U142="nulová",N142,0)</f>
        <v>0</v>
      </c>
      <c r="BJ142" s="20" t="s">
        <v>84</v>
      </c>
      <c r="BK142" s="220">
        <f>ROUND(L142*K142,3)</f>
        <v>0</v>
      </c>
      <c r="BL142" s="20" t="s">
        <v>90</v>
      </c>
      <c r="BM142" s="20" t="s">
        <v>564</v>
      </c>
    </row>
    <row r="143" s="1" customFormat="1" ht="25.5" customHeight="1">
      <c r="B143" s="175"/>
      <c r="C143" s="221" t="s">
        <v>214</v>
      </c>
      <c r="D143" s="221" t="s">
        <v>167</v>
      </c>
      <c r="E143" s="222" t="s">
        <v>202</v>
      </c>
      <c r="F143" s="223" t="s">
        <v>413</v>
      </c>
      <c r="G143" s="223"/>
      <c r="H143" s="223"/>
      <c r="I143" s="223"/>
      <c r="J143" s="224" t="s">
        <v>204</v>
      </c>
      <c r="K143" s="225">
        <v>419.14999999999998</v>
      </c>
      <c r="L143" s="226">
        <v>0</v>
      </c>
      <c r="M143" s="226"/>
      <c r="N143" s="225">
        <f>ROUND(L143*K143,3)</f>
        <v>0</v>
      </c>
      <c r="O143" s="215"/>
      <c r="P143" s="215"/>
      <c r="Q143" s="215"/>
      <c r="R143" s="179"/>
      <c r="T143" s="217" t="s">
        <v>5</v>
      </c>
      <c r="U143" s="54" t="s">
        <v>42</v>
      </c>
      <c r="V143" s="45"/>
      <c r="W143" s="218">
        <f>V143*K143</f>
        <v>0</v>
      </c>
      <c r="X143" s="218">
        <v>0.023</v>
      </c>
      <c r="Y143" s="218">
        <f>X143*K143</f>
        <v>9.6404499999999995</v>
      </c>
      <c r="Z143" s="218">
        <v>0</v>
      </c>
      <c r="AA143" s="219">
        <f>Z143*K143</f>
        <v>0</v>
      </c>
      <c r="AR143" s="20" t="s">
        <v>171</v>
      </c>
      <c r="AT143" s="20" t="s">
        <v>167</v>
      </c>
      <c r="AU143" s="20" t="s">
        <v>84</v>
      </c>
      <c r="AY143" s="20" t="s">
        <v>150</v>
      </c>
      <c r="BE143" s="134">
        <f>IF(U143="základná",N143,0)</f>
        <v>0</v>
      </c>
      <c r="BF143" s="134">
        <f>IF(U143="znížená",N143,0)</f>
        <v>0</v>
      </c>
      <c r="BG143" s="134">
        <f>IF(U143="zákl. prenesená",N143,0)</f>
        <v>0</v>
      </c>
      <c r="BH143" s="134">
        <f>IF(U143="zníž. prenesená",N143,0)</f>
        <v>0</v>
      </c>
      <c r="BI143" s="134">
        <f>IF(U143="nulová",N143,0)</f>
        <v>0</v>
      </c>
      <c r="BJ143" s="20" t="s">
        <v>84</v>
      </c>
      <c r="BK143" s="220">
        <f>ROUND(L143*K143,3)</f>
        <v>0</v>
      </c>
      <c r="BL143" s="20" t="s">
        <v>90</v>
      </c>
      <c r="BM143" s="20" t="s">
        <v>565</v>
      </c>
    </row>
    <row r="144" s="1" customFormat="1" ht="38.25" customHeight="1">
      <c r="B144" s="175"/>
      <c r="C144" s="211" t="s">
        <v>216</v>
      </c>
      <c r="D144" s="211" t="s">
        <v>151</v>
      </c>
      <c r="E144" s="212" t="s">
        <v>530</v>
      </c>
      <c r="F144" s="213" t="s">
        <v>531</v>
      </c>
      <c r="G144" s="213"/>
      <c r="H144" s="213"/>
      <c r="I144" s="213"/>
      <c r="J144" s="214" t="s">
        <v>199</v>
      </c>
      <c r="K144" s="215">
        <v>15</v>
      </c>
      <c r="L144" s="216">
        <v>0</v>
      </c>
      <c r="M144" s="216"/>
      <c r="N144" s="215">
        <f>ROUND(L144*K144,3)</f>
        <v>0</v>
      </c>
      <c r="O144" s="215"/>
      <c r="P144" s="215"/>
      <c r="Q144" s="215"/>
      <c r="R144" s="179"/>
      <c r="T144" s="217" t="s">
        <v>5</v>
      </c>
      <c r="U144" s="54" t="s">
        <v>42</v>
      </c>
      <c r="V144" s="45"/>
      <c r="W144" s="218">
        <f>V144*K144</f>
        <v>0</v>
      </c>
      <c r="X144" s="218">
        <v>0.16556109999999999</v>
      </c>
      <c r="Y144" s="218">
        <f>X144*K144</f>
        <v>2.4834164999999997</v>
      </c>
      <c r="Z144" s="218">
        <v>0</v>
      </c>
      <c r="AA144" s="219">
        <f>Z144*K144</f>
        <v>0</v>
      </c>
      <c r="AR144" s="20" t="s">
        <v>90</v>
      </c>
      <c r="AT144" s="20" t="s">
        <v>151</v>
      </c>
      <c r="AU144" s="20" t="s">
        <v>84</v>
      </c>
      <c r="AY144" s="20" t="s">
        <v>150</v>
      </c>
      <c r="BE144" s="134">
        <f>IF(U144="základná",N144,0)</f>
        <v>0</v>
      </c>
      <c r="BF144" s="134">
        <f>IF(U144="znížená",N144,0)</f>
        <v>0</v>
      </c>
      <c r="BG144" s="134">
        <f>IF(U144="zákl. prenesená",N144,0)</f>
        <v>0</v>
      </c>
      <c r="BH144" s="134">
        <f>IF(U144="zníž. prenesená",N144,0)</f>
        <v>0</v>
      </c>
      <c r="BI144" s="134">
        <f>IF(U144="nulová",N144,0)</f>
        <v>0</v>
      </c>
      <c r="BJ144" s="20" t="s">
        <v>84</v>
      </c>
      <c r="BK144" s="220">
        <f>ROUND(L144*K144,3)</f>
        <v>0</v>
      </c>
      <c r="BL144" s="20" t="s">
        <v>90</v>
      </c>
      <c r="BM144" s="20" t="s">
        <v>566</v>
      </c>
    </row>
    <row r="145" s="1" customFormat="1" ht="25.5" customHeight="1">
      <c r="B145" s="175"/>
      <c r="C145" s="221" t="s">
        <v>220</v>
      </c>
      <c r="D145" s="221" t="s">
        <v>167</v>
      </c>
      <c r="E145" s="222" t="s">
        <v>416</v>
      </c>
      <c r="F145" s="223" t="s">
        <v>417</v>
      </c>
      <c r="G145" s="223"/>
      <c r="H145" s="223"/>
      <c r="I145" s="223"/>
      <c r="J145" s="224" t="s">
        <v>204</v>
      </c>
      <c r="K145" s="225">
        <v>131.30000000000001</v>
      </c>
      <c r="L145" s="226">
        <v>0</v>
      </c>
      <c r="M145" s="226"/>
      <c r="N145" s="225">
        <f>ROUND(L145*K145,3)</f>
        <v>0</v>
      </c>
      <c r="O145" s="215"/>
      <c r="P145" s="215"/>
      <c r="Q145" s="215"/>
      <c r="R145" s="179"/>
      <c r="T145" s="217" t="s">
        <v>5</v>
      </c>
      <c r="U145" s="54" t="s">
        <v>42</v>
      </c>
      <c r="V145" s="45"/>
      <c r="W145" s="218">
        <f>V145*K145</f>
        <v>0</v>
      </c>
      <c r="X145" s="218">
        <v>0.085000000000000006</v>
      </c>
      <c r="Y145" s="218">
        <f>X145*K145</f>
        <v>11.160500000000003</v>
      </c>
      <c r="Z145" s="218">
        <v>0</v>
      </c>
      <c r="AA145" s="219">
        <f>Z145*K145</f>
        <v>0</v>
      </c>
      <c r="AR145" s="20" t="s">
        <v>171</v>
      </c>
      <c r="AT145" s="20" t="s">
        <v>167</v>
      </c>
      <c r="AU145" s="20" t="s">
        <v>84</v>
      </c>
      <c r="AY145" s="20" t="s">
        <v>150</v>
      </c>
      <c r="BE145" s="134">
        <f>IF(U145="základná",N145,0)</f>
        <v>0</v>
      </c>
      <c r="BF145" s="134">
        <f>IF(U145="znížená",N145,0)</f>
        <v>0</v>
      </c>
      <c r="BG145" s="134">
        <f>IF(U145="zákl. prenesená",N145,0)</f>
        <v>0</v>
      </c>
      <c r="BH145" s="134">
        <f>IF(U145="zníž. prenesená",N145,0)</f>
        <v>0</v>
      </c>
      <c r="BI145" s="134">
        <f>IF(U145="nulová",N145,0)</f>
        <v>0</v>
      </c>
      <c r="BJ145" s="20" t="s">
        <v>84</v>
      </c>
      <c r="BK145" s="220">
        <f>ROUND(L145*K145,3)</f>
        <v>0</v>
      </c>
      <c r="BL145" s="20" t="s">
        <v>90</v>
      </c>
      <c r="BM145" s="20" t="s">
        <v>567</v>
      </c>
    </row>
    <row r="146" s="1" customFormat="1" ht="25.5" customHeight="1">
      <c r="B146" s="175"/>
      <c r="C146" s="211" t="s">
        <v>222</v>
      </c>
      <c r="D146" s="211" t="s">
        <v>151</v>
      </c>
      <c r="E146" s="212" t="s">
        <v>270</v>
      </c>
      <c r="F146" s="213" t="s">
        <v>271</v>
      </c>
      <c r="G146" s="213"/>
      <c r="H146" s="213"/>
      <c r="I146" s="213"/>
      <c r="J146" s="214" t="s">
        <v>199</v>
      </c>
      <c r="K146" s="215">
        <v>21</v>
      </c>
      <c r="L146" s="216">
        <v>0</v>
      </c>
      <c r="M146" s="216"/>
      <c r="N146" s="215">
        <f>ROUND(L146*K146,3)</f>
        <v>0</v>
      </c>
      <c r="O146" s="215"/>
      <c r="P146" s="215"/>
      <c r="Q146" s="215"/>
      <c r="R146" s="179"/>
      <c r="T146" s="217" t="s">
        <v>5</v>
      </c>
      <c r="U146" s="54" t="s">
        <v>42</v>
      </c>
      <c r="V146" s="45"/>
      <c r="W146" s="218">
        <f>V146*K146</f>
        <v>0</v>
      </c>
      <c r="X146" s="218">
        <v>0.042521749999999997</v>
      </c>
      <c r="Y146" s="218">
        <f>X146*K146</f>
        <v>0.89295674999999997</v>
      </c>
      <c r="Z146" s="218">
        <v>0</v>
      </c>
      <c r="AA146" s="219">
        <f>Z146*K146</f>
        <v>0</v>
      </c>
      <c r="AR146" s="20" t="s">
        <v>90</v>
      </c>
      <c r="AT146" s="20" t="s">
        <v>151</v>
      </c>
      <c r="AU146" s="20" t="s">
        <v>84</v>
      </c>
      <c r="AY146" s="20" t="s">
        <v>150</v>
      </c>
      <c r="BE146" s="134">
        <f>IF(U146="základná",N146,0)</f>
        <v>0</v>
      </c>
      <c r="BF146" s="134">
        <f>IF(U146="znížená",N146,0)</f>
        <v>0</v>
      </c>
      <c r="BG146" s="134">
        <f>IF(U146="zákl. prenesená",N146,0)</f>
        <v>0</v>
      </c>
      <c r="BH146" s="134">
        <f>IF(U146="zníž. prenesená",N146,0)</f>
        <v>0</v>
      </c>
      <c r="BI146" s="134">
        <f>IF(U146="nulová",N146,0)</f>
        <v>0</v>
      </c>
      <c r="BJ146" s="20" t="s">
        <v>84</v>
      </c>
      <c r="BK146" s="220">
        <f>ROUND(L146*K146,3)</f>
        <v>0</v>
      </c>
      <c r="BL146" s="20" t="s">
        <v>90</v>
      </c>
      <c r="BM146" s="20" t="s">
        <v>568</v>
      </c>
    </row>
    <row r="147" s="1" customFormat="1" ht="25.5" customHeight="1">
      <c r="B147" s="175"/>
      <c r="C147" s="211" t="s">
        <v>10</v>
      </c>
      <c r="D147" s="211" t="s">
        <v>151</v>
      </c>
      <c r="E147" s="212" t="s">
        <v>467</v>
      </c>
      <c r="F147" s="213" t="s">
        <v>468</v>
      </c>
      <c r="G147" s="213"/>
      <c r="H147" s="213"/>
      <c r="I147" s="213"/>
      <c r="J147" s="214" t="s">
        <v>378</v>
      </c>
      <c r="K147" s="215">
        <v>402.18299999999999</v>
      </c>
      <c r="L147" s="216">
        <v>0</v>
      </c>
      <c r="M147" s="216"/>
      <c r="N147" s="215">
        <f>ROUND(L147*K147,3)</f>
        <v>0</v>
      </c>
      <c r="O147" s="215"/>
      <c r="P147" s="215"/>
      <c r="Q147" s="215"/>
      <c r="R147" s="179"/>
      <c r="T147" s="217" t="s">
        <v>5</v>
      </c>
      <c r="U147" s="54" t="s">
        <v>42</v>
      </c>
      <c r="V147" s="45"/>
      <c r="W147" s="218">
        <f>V147*K147</f>
        <v>0</v>
      </c>
      <c r="X147" s="218">
        <v>0</v>
      </c>
      <c r="Y147" s="218">
        <f>X147*K147</f>
        <v>0</v>
      </c>
      <c r="Z147" s="218">
        <v>0</v>
      </c>
      <c r="AA147" s="219">
        <f>Z147*K147</f>
        <v>0</v>
      </c>
      <c r="AR147" s="20" t="s">
        <v>90</v>
      </c>
      <c r="AT147" s="20" t="s">
        <v>151</v>
      </c>
      <c r="AU147" s="20" t="s">
        <v>84</v>
      </c>
      <c r="AY147" s="20" t="s">
        <v>150</v>
      </c>
      <c r="BE147" s="134">
        <f>IF(U147="základná",N147,0)</f>
        <v>0</v>
      </c>
      <c r="BF147" s="134">
        <f>IF(U147="znížená",N147,0)</f>
        <v>0</v>
      </c>
      <c r="BG147" s="134">
        <f>IF(U147="zákl. prenesená",N147,0)</f>
        <v>0</v>
      </c>
      <c r="BH147" s="134">
        <f>IF(U147="zníž. prenesená",N147,0)</f>
        <v>0</v>
      </c>
      <c r="BI147" s="134">
        <f>IF(U147="nulová",N147,0)</f>
        <v>0</v>
      </c>
      <c r="BJ147" s="20" t="s">
        <v>84</v>
      </c>
      <c r="BK147" s="220">
        <f>ROUND(L147*K147,3)</f>
        <v>0</v>
      </c>
      <c r="BL147" s="20" t="s">
        <v>90</v>
      </c>
      <c r="BM147" s="20" t="s">
        <v>569</v>
      </c>
    </row>
    <row r="148" s="1" customFormat="1" ht="25.5" customHeight="1">
      <c r="B148" s="175"/>
      <c r="C148" s="211" t="s">
        <v>229</v>
      </c>
      <c r="D148" s="211" t="s">
        <v>151</v>
      </c>
      <c r="E148" s="212" t="s">
        <v>470</v>
      </c>
      <c r="F148" s="213" t="s">
        <v>471</v>
      </c>
      <c r="G148" s="213"/>
      <c r="H148" s="213"/>
      <c r="I148" s="213"/>
      <c r="J148" s="214" t="s">
        <v>378</v>
      </c>
      <c r="K148" s="215">
        <v>2010.915</v>
      </c>
      <c r="L148" s="216">
        <v>0</v>
      </c>
      <c r="M148" s="216"/>
      <c r="N148" s="215">
        <f>ROUND(L148*K148,3)</f>
        <v>0</v>
      </c>
      <c r="O148" s="215"/>
      <c r="P148" s="215"/>
      <c r="Q148" s="215"/>
      <c r="R148" s="179"/>
      <c r="T148" s="217" t="s">
        <v>5</v>
      </c>
      <c r="U148" s="54" t="s">
        <v>42</v>
      </c>
      <c r="V148" s="45"/>
      <c r="W148" s="218">
        <f>V148*K148</f>
        <v>0</v>
      </c>
      <c r="X148" s="218">
        <v>0</v>
      </c>
      <c r="Y148" s="218">
        <f>X148*K148</f>
        <v>0</v>
      </c>
      <c r="Z148" s="218">
        <v>0</v>
      </c>
      <c r="AA148" s="219">
        <f>Z148*K148</f>
        <v>0</v>
      </c>
      <c r="AR148" s="20" t="s">
        <v>90</v>
      </c>
      <c r="AT148" s="20" t="s">
        <v>151</v>
      </c>
      <c r="AU148" s="20" t="s">
        <v>84</v>
      </c>
      <c r="AY148" s="20" t="s">
        <v>150</v>
      </c>
      <c r="BE148" s="134">
        <f>IF(U148="základná",N148,0)</f>
        <v>0</v>
      </c>
      <c r="BF148" s="134">
        <f>IF(U148="znížená",N148,0)</f>
        <v>0</v>
      </c>
      <c r="BG148" s="134">
        <f>IF(U148="zákl. prenesená",N148,0)</f>
        <v>0</v>
      </c>
      <c r="BH148" s="134">
        <f>IF(U148="zníž. prenesená",N148,0)</f>
        <v>0</v>
      </c>
      <c r="BI148" s="134">
        <f>IF(U148="nulová",N148,0)</f>
        <v>0</v>
      </c>
      <c r="BJ148" s="20" t="s">
        <v>84</v>
      </c>
      <c r="BK148" s="220">
        <f>ROUND(L148*K148,3)</f>
        <v>0</v>
      </c>
      <c r="BL148" s="20" t="s">
        <v>90</v>
      </c>
      <c r="BM148" s="20" t="s">
        <v>570</v>
      </c>
    </row>
    <row r="149" s="1" customFormat="1" ht="25.5" customHeight="1">
      <c r="B149" s="175"/>
      <c r="C149" s="211" t="s">
        <v>231</v>
      </c>
      <c r="D149" s="211" t="s">
        <v>151</v>
      </c>
      <c r="E149" s="212" t="s">
        <v>389</v>
      </c>
      <c r="F149" s="213" t="s">
        <v>390</v>
      </c>
      <c r="G149" s="213"/>
      <c r="H149" s="213"/>
      <c r="I149" s="213"/>
      <c r="J149" s="214" t="s">
        <v>378</v>
      </c>
      <c r="K149" s="215">
        <v>402.18299999999999</v>
      </c>
      <c r="L149" s="216">
        <v>0</v>
      </c>
      <c r="M149" s="216"/>
      <c r="N149" s="215">
        <f>ROUND(L149*K149,3)</f>
        <v>0</v>
      </c>
      <c r="O149" s="215"/>
      <c r="P149" s="215"/>
      <c r="Q149" s="215"/>
      <c r="R149" s="179"/>
      <c r="T149" s="217" t="s">
        <v>5</v>
      </c>
      <c r="U149" s="54" t="s">
        <v>42</v>
      </c>
      <c r="V149" s="45"/>
      <c r="W149" s="218">
        <f>V149*K149</f>
        <v>0</v>
      </c>
      <c r="X149" s="218">
        <v>0</v>
      </c>
      <c r="Y149" s="218">
        <f>X149*K149</f>
        <v>0</v>
      </c>
      <c r="Z149" s="218">
        <v>0</v>
      </c>
      <c r="AA149" s="219">
        <f>Z149*K149</f>
        <v>0</v>
      </c>
      <c r="AR149" s="20" t="s">
        <v>90</v>
      </c>
      <c r="AT149" s="20" t="s">
        <v>151</v>
      </c>
      <c r="AU149" s="20" t="s">
        <v>84</v>
      </c>
      <c r="AY149" s="20" t="s">
        <v>150</v>
      </c>
      <c r="BE149" s="134">
        <f>IF(U149="základná",N149,0)</f>
        <v>0</v>
      </c>
      <c r="BF149" s="134">
        <f>IF(U149="znížená",N149,0)</f>
        <v>0</v>
      </c>
      <c r="BG149" s="134">
        <f>IF(U149="zákl. prenesená",N149,0)</f>
        <v>0</v>
      </c>
      <c r="BH149" s="134">
        <f>IF(U149="zníž. prenesená",N149,0)</f>
        <v>0</v>
      </c>
      <c r="BI149" s="134">
        <f>IF(U149="nulová",N149,0)</f>
        <v>0</v>
      </c>
      <c r="BJ149" s="20" t="s">
        <v>84</v>
      </c>
      <c r="BK149" s="220">
        <f>ROUND(L149*K149,3)</f>
        <v>0</v>
      </c>
      <c r="BL149" s="20" t="s">
        <v>90</v>
      </c>
      <c r="BM149" s="20" t="s">
        <v>571</v>
      </c>
    </row>
    <row r="150" s="9" customFormat="1" ht="29.88" customHeight="1">
      <c r="B150" s="197"/>
      <c r="C150" s="198"/>
      <c r="D150" s="208" t="s">
        <v>125</v>
      </c>
      <c r="E150" s="208"/>
      <c r="F150" s="208"/>
      <c r="G150" s="208"/>
      <c r="H150" s="208"/>
      <c r="I150" s="208"/>
      <c r="J150" s="208"/>
      <c r="K150" s="208"/>
      <c r="L150" s="208"/>
      <c r="M150" s="208"/>
      <c r="N150" s="227">
        <f>BK150</f>
        <v>0</v>
      </c>
      <c r="O150" s="228"/>
      <c r="P150" s="228"/>
      <c r="Q150" s="228"/>
      <c r="R150" s="201"/>
      <c r="T150" s="202"/>
      <c r="U150" s="198"/>
      <c r="V150" s="198"/>
      <c r="W150" s="203">
        <f>W151</f>
        <v>0</v>
      </c>
      <c r="X150" s="198"/>
      <c r="Y150" s="203">
        <f>Y151</f>
        <v>0</v>
      </c>
      <c r="Z150" s="198"/>
      <c r="AA150" s="204">
        <f>AA151</f>
        <v>0</v>
      </c>
      <c r="AR150" s="205" t="s">
        <v>81</v>
      </c>
      <c r="AT150" s="206" t="s">
        <v>74</v>
      </c>
      <c r="AU150" s="206" t="s">
        <v>81</v>
      </c>
      <c r="AY150" s="205" t="s">
        <v>150</v>
      </c>
      <c r="BK150" s="207">
        <f>BK151</f>
        <v>0</v>
      </c>
    </row>
    <row r="151" s="1" customFormat="1" ht="38.25" customHeight="1">
      <c r="B151" s="175"/>
      <c r="C151" s="211" t="s">
        <v>233</v>
      </c>
      <c r="D151" s="211" t="s">
        <v>151</v>
      </c>
      <c r="E151" s="212" t="s">
        <v>376</v>
      </c>
      <c r="F151" s="213" t="s">
        <v>377</v>
      </c>
      <c r="G151" s="213"/>
      <c r="H151" s="213"/>
      <c r="I151" s="213"/>
      <c r="J151" s="214" t="s">
        <v>378</v>
      </c>
      <c r="K151" s="215">
        <v>465.98200000000003</v>
      </c>
      <c r="L151" s="216">
        <v>0</v>
      </c>
      <c r="M151" s="216"/>
      <c r="N151" s="215">
        <f>ROUND(L151*K151,3)</f>
        <v>0</v>
      </c>
      <c r="O151" s="215"/>
      <c r="P151" s="215"/>
      <c r="Q151" s="215"/>
      <c r="R151" s="179"/>
      <c r="T151" s="217" t="s">
        <v>5</v>
      </c>
      <c r="U151" s="54" t="s">
        <v>42</v>
      </c>
      <c r="V151" s="45"/>
      <c r="W151" s="218">
        <f>V151*K151</f>
        <v>0</v>
      </c>
      <c r="X151" s="218">
        <v>0</v>
      </c>
      <c r="Y151" s="218">
        <f>X151*K151</f>
        <v>0</v>
      </c>
      <c r="Z151" s="218">
        <v>0</v>
      </c>
      <c r="AA151" s="219">
        <f>Z151*K151</f>
        <v>0</v>
      </c>
      <c r="AR151" s="20" t="s">
        <v>90</v>
      </c>
      <c r="AT151" s="20" t="s">
        <v>151</v>
      </c>
      <c r="AU151" s="20" t="s">
        <v>84</v>
      </c>
      <c r="AY151" s="20" t="s">
        <v>150</v>
      </c>
      <c r="BE151" s="134">
        <f>IF(U151="základná",N151,0)</f>
        <v>0</v>
      </c>
      <c r="BF151" s="134">
        <f>IF(U151="znížená",N151,0)</f>
        <v>0</v>
      </c>
      <c r="BG151" s="134">
        <f>IF(U151="zákl. prenesená",N151,0)</f>
        <v>0</v>
      </c>
      <c r="BH151" s="134">
        <f>IF(U151="zníž. prenesená",N151,0)</f>
        <v>0</v>
      </c>
      <c r="BI151" s="134">
        <f>IF(U151="nulová",N151,0)</f>
        <v>0</v>
      </c>
      <c r="BJ151" s="20" t="s">
        <v>84</v>
      </c>
      <c r="BK151" s="220">
        <f>ROUND(L151*K151,3)</f>
        <v>0</v>
      </c>
      <c r="BL151" s="20" t="s">
        <v>90</v>
      </c>
      <c r="BM151" s="20" t="s">
        <v>572</v>
      </c>
    </row>
    <row r="152" s="1" customFormat="1" ht="49.92" customHeight="1">
      <c r="B152" s="44"/>
      <c r="C152" s="45"/>
      <c r="D152" s="199" t="s">
        <v>392</v>
      </c>
      <c r="E152" s="45"/>
      <c r="F152" s="45"/>
      <c r="G152" s="45"/>
      <c r="H152" s="45"/>
      <c r="I152" s="45"/>
      <c r="J152" s="45"/>
      <c r="K152" s="45"/>
      <c r="L152" s="45"/>
      <c r="M152" s="45"/>
      <c r="N152" s="231">
        <f>BK152</f>
        <v>0</v>
      </c>
      <c r="O152" s="232"/>
      <c r="P152" s="232"/>
      <c r="Q152" s="232"/>
      <c r="R152" s="46"/>
      <c r="T152" s="233"/>
      <c r="U152" s="45"/>
      <c r="V152" s="45"/>
      <c r="W152" s="45"/>
      <c r="X152" s="45"/>
      <c r="Y152" s="45"/>
      <c r="Z152" s="45"/>
      <c r="AA152" s="92"/>
      <c r="AT152" s="20" t="s">
        <v>74</v>
      </c>
      <c r="AU152" s="20" t="s">
        <v>75</v>
      </c>
      <c r="AY152" s="20" t="s">
        <v>393</v>
      </c>
      <c r="BK152" s="220">
        <f>SUM(BK153:BK157)</f>
        <v>0</v>
      </c>
    </row>
    <row r="153" s="1" customFormat="1" ht="22.32" customHeight="1">
      <c r="B153" s="44"/>
      <c r="C153" s="234" t="s">
        <v>5</v>
      </c>
      <c r="D153" s="234" t="s">
        <v>151</v>
      </c>
      <c r="E153" s="235" t="s">
        <v>5</v>
      </c>
      <c r="F153" s="236" t="s">
        <v>5</v>
      </c>
      <c r="G153" s="236"/>
      <c r="H153" s="236"/>
      <c r="I153" s="236"/>
      <c r="J153" s="237" t="s">
        <v>5</v>
      </c>
      <c r="K153" s="216"/>
      <c r="L153" s="216"/>
      <c r="M153" s="238"/>
      <c r="N153" s="238">
        <f>BK153</f>
        <v>0</v>
      </c>
      <c r="O153" s="238"/>
      <c r="P153" s="238"/>
      <c r="Q153" s="238"/>
      <c r="R153" s="46"/>
      <c r="T153" s="217" t="s">
        <v>5</v>
      </c>
      <c r="U153" s="239" t="s">
        <v>42</v>
      </c>
      <c r="V153" s="45"/>
      <c r="W153" s="45"/>
      <c r="X153" s="45"/>
      <c r="Y153" s="45"/>
      <c r="Z153" s="45"/>
      <c r="AA153" s="92"/>
      <c r="AT153" s="20" t="s">
        <v>393</v>
      </c>
      <c r="AU153" s="20" t="s">
        <v>81</v>
      </c>
      <c r="AY153" s="20" t="s">
        <v>393</v>
      </c>
      <c r="BE153" s="134">
        <f>IF(U153="základná",N153,0)</f>
        <v>0</v>
      </c>
      <c r="BF153" s="134">
        <f>IF(U153="znížená",N153,0)</f>
        <v>0</v>
      </c>
      <c r="BG153" s="134">
        <f>IF(U153="zákl. prenesená",N153,0)</f>
        <v>0</v>
      </c>
      <c r="BH153" s="134">
        <f>IF(U153="zníž. prenesená",N153,0)</f>
        <v>0</v>
      </c>
      <c r="BI153" s="134">
        <f>IF(U153="nulová",N153,0)</f>
        <v>0</v>
      </c>
      <c r="BJ153" s="20" t="s">
        <v>84</v>
      </c>
      <c r="BK153" s="220">
        <f>L153*K153</f>
        <v>0</v>
      </c>
    </row>
    <row r="154" s="1" customFormat="1" ht="22.32" customHeight="1">
      <c r="B154" s="44"/>
      <c r="C154" s="234" t="s">
        <v>5</v>
      </c>
      <c r="D154" s="234" t="s">
        <v>151</v>
      </c>
      <c r="E154" s="235" t="s">
        <v>5</v>
      </c>
      <c r="F154" s="236" t="s">
        <v>5</v>
      </c>
      <c r="G154" s="236"/>
      <c r="H154" s="236"/>
      <c r="I154" s="236"/>
      <c r="J154" s="237" t="s">
        <v>5</v>
      </c>
      <c r="K154" s="216"/>
      <c r="L154" s="216"/>
      <c r="M154" s="238"/>
      <c r="N154" s="238">
        <f>BK154</f>
        <v>0</v>
      </c>
      <c r="O154" s="238"/>
      <c r="P154" s="238"/>
      <c r="Q154" s="238"/>
      <c r="R154" s="46"/>
      <c r="T154" s="217" t="s">
        <v>5</v>
      </c>
      <c r="U154" s="239" t="s">
        <v>42</v>
      </c>
      <c r="V154" s="45"/>
      <c r="W154" s="45"/>
      <c r="X154" s="45"/>
      <c r="Y154" s="45"/>
      <c r="Z154" s="45"/>
      <c r="AA154" s="92"/>
      <c r="AT154" s="20" t="s">
        <v>393</v>
      </c>
      <c r="AU154" s="20" t="s">
        <v>81</v>
      </c>
      <c r="AY154" s="20" t="s">
        <v>393</v>
      </c>
      <c r="BE154" s="134">
        <f>IF(U154="základná",N154,0)</f>
        <v>0</v>
      </c>
      <c r="BF154" s="134">
        <f>IF(U154="znížená",N154,0)</f>
        <v>0</v>
      </c>
      <c r="BG154" s="134">
        <f>IF(U154="zákl. prenesená",N154,0)</f>
        <v>0</v>
      </c>
      <c r="BH154" s="134">
        <f>IF(U154="zníž. prenesená",N154,0)</f>
        <v>0</v>
      </c>
      <c r="BI154" s="134">
        <f>IF(U154="nulová",N154,0)</f>
        <v>0</v>
      </c>
      <c r="BJ154" s="20" t="s">
        <v>84</v>
      </c>
      <c r="BK154" s="220">
        <f>L154*K154</f>
        <v>0</v>
      </c>
    </row>
    <row r="155" s="1" customFormat="1" ht="22.32" customHeight="1">
      <c r="B155" s="44"/>
      <c r="C155" s="234" t="s">
        <v>5</v>
      </c>
      <c r="D155" s="234" t="s">
        <v>151</v>
      </c>
      <c r="E155" s="235" t="s">
        <v>5</v>
      </c>
      <c r="F155" s="236" t="s">
        <v>5</v>
      </c>
      <c r="G155" s="236"/>
      <c r="H155" s="236"/>
      <c r="I155" s="236"/>
      <c r="J155" s="237" t="s">
        <v>5</v>
      </c>
      <c r="K155" s="216"/>
      <c r="L155" s="216"/>
      <c r="M155" s="238"/>
      <c r="N155" s="238">
        <f>BK155</f>
        <v>0</v>
      </c>
      <c r="O155" s="238"/>
      <c r="P155" s="238"/>
      <c r="Q155" s="238"/>
      <c r="R155" s="46"/>
      <c r="T155" s="217" t="s">
        <v>5</v>
      </c>
      <c r="U155" s="239" t="s">
        <v>42</v>
      </c>
      <c r="V155" s="45"/>
      <c r="W155" s="45"/>
      <c r="X155" s="45"/>
      <c r="Y155" s="45"/>
      <c r="Z155" s="45"/>
      <c r="AA155" s="92"/>
      <c r="AT155" s="20" t="s">
        <v>393</v>
      </c>
      <c r="AU155" s="20" t="s">
        <v>81</v>
      </c>
      <c r="AY155" s="20" t="s">
        <v>393</v>
      </c>
      <c r="BE155" s="134">
        <f>IF(U155="základná",N155,0)</f>
        <v>0</v>
      </c>
      <c r="BF155" s="134">
        <f>IF(U155="znížená",N155,0)</f>
        <v>0</v>
      </c>
      <c r="BG155" s="134">
        <f>IF(U155="zákl. prenesená",N155,0)</f>
        <v>0</v>
      </c>
      <c r="BH155" s="134">
        <f>IF(U155="zníž. prenesená",N155,0)</f>
        <v>0</v>
      </c>
      <c r="BI155" s="134">
        <f>IF(U155="nulová",N155,0)</f>
        <v>0</v>
      </c>
      <c r="BJ155" s="20" t="s">
        <v>84</v>
      </c>
      <c r="BK155" s="220">
        <f>L155*K155</f>
        <v>0</v>
      </c>
    </row>
    <row r="156" s="1" customFormat="1" ht="22.32" customHeight="1">
      <c r="B156" s="44"/>
      <c r="C156" s="234" t="s">
        <v>5</v>
      </c>
      <c r="D156" s="234" t="s">
        <v>151</v>
      </c>
      <c r="E156" s="235" t="s">
        <v>5</v>
      </c>
      <c r="F156" s="236" t="s">
        <v>5</v>
      </c>
      <c r="G156" s="236"/>
      <c r="H156" s="236"/>
      <c r="I156" s="236"/>
      <c r="J156" s="237" t="s">
        <v>5</v>
      </c>
      <c r="K156" s="216"/>
      <c r="L156" s="216"/>
      <c r="M156" s="238"/>
      <c r="N156" s="238">
        <f>BK156</f>
        <v>0</v>
      </c>
      <c r="O156" s="238"/>
      <c r="P156" s="238"/>
      <c r="Q156" s="238"/>
      <c r="R156" s="46"/>
      <c r="T156" s="217" t="s">
        <v>5</v>
      </c>
      <c r="U156" s="239" t="s">
        <v>42</v>
      </c>
      <c r="V156" s="45"/>
      <c r="W156" s="45"/>
      <c r="X156" s="45"/>
      <c r="Y156" s="45"/>
      <c r="Z156" s="45"/>
      <c r="AA156" s="92"/>
      <c r="AT156" s="20" t="s">
        <v>393</v>
      </c>
      <c r="AU156" s="20" t="s">
        <v>81</v>
      </c>
      <c r="AY156" s="20" t="s">
        <v>393</v>
      </c>
      <c r="BE156" s="134">
        <f>IF(U156="základná",N156,0)</f>
        <v>0</v>
      </c>
      <c r="BF156" s="134">
        <f>IF(U156="znížená",N156,0)</f>
        <v>0</v>
      </c>
      <c r="BG156" s="134">
        <f>IF(U156="zákl. prenesená",N156,0)</f>
        <v>0</v>
      </c>
      <c r="BH156" s="134">
        <f>IF(U156="zníž. prenesená",N156,0)</f>
        <v>0</v>
      </c>
      <c r="BI156" s="134">
        <f>IF(U156="nulová",N156,0)</f>
        <v>0</v>
      </c>
      <c r="BJ156" s="20" t="s">
        <v>84</v>
      </c>
      <c r="BK156" s="220">
        <f>L156*K156</f>
        <v>0</v>
      </c>
    </row>
    <row r="157" s="1" customFormat="1" ht="22.32" customHeight="1">
      <c r="B157" s="44"/>
      <c r="C157" s="234" t="s">
        <v>5</v>
      </c>
      <c r="D157" s="234" t="s">
        <v>151</v>
      </c>
      <c r="E157" s="235" t="s">
        <v>5</v>
      </c>
      <c r="F157" s="236" t="s">
        <v>5</v>
      </c>
      <c r="G157" s="236"/>
      <c r="H157" s="236"/>
      <c r="I157" s="236"/>
      <c r="J157" s="237" t="s">
        <v>5</v>
      </c>
      <c r="K157" s="216"/>
      <c r="L157" s="216"/>
      <c r="M157" s="238"/>
      <c r="N157" s="238">
        <f>BK157</f>
        <v>0</v>
      </c>
      <c r="O157" s="238"/>
      <c r="P157" s="238"/>
      <c r="Q157" s="238"/>
      <c r="R157" s="46"/>
      <c r="T157" s="217" t="s">
        <v>5</v>
      </c>
      <c r="U157" s="239" t="s">
        <v>42</v>
      </c>
      <c r="V157" s="70"/>
      <c r="W157" s="70"/>
      <c r="X157" s="70"/>
      <c r="Y157" s="70"/>
      <c r="Z157" s="70"/>
      <c r="AA157" s="72"/>
      <c r="AT157" s="20" t="s">
        <v>393</v>
      </c>
      <c r="AU157" s="20" t="s">
        <v>81</v>
      </c>
      <c r="AY157" s="20" t="s">
        <v>393</v>
      </c>
      <c r="BE157" s="134">
        <f>IF(U157="základná",N157,0)</f>
        <v>0</v>
      </c>
      <c r="BF157" s="134">
        <f>IF(U157="znížená",N157,0)</f>
        <v>0</v>
      </c>
      <c r="BG157" s="134">
        <f>IF(U157="zákl. prenesená",N157,0)</f>
        <v>0</v>
      </c>
      <c r="BH157" s="134">
        <f>IF(U157="zníž. prenesená",N157,0)</f>
        <v>0</v>
      </c>
      <c r="BI157" s="134">
        <f>IF(U157="nulová",N157,0)</f>
        <v>0</v>
      </c>
      <c r="BJ157" s="20" t="s">
        <v>84</v>
      </c>
      <c r="BK157" s="220">
        <f>L157*K157</f>
        <v>0</v>
      </c>
    </row>
    <row r="158" s="1" customFormat="1" ht="6.96" customHeight="1">
      <c r="B158" s="73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5"/>
    </row>
  </sheetData>
  <mergeCells count="161"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  <mergeCell ref="E24:L24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8:P78"/>
    <mergeCell ref="F79:P79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5:Q95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D102:H102"/>
    <mergeCell ref="N102:Q102"/>
    <mergeCell ref="N103:Q103"/>
    <mergeCell ref="L105:Q105"/>
    <mergeCell ref="C111:Q111"/>
    <mergeCell ref="F113:P113"/>
    <mergeCell ref="F114:P114"/>
    <mergeCell ref="M116:P116"/>
    <mergeCell ref="M118:Q118"/>
    <mergeCell ref="M119:Q119"/>
    <mergeCell ref="F121:I121"/>
    <mergeCell ref="L121:M121"/>
    <mergeCell ref="N121:Q121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4:I134"/>
    <mergeCell ref="L134:M134"/>
    <mergeCell ref="N134:Q134"/>
    <mergeCell ref="F136:I136"/>
    <mergeCell ref="L136:M136"/>
    <mergeCell ref="N136:Q136"/>
    <mergeCell ref="F137:I137"/>
    <mergeCell ref="L137:M137"/>
    <mergeCell ref="N137:Q137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7:I147"/>
    <mergeCell ref="L147:M147"/>
    <mergeCell ref="N147:Q147"/>
    <mergeCell ref="F148:I148"/>
    <mergeCell ref="L148:M148"/>
    <mergeCell ref="N148:Q148"/>
    <mergeCell ref="F149:I149"/>
    <mergeCell ref="L149:M149"/>
    <mergeCell ref="N149:Q149"/>
    <mergeCell ref="F151:I151"/>
    <mergeCell ref="L151:M151"/>
    <mergeCell ref="N151:Q151"/>
    <mergeCell ref="F153:I153"/>
    <mergeCell ref="L153:M153"/>
    <mergeCell ref="N153:Q153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7:I157"/>
    <mergeCell ref="L157:M157"/>
    <mergeCell ref="N157:Q157"/>
    <mergeCell ref="N122:Q122"/>
    <mergeCell ref="N123:Q123"/>
    <mergeCell ref="N124:Q124"/>
    <mergeCell ref="N133:Q133"/>
    <mergeCell ref="N135:Q135"/>
    <mergeCell ref="N141:Q141"/>
    <mergeCell ref="N150:Q150"/>
    <mergeCell ref="N152:Q152"/>
    <mergeCell ref="H1:K1"/>
    <mergeCell ref="S2:AC2"/>
  </mergeCells>
  <dataValidations count="2">
    <dataValidation type="list" allowBlank="1" showInputMessage="1" showErrorMessage="1" error="Povolené sú hodnoty K, M." sqref="D153:D158">
      <formula1>"K, M"</formula1>
    </dataValidation>
    <dataValidation type="list" allowBlank="1" showInputMessage="1" showErrorMessage="1" error="Povolené sú hodnoty základná, znížená, nulová." sqref="U153:U158">
      <formula1>"základná, znížená, nulová"</formula1>
    </dataValidation>
  </dataValidations>
  <hyperlinks>
    <hyperlink ref="F1:G1" location="C2" display="1) Krycí list rozpočtu"/>
    <hyperlink ref="H1:K1" location="C86" display="2) Rekapitulácia rozpočtu"/>
    <hyperlink ref="L1" location="C121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2018-03-06T07:01:44Z</dcterms:created>
  <dcterms:modified xsi:type="dcterms:W3CDTF">2018-03-06T07:01:53Z</dcterms:modified>
</cp:coreProperties>
</file>