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/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21570" windowHeight="10215"/>
  </bookViews>
  <sheets>
    <sheet name="Rekapitulácia stavby" sheetId="1" r:id="rId1"/>
    <sheet name="2018-001 - Rekonštrukcia ..." sheetId="2" r:id="rId2"/>
  </sheets>
  <definedNames>
    <definedName name="_xlnm.Print_Titles" localSheetId="1">'2018-001 - Rekonštrukcia ...'!$124:$124</definedName>
    <definedName name="_xlnm.Print_Titles" localSheetId="0">'Rekapitulácia stavby'!$85:$85</definedName>
    <definedName name="_xlnm.Print_Area" localSheetId="1">'2018-001 - Rekonštrukcia ...'!$C$4:$Q$70,'2018-001 - Rekonštrukcia ...'!$C$76:$Q$109,'2018-001 - Rekonštrukcia ...'!$C$115:$Q$199</definedName>
    <definedName name="_xlnm.Print_Area" localSheetId="0">'Rekapitulácia stavby'!$C$4:$AP$70,'Rekapitulácia stavby'!$C$76:$AP$96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199" i="2"/>
  <c r="BH199" i="2"/>
  <c r="BG199" i="2"/>
  <c r="BE199" i="2"/>
  <c r="N199" i="2"/>
  <c r="BF199" i="2" s="1"/>
  <c r="BK199" i="2"/>
  <c r="BI198" i="2"/>
  <c r="BH198" i="2"/>
  <c r="BG198" i="2"/>
  <c r="BE198" i="2"/>
  <c r="BK198" i="2"/>
  <c r="N198" i="2" s="1"/>
  <c r="BF198" i="2" s="1"/>
  <c r="BI197" i="2"/>
  <c r="BH197" i="2"/>
  <c r="BG197" i="2"/>
  <c r="BE197" i="2"/>
  <c r="BK197" i="2"/>
  <c r="N197" i="2" s="1"/>
  <c r="BF197" i="2" s="1"/>
  <c r="BI196" i="2"/>
  <c r="BH196" i="2"/>
  <c r="BG196" i="2"/>
  <c r="BE196" i="2"/>
  <c r="BK196" i="2"/>
  <c r="N196" i="2" s="1"/>
  <c r="BF196" i="2" s="1"/>
  <c r="BI195" i="2"/>
  <c r="BH195" i="2"/>
  <c r="BG195" i="2"/>
  <c r="BE195" i="2"/>
  <c r="N195" i="2"/>
  <c r="BF195" i="2" s="1"/>
  <c r="BK195" i="2"/>
  <c r="BK194" i="2" s="1"/>
  <c r="N194" i="2" s="1"/>
  <c r="N99" i="2" s="1"/>
  <c r="BI193" i="2"/>
  <c r="BH193" i="2"/>
  <c r="BG193" i="2"/>
  <c r="BE193" i="2"/>
  <c r="AA193" i="2"/>
  <c r="AA192" i="2" s="1"/>
  <c r="Y193" i="2"/>
  <c r="Y192" i="2" s="1"/>
  <c r="W193" i="2"/>
  <c r="W192" i="2" s="1"/>
  <c r="BK193" i="2"/>
  <c r="BK192" i="2" s="1"/>
  <c r="N192" i="2" s="1"/>
  <c r="N98" i="2" s="1"/>
  <c r="N193" i="2"/>
  <c r="BF193" i="2" s="1"/>
  <c r="BI191" i="2"/>
  <c r="BH191" i="2"/>
  <c r="BG191" i="2"/>
  <c r="BE191" i="2"/>
  <c r="AA191" i="2"/>
  <c r="AA190" i="2" s="1"/>
  <c r="AA189" i="2" s="1"/>
  <c r="Y191" i="2"/>
  <c r="Y190" i="2" s="1"/>
  <c r="Y189" i="2" s="1"/>
  <c r="W191" i="2"/>
  <c r="W190" i="2" s="1"/>
  <c r="BK191" i="2"/>
  <c r="BK190" i="2" s="1"/>
  <c r="N191" i="2"/>
  <c r="BF191" i="2" s="1"/>
  <c r="BI188" i="2"/>
  <c r="BH188" i="2"/>
  <c r="BG188" i="2"/>
  <c r="BE188" i="2"/>
  <c r="AA188" i="2"/>
  <c r="Y188" i="2"/>
  <c r="W188" i="2"/>
  <c r="BK188" i="2"/>
  <c r="N188" i="2"/>
  <c r="BF188" i="2" s="1"/>
  <c r="BI187" i="2"/>
  <c r="BH187" i="2"/>
  <c r="BG187" i="2"/>
  <c r="BF187" i="2"/>
  <c r="BE187" i="2"/>
  <c r="AA187" i="2"/>
  <c r="Y187" i="2"/>
  <c r="W187" i="2"/>
  <c r="BK187" i="2"/>
  <c r="N187" i="2"/>
  <c r="BI185" i="2"/>
  <c r="BH185" i="2"/>
  <c r="BG185" i="2"/>
  <c r="BE185" i="2"/>
  <c r="AA185" i="2"/>
  <c r="AA184" i="2" s="1"/>
  <c r="AA183" i="2" s="1"/>
  <c r="Y185" i="2"/>
  <c r="Y184" i="2" s="1"/>
  <c r="Y183" i="2" s="1"/>
  <c r="W185" i="2"/>
  <c r="W184" i="2" s="1"/>
  <c r="W183" i="2" s="1"/>
  <c r="BK185" i="2"/>
  <c r="BK184" i="2" s="1"/>
  <c r="N185" i="2"/>
  <c r="BF185" i="2" s="1"/>
  <c r="BI182" i="2"/>
  <c r="BH182" i="2"/>
  <c r="BG182" i="2"/>
  <c r="BE182" i="2"/>
  <c r="AA182" i="2"/>
  <c r="AA181" i="2" s="1"/>
  <c r="Y182" i="2"/>
  <c r="Y181" i="2" s="1"/>
  <c r="W182" i="2"/>
  <c r="W181" i="2" s="1"/>
  <c r="BK182" i="2"/>
  <c r="BK181" i="2" s="1"/>
  <c r="N181" i="2" s="1"/>
  <c r="N93" i="2" s="1"/>
  <c r="N182" i="2"/>
  <c r="BF182" i="2" s="1"/>
  <c r="BI180" i="2"/>
  <c r="BH180" i="2"/>
  <c r="BG180" i="2"/>
  <c r="BF180" i="2"/>
  <c r="BE180" i="2"/>
  <c r="AA180" i="2"/>
  <c r="Y180" i="2"/>
  <c r="W180" i="2"/>
  <c r="BK180" i="2"/>
  <c r="N180" i="2"/>
  <c r="BI179" i="2"/>
  <c r="BH179" i="2"/>
  <c r="BG179" i="2"/>
  <c r="BE179" i="2"/>
  <c r="AA179" i="2"/>
  <c r="Y179" i="2"/>
  <c r="W179" i="2"/>
  <c r="BK179" i="2"/>
  <c r="N179" i="2"/>
  <c r="BF179" i="2" s="1"/>
  <c r="BI178" i="2"/>
  <c r="BH178" i="2"/>
  <c r="BG178" i="2"/>
  <c r="BF178" i="2"/>
  <c r="BE178" i="2"/>
  <c r="AA178" i="2"/>
  <c r="Y178" i="2"/>
  <c r="W178" i="2"/>
  <c r="BK178" i="2"/>
  <c r="N178" i="2"/>
  <c r="BI177" i="2"/>
  <c r="BH177" i="2"/>
  <c r="BG177" i="2"/>
  <c r="BE177" i="2"/>
  <c r="AA177" i="2"/>
  <c r="Y177" i="2"/>
  <c r="W177" i="2"/>
  <c r="BK177" i="2"/>
  <c r="N177" i="2"/>
  <c r="BF177" i="2" s="1"/>
  <c r="BI175" i="2"/>
  <c r="BH175" i="2"/>
  <c r="BG175" i="2"/>
  <c r="BE175" i="2"/>
  <c r="AA175" i="2"/>
  <c r="Y175" i="2"/>
  <c r="W175" i="2"/>
  <c r="BK175" i="2"/>
  <c r="N175" i="2"/>
  <c r="BF175" i="2" s="1"/>
  <c r="BI174" i="2"/>
  <c r="BH174" i="2"/>
  <c r="BG174" i="2"/>
  <c r="BE174" i="2"/>
  <c r="AA174" i="2"/>
  <c r="Y174" i="2"/>
  <c r="W174" i="2"/>
  <c r="BK174" i="2"/>
  <c r="N174" i="2"/>
  <c r="BF174" i="2" s="1"/>
  <c r="BI173" i="2"/>
  <c r="BH173" i="2"/>
  <c r="BG173" i="2"/>
  <c r="BE173" i="2"/>
  <c r="AA173" i="2"/>
  <c r="Y173" i="2"/>
  <c r="W173" i="2"/>
  <c r="BK173" i="2"/>
  <c r="N173" i="2"/>
  <c r="BF173" i="2" s="1"/>
  <c r="BI172" i="2"/>
  <c r="BH172" i="2"/>
  <c r="BG172" i="2"/>
  <c r="BE172" i="2"/>
  <c r="AA172" i="2"/>
  <c r="Y172" i="2"/>
  <c r="W172" i="2"/>
  <c r="BK172" i="2"/>
  <c r="N172" i="2"/>
  <c r="BF172" i="2" s="1"/>
  <c r="BI171" i="2"/>
  <c r="BH171" i="2"/>
  <c r="BG171" i="2"/>
  <c r="BE171" i="2"/>
  <c r="AA171" i="2"/>
  <c r="Y171" i="2"/>
  <c r="W171" i="2"/>
  <c r="BK171" i="2"/>
  <c r="N171" i="2"/>
  <c r="BF171" i="2" s="1"/>
  <c r="BI170" i="2"/>
  <c r="BH170" i="2"/>
  <c r="BG170" i="2"/>
  <c r="BF170" i="2"/>
  <c r="BE170" i="2"/>
  <c r="AA170" i="2"/>
  <c r="Y170" i="2"/>
  <c r="W170" i="2"/>
  <c r="BK170" i="2"/>
  <c r="N170" i="2"/>
  <c r="BI165" i="2"/>
  <c r="BH165" i="2"/>
  <c r="BG165" i="2"/>
  <c r="BE165" i="2"/>
  <c r="AA165" i="2"/>
  <c r="Y165" i="2"/>
  <c r="W165" i="2"/>
  <c r="BK165" i="2"/>
  <c r="N165" i="2"/>
  <c r="BF165" i="2" s="1"/>
  <c r="BI164" i="2"/>
  <c r="BH164" i="2"/>
  <c r="BG164" i="2"/>
  <c r="BF164" i="2"/>
  <c r="BE164" i="2"/>
  <c r="AA164" i="2"/>
  <c r="Y164" i="2"/>
  <c r="W164" i="2"/>
  <c r="BK164" i="2"/>
  <c r="N164" i="2"/>
  <c r="BI163" i="2"/>
  <c r="BH163" i="2"/>
  <c r="BG163" i="2"/>
  <c r="BE163" i="2"/>
  <c r="AA163" i="2"/>
  <c r="AA162" i="2" s="1"/>
  <c r="Y163" i="2"/>
  <c r="Y162" i="2" s="1"/>
  <c r="W163" i="2"/>
  <c r="W162" i="2" s="1"/>
  <c r="BK163" i="2"/>
  <c r="BK162" i="2" s="1"/>
  <c r="N162" i="2" s="1"/>
  <c r="N92" i="2" s="1"/>
  <c r="N163" i="2"/>
  <c r="BF163" i="2" s="1"/>
  <c r="BI161" i="2"/>
  <c r="BH161" i="2"/>
  <c r="BG161" i="2"/>
  <c r="BF161" i="2"/>
  <c r="BE161" i="2"/>
  <c r="AA161" i="2"/>
  <c r="Y161" i="2"/>
  <c r="W161" i="2"/>
  <c r="BK161" i="2"/>
  <c r="N161" i="2"/>
  <c r="BI160" i="2"/>
  <c r="BH160" i="2"/>
  <c r="BG160" i="2"/>
  <c r="BE160" i="2"/>
  <c r="AA160" i="2"/>
  <c r="Y160" i="2"/>
  <c r="W160" i="2"/>
  <c r="BK160" i="2"/>
  <c r="N160" i="2"/>
  <c r="BF160" i="2" s="1"/>
  <c r="BI159" i="2"/>
  <c r="BH159" i="2"/>
  <c r="BG159" i="2"/>
  <c r="BF159" i="2"/>
  <c r="BE159" i="2"/>
  <c r="AA159" i="2"/>
  <c r="AA158" i="2" s="1"/>
  <c r="Y159" i="2"/>
  <c r="Y158" i="2" s="1"/>
  <c r="W159" i="2"/>
  <c r="W158" i="2" s="1"/>
  <c r="BK159" i="2"/>
  <c r="BK158" i="2" s="1"/>
  <c r="N158" i="2" s="1"/>
  <c r="N91" i="2" s="1"/>
  <c r="N159" i="2"/>
  <c r="BI157" i="2"/>
  <c r="BH157" i="2"/>
  <c r="BG157" i="2"/>
  <c r="BF157" i="2"/>
  <c r="BE157" i="2"/>
  <c r="AA157" i="2"/>
  <c r="Y157" i="2"/>
  <c r="W157" i="2"/>
  <c r="BK157" i="2"/>
  <c r="N157" i="2"/>
  <c r="BI155" i="2"/>
  <c r="BH155" i="2"/>
  <c r="BG155" i="2"/>
  <c r="BE155" i="2"/>
  <c r="AA155" i="2"/>
  <c r="Y155" i="2"/>
  <c r="W155" i="2"/>
  <c r="BK155" i="2"/>
  <c r="N155" i="2"/>
  <c r="BF155" i="2" s="1"/>
  <c r="BI154" i="2"/>
  <c r="BH154" i="2"/>
  <c r="BG154" i="2"/>
  <c r="BF154" i="2"/>
  <c r="BE154" i="2"/>
  <c r="AA154" i="2"/>
  <c r="Y154" i="2"/>
  <c r="W154" i="2"/>
  <c r="BK154" i="2"/>
  <c r="N154" i="2"/>
  <c r="BI152" i="2"/>
  <c r="BH152" i="2"/>
  <c r="BG152" i="2"/>
  <c r="BE152" i="2"/>
  <c r="AA152" i="2"/>
  <c r="Y152" i="2"/>
  <c r="W152" i="2"/>
  <c r="BK152" i="2"/>
  <c r="N152" i="2"/>
  <c r="BF152" i="2" s="1"/>
  <c r="BI151" i="2"/>
  <c r="BH151" i="2"/>
  <c r="BG151" i="2"/>
  <c r="BF151" i="2"/>
  <c r="BE151" i="2"/>
  <c r="AA151" i="2"/>
  <c r="Y151" i="2"/>
  <c r="W151" i="2"/>
  <c r="BK151" i="2"/>
  <c r="N151" i="2"/>
  <c r="BI150" i="2"/>
  <c r="BH150" i="2"/>
  <c r="BG150" i="2"/>
  <c r="BE150" i="2"/>
  <c r="AA150" i="2"/>
  <c r="Y150" i="2"/>
  <c r="W150" i="2"/>
  <c r="BK150" i="2"/>
  <c r="N150" i="2"/>
  <c r="BF150" i="2" s="1"/>
  <c r="BI149" i="2"/>
  <c r="BH149" i="2"/>
  <c r="BG149" i="2"/>
  <c r="BF149" i="2"/>
  <c r="BE149" i="2"/>
  <c r="AA149" i="2"/>
  <c r="Y149" i="2"/>
  <c r="W149" i="2"/>
  <c r="BK149" i="2"/>
  <c r="N149" i="2"/>
  <c r="BI148" i="2"/>
  <c r="BH148" i="2"/>
  <c r="BG148" i="2"/>
  <c r="BE148" i="2"/>
  <c r="AA148" i="2"/>
  <c r="Y148" i="2"/>
  <c r="W148" i="2"/>
  <c r="BK148" i="2"/>
  <c r="N148" i="2"/>
  <c r="BF148" i="2" s="1"/>
  <c r="BI142" i="2"/>
  <c r="BH142" i="2"/>
  <c r="BG142" i="2"/>
  <c r="BF142" i="2"/>
  <c r="BE142" i="2"/>
  <c r="AA142" i="2"/>
  <c r="AA141" i="2" s="1"/>
  <c r="Y142" i="2"/>
  <c r="Y141" i="2" s="1"/>
  <c r="W142" i="2"/>
  <c r="W141" i="2" s="1"/>
  <c r="BK142" i="2"/>
  <c r="BK141" i="2" s="1"/>
  <c r="N141" i="2" s="1"/>
  <c r="N90" i="2" s="1"/>
  <c r="N142" i="2"/>
  <c r="BI140" i="2"/>
  <c r="BH140" i="2"/>
  <c r="BG140" i="2"/>
  <c r="BE140" i="2"/>
  <c r="AA140" i="2"/>
  <c r="Y140" i="2"/>
  <c r="W140" i="2"/>
  <c r="BK140" i="2"/>
  <c r="N140" i="2"/>
  <c r="BF140" i="2" s="1"/>
  <c r="BI139" i="2"/>
  <c r="BH139" i="2"/>
  <c r="BG139" i="2"/>
  <c r="BF139" i="2"/>
  <c r="BE139" i="2"/>
  <c r="AA139" i="2"/>
  <c r="Y139" i="2"/>
  <c r="W139" i="2"/>
  <c r="BK139" i="2"/>
  <c r="N139" i="2"/>
  <c r="BI132" i="2"/>
  <c r="BH132" i="2"/>
  <c r="BG132" i="2"/>
  <c r="BE132" i="2"/>
  <c r="AA132" i="2"/>
  <c r="Y132" i="2"/>
  <c r="W132" i="2"/>
  <c r="BK132" i="2"/>
  <c r="N132" i="2"/>
  <c r="BF132" i="2" s="1"/>
  <c r="BI130" i="2"/>
  <c r="BH130" i="2"/>
  <c r="BG130" i="2"/>
  <c r="BF130" i="2"/>
  <c r="BE130" i="2"/>
  <c r="AA130" i="2"/>
  <c r="Y130" i="2"/>
  <c r="W130" i="2"/>
  <c r="BK130" i="2"/>
  <c r="N130" i="2"/>
  <c r="BI128" i="2"/>
  <c r="BH128" i="2"/>
  <c r="BG128" i="2"/>
  <c r="BE128" i="2"/>
  <c r="AA128" i="2"/>
  <c r="AA127" i="2" s="1"/>
  <c r="Y128" i="2"/>
  <c r="Y127" i="2" s="1"/>
  <c r="Y126" i="2" s="1"/>
  <c r="Y125" i="2" s="1"/>
  <c r="W128" i="2"/>
  <c r="W127" i="2" s="1"/>
  <c r="BK128" i="2"/>
  <c r="BK127" i="2" s="1"/>
  <c r="N128" i="2"/>
  <c r="BF128" i="2" s="1"/>
  <c r="F121" i="2"/>
  <c r="F119" i="2"/>
  <c r="F117" i="2"/>
  <c r="BI107" i="2"/>
  <c r="BH107" i="2"/>
  <c r="BG107" i="2"/>
  <c r="BE107" i="2"/>
  <c r="BI106" i="2"/>
  <c r="BH106" i="2"/>
  <c r="BG106" i="2"/>
  <c r="BE106" i="2"/>
  <c r="BI105" i="2"/>
  <c r="BH105" i="2"/>
  <c r="BG105" i="2"/>
  <c r="BE105" i="2"/>
  <c r="BI104" i="2"/>
  <c r="BH104" i="2"/>
  <c r="BG104" i="2"/>
  <c r="BE104" i="2"/>
  <c r="BI103" i="2"/>
  <c r="BH103" i="2"/>
  <c r="BG103" i="2"/>
  <c r="BE103" i="2"/>
  <c r="BI102" i="2"/>
  <c r="H35" i="2" s="1"/>
  <c r="BD88" i="1" s="1"/>
  <c r="BD87" i="1" s="1"/>
  <c r="W35" i="1" s="1"/>
  <c r="BH102" i="2"/>
  <c r="H34" i="2" s="1"/>
  <c r="BC88" i="1" s="1"/>
  <c r="BC87" i="1" s="1"/>
  <c r="BG102" i="2"/>
  <c r="H33" i="2" s="1"/>
  <c r="BB88" i="1" s="1"/>
  <c r="BB87" i="1" s="1"/>
  <c r="BE102" i="2"/>
  <c r="H31" i="2" s="1"/>
  <c r="AZ88" i="1" s="1"/>
  <c r="AZ87" i="1" s="1"/>
  <c r="F82" i="2"/>
  <c r="F80" i="2"/>
  <c r="F78" i="2"/>
  <c r="O20" i="2"/>
  <c r="E20" i="2"/>
  <c r="M83" i="2" s="1"/>
  <c r="O19" i="2"/>
  <c r="O17" i="2"/>
  <c r="E17" i="2"/>
  <c r="M82" i="2" s="1"/>
  <c r="O16" i="2"/>
  <c r="O14" i="2"/>
  <c r="E14" i="2"/>
  <c r="F83" i="2" s="1"/>
  <c r="O13" i="2"/>
  <c r="O8" i="2"/>
  <c r="M80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W34" i="1" l="1"/>
  <c r="AY87" i="1"/>
  <c r="AA126" i="2"/>
  <c r="AA125" i="2" s="1"/>
  <c r="AV87" i="1"/>
  <c r="BK126" i="2"/>
  <c r="N127" i="2"/>
  <c r="N89" i="2" s="1"/>
  <c r="N184" i="2"/>
  <c r="N95" i="2" s="1"/>
  <c r="BK183" i="2"/>
  <c r="N183" i="2" s="1"/>
  <c r="N94" i="2" s="1"/>
  <c r="BK189" i="2"/>
  <c r="N189" i="2" s="1"/>
  <c r="N96" i="2" s="1"/>
  <c r="N190" i="2"/>
  <c r="N97" i="2" s="1"/>
  <c r="W33" i="1"/>
  <c r="AX87" i="1"/>
  <c r="W126" i="2"/>
  <c r="W189" i="2"/>
  <c r="M121" i="2"/>
  <c r="M31" i="2"/>
  <c r="AV88" i="1" s="1"/>
  <c r="F122" i="2"/>
  <c r="M119" i="2"/>
  <c r="M122" i="2"/>
  <c r="W125" i="2" l="1"/>
  <c r="AU88" i="1" s="1"/>
  <c r="AU87" i="1" s="1"/>
  <c r="BK125" i="2"/>
  <c r="N125" i="2" s="1"/>
  <c r="N87" i="2" s="1"/>
  <c r="N126" i="2"/>
  <c r="N88" i="2" s="1"/>
  <c r="N106" i="2" l="1"/>
  <c r="BF106" i="2" s="1"/>
  <c r="N104" i="2"/>
  <c r="BF104" i="2" s="1"/>
  <c r="N102" i="2"/>
  <c r="N107" i="2"/>
  <c r="BF107" i="2" s="1"/>
  <c r="N105" i="2"/>
  <c r="BF105" i="2" s="1"/>
  <c r="N103" i="2"/>
  <c r="BF103" i="2" s="1"/>
  <c r="M26" i="2"/>
  <c r="N101" i="2" l="1"/>
  <c r="BF102" i="2"/>
  <c r="M32" i="2" l="1"/>
  <c r="AW88" i="1" s="1"/>
  <c r="AT88" i="1" s="1"/>
  <c r="H32" i="2"/>
  <c r="BA88" i="1" s="1"/>
  <c r="BA87" i="1" s="1"/>
  <c r="M27" i="2"/>
  <c r="L109" i="2"/>
  <c r="AS88" i="1" l="1"/>
  <c r="AS87" i="1" s="1"/>
  <c r="M29" i="2"/>
  <c r="AW87" i="1"/>
  <c r="W32" i="1"/>
  <c r="AK32" i="1" l="1"/>
  <c r="AT87" i="1"/>
  <c r="AG88" i="1"/>
  <c r="L37" i="2"/>
  <c r="AN88" i="1" l="1"/>
  <c r="AG87" i="1"/>
  <c r="AG91" i="1" l="1"/>
  <c r="AN87" i="1"/>
  <c r="AK26" i="1"/>
  <c r="AG94" i="1"/>
  <c r="AG93" i="1"/>
  <c r="AG92" i="1"/>
  <c r="CD92" i="1" l="1"/>
  <c r="AV92" i="1"/>
  <c r="BY92" i="1" s="1"/>
  <c r="CD93" i="1"/>
  <c r="AV93" i="1"/>
  <c r="BY93" i="1" s="1"/>
  <c r="AN93" i="1"/>
  <c r="CD94" i="1"/>
  <c r="AV94" i="1"/>
  <c r="BY94" i="1" s="1"/>
  <c r="AN94" i="1"/>
  <c r="CD91" i="1"/>
  <c r="W31" i="1" s="1"/>
  <c r="AV91" i="1"/>
  <c r="BY91" i="1" s="1"/>
  <c r="AG90" i="1"/>
  <c r="AN91" i="1"/>
  <c r="AK27" i="1" l="1"/>
  <c r="AK29" i="1" s="1"/>
  <c r="AG96" i="1"/>
  <c r="AN92" i="1"/>
  <c r="AN90" i="1"/>
  <c r="AN96" i="1" s="1"/>
  <c r="AK31" i="1"/>
  <c r="AK37" i="1" l="1"/>
</calcChain>
</file>

<file path=xl/sharedStrings.xml><?xml version="1.0" encoding="utf-8"?>
<sst xmlns="http://schemas.openxmlformats.org/spreadsheetml/2006/main" count="1095" uniqueCount="310">
  <si>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</si>
  <si>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</si>
  <si>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</si>
  <si>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</si>
  <si>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</si>
  <si>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</si>
  <si>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</si>
  <si>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</si>
  <si>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</si>
  <si>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</si>
  <si>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</si>
  <si>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</si>
  <si>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</si>
  <si>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</si>
  <si>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</si>
  <si>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2018-001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</si>
  <si>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</si>
  <si>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</si>
  <si>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na Školskej ul. v Partizánskom</t>
  </si>
  <si>
    <t>JKSO:</t>
  </si>
  <si>
    <t/>
  </si>
  <si>
    <t>KS:</t>
  </si>
  <si>
    <t>Miesto:</t>
  </si>
  <si>
    <t xml:space="preserve"> </t>
  </si>
  <si>
    <t>Dátum:</t>
  </si>
  <si>
    <t>5. 1. 2018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</si>
  <si>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</si>
  <si>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</si>
  <si>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</si>
  <si>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</si>
  <si>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</si>
  <si>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</si>
  <si>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</si>
  <si>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</si>
  <si>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</si>
  <si>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</si>
  <si>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</si>
  <si>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</si>
  <si>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</si>
  <si>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</si>
  <si>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</si>
  <si>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</si>
  <si>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</si>
  <si>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</si>
  <si>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</si>
  <si>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</si>
  <si>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</si>
  <si>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</si>
  <si>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</si>
  <si>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</si>
  <si>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</si>
  <si>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</si>
  <si>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</si>
  <si>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</si>
  <si>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</si>
  <si>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</si>
  <si>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</si>
  <si>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</si>
  <si>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</si>
  <si>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</si>
  <si>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</si>
  <si>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</si>
  <si>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</si>
  <si>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</si>
  <si>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</si>
  <si>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</si>
  <si>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</si>
  <si>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</si>
  <si>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</si>
  <si>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</si>
  <si>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</si>
  <si>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</si>
  <si>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</si>
  <si>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</si>
  <si>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</si>
  <si>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</si>
  <si>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</si>
  <si>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</si>
  <si>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{bd34ad3d-dc87-48a3-972b-b7797f2bc7f8}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</si>
  <si>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</si>
  <si>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</si>
  <si>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</si>
  <si>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</si>
  <si>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</si>
  <si>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</si>
  <si>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</si>
  <si>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</si>
  <si>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</si>
  <si>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</si>
  <si>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</si>
  <si>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</si>
  <si>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</si>
  <si>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</si>
  <si>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</si>
  <si>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</si>
  <si>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</si>
  <si>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</si>
  <si>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</si>
  <si>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</si>
  <si>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</si>
  <si>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</si>
  <si>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</si>
  <si>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</si>
  <si>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</si>
  <si>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</si>
  <si>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</si>
  <si>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</si>
  <si>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</si>
  <si>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</si>
  <si>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</si>
  <si>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</si>
  <si>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</si>
  <si>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>VRN - Vedľajšie rozpočtové náklady</t>
  </si>
  <si>
    <t xml:space="preserve">    VRN03 - Geodetické práce</t>
  </si>
  <si>
    <t xml:space="preserve">    VRN06 - Zariadenie staveniska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</si>
  <si>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</si>
  <si>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</si>
  <si>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</si>
  <si>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</si>
  <si>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</si>
  <si>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</si>
  <si>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</si>
  <si>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</si>
  <si>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</si>
  <si>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</si>
  <si>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</si>
  <si>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</si>
  <si>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</si>
  <si>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</si>
  <si>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</si>
  <si>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</si>
  <si>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</si>
  <si>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</si>
  <si>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</si>
  <si>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</si>
  <si>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</si>
  <si>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</si>
  <si>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</si>
  <si>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</si>
  <si>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</si>
  <si>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</si>
  <si>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</si>
  <si>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113106612</t>
  </si>
  <si>
    <t>Rozoberanie zámkovej dlažby všetkých druhov v ploche nad 20 m2,  -0,26000t</t>
  </si>
  <si>
    <t>m2</t>
  </si>
  <si>
    <t>4</t>
  </si>
  <si>
    <t>1520664849</t>
  </si>
  <si>
    <t>1,6*24,2</t>
  </si>
  <si>
    <t>VV</t>
  </si>
  <si>
    <t>113107142</t>
  </si>
  <si>
    <t>Odstránenie krytu asfaltového v ploche do 200 m2, hr. nad 50 do 100 mm,  -0,18100t</t>
  </si>
  <si>
    <t>-1066452474</t>
  </si>
  <si>
    <t>65"oprava krytu komunikácie popri obrubníku+cestné vpuste"</t>
  </si>
  <si>
    <t>3</t>
  </si>
  <si>
    <t>113107231</t>
  </si>
  <si>
    <t>Odstránenie krytu v ploche nad 200 m2 z betónu prostého, alebo asfaltu, hr. vrstvy do 150 mm,  -0,22500t</t>
  </si>
  <si>
    <t>704353907</t>
  </si>
  <si>
    <t>2,4*4"Námestie SNP"</t>
  </si>
  <si>
    <t>4,6*4,4+1,2*2"Vstup do škôlky"</t>
  </si>
  <si>
    <t>4*3"Spojovací chodník na Sokolskú ul"</t>
  </si>
  <si>
    <t>278*1,8</t>
  </si>
  <si>
    <t>-21*1,8"zámková dlažba"</t>
  </si>
  <si>
    <t>Súčet</t>
  </si>
  <si>
    <t>113307213</t>
  </si>
  <si>
    <t>Odstránenie podkladu v ploche nad 200 m2 z kameniva ťaženého, hr. vrstvy 200 do 300 mm,  -0,50000t</t>
  </si>
  <si>
    <t>235210799</t>
  </si>
  <si>
    <t>5</t>
  </si>
  <si>
    <t>113206111</t>
  </si>
  <si>
    <t>Vytrhanie obrúb betónových, s vybúraním lôžka, z krajníkov alebo obrubníkov stojatých,  -0,14500t</t>
  </si>
  <si>
    <t>m</t>
  </si>
  <si>
    <t>226323777</t>
  </si>
  <si>
    <t>6</t>
  </si>
  <si>
    <t>564731111</t>
  </si>
  <si>
    <t>Podklad alebo kryt z kameniva hrubého drveného veľ. 16-32 mm s rozprestretím a zhutn.hr. 100 mm</t>
  </si>
  <si>
    <t>-675789658</t>
  </si>
  <si>
    <t>7</t>
  </si>
  <si>
    <t>564751111</t>
  </si>
  <si>
    <t>Podklad alebo kryt z kameniva hrubého drveného veľ. 32-63 mm s rozprestretím a zhutn.hr. 150 mm</t>
  </si>
  <si>
    <t>602942698</t>
  </si>
  <si>
    <t>8</t>
  </si>
  <si>
    <t>564801112</t>
  </si>
  <si>
    <t>Podklad zo štrkodrviny s rozprestretím a zhutnením, po zhutnení hr. 40 mm</t>
  </si>
  <si>
    <t>-1202564499</t>
  </si>
  <si>
    <t>9</t>
  </si>
  <si>
    <t>573211111</t>
  </si>
  <si>
    <t>Postrek asfaltový spojovací bez posypu kamenivom z asfaltu cestného v množstve od 0,50 do 0,70 kg/m2</t>
  </si>
  <si>
    <t>862478907</t>
  </si>
  <si>
    <t>10</t>
  </si>
  <si>
    <t>577144211.</t>
  </si>
  <si>
    <t>Asfaltový betón vrstva obrusná AC 11 O v pruhu š. do 3 m z nemodifik. asfaltu tr. I, po zhutnení hr. 50 mm - ručná pokládka</t>
  </si>
  <si>
    <t>2048791100</t>
  </si>
  <si>
    <t>11</t>
  </si>
  <si>
    <t>596911112.1</t>
  </si>
  <si>
    <t>Kladenie zámkovej dlažby  hr. 6 cm pre peších nad 20 m2 so zriadením lôžka z kameniva hr. 4 cm</t>
  </si>
  <si>
    <t>-80018044</t>
  </si>
  <si>
    <t>544-21</t>
  </si>
  <si>
    <t>12</t>
  </si>
  <si>
    <t>M</t>
  </si>
  <si>
    <t>5921952840</t>
  </si>
  <si>
    <t>Dlažba KLASIKO 20x10x6 cm, sivá</t>
  </si>
  <si>
    <t>157903718</t>
  </si>
  <si>
    <t>13</t>
  </si>
  <si>
    <t>596911212</t>
  </si>
  <si>
    <t>Kladenie zámkovej dlažby  hr. 8 cm pre peších nad 20 m2 so zriadením lôžka z kameniva hr. 4 cm</t>
  </si>
  <si>
    <t>1726519183</t>
  </si>
  <si>
    <t>5*1,8+4*3"Spojovací chodník na Sokolskú ul"</t>
  </si>
  <si>
    <t>14</t>
  </si>
  <si>
    <t>5921953050</t>
  </si>
  <si>
    <t>Dlažba Low value Premac KLASIKO 20x20x8 cm, sivá 7,68 m2/pal</t>
  </si>
  <si>
    <t>474561328</t>
  </si>
  <si>
    <t>15</t>
  </si>
  <si>
    <t>899231111</t>
  </si>
  <si>
    <t>Výšková úprava uličného vstupu alebo vpuste do 200 mm zvýšením mreže</t>
  </si>
  <si>
    <t>ks</t>
  </si>
  <si>
    <t>-1100860243</t>
  </si>
  <si>
    <t>16</t>
  </si>
  <si>
    <t>899331111</t>
  </si>
  <si>
    <t>Výšková úprava uličného vstupu alebo vpuste do 200 mm zvýšením poklopu</t>
  </si>
  <si>
    <t>-376778677</t>
  </si>
  <si>
    <t>17</t>
  </si>
  <si>
    <t>899431111</t>
  </si>
  <si>
    <t>Výšková úprava uličného vstupu alebo vpuste do 200 mm zvýšením krycieho hrnca</t>
  </si>
  <si>
    <t>-424026023</t>
  </si>
  <si>
    <t>18</t>
  </si>
  <si>
    <t>916561112</t>
  </si>
  <si>
    <t>Osadenie záhonového alebo parkového obrubníka betón., do lôžka z bet. pros. tr. C 16/20 s bočnou oporou</t>
  </si>
  <si>
    <t>2087196735</t>
  </si>
  <si>
    <t>19</t>
  </si>
  <si>
    <t>5921954660</t>
  </si>
  <si>
    <t>Obrubník parkový 100x20x5 cm, sivý</t>
  </si>
  <si>
    <t>1185473454</t>
  </si>
  <si>
    <t>917762112</t>
  </si>
  <si>
    <t>Osadenie chodník. obrubníka betónového ležatého do lôžka z betónu prosteho tr. C 16/20 s bočnou oporou</t>
  </si>
  <si>
    <t>1009697857</t>
  </si>
  <si>
    <t>11*4+3*5"vjazdy a brány"</t>
  </si>
  <si>
    <t>7*1"vstupy"</t>
  </si>
  <si>
    <t>2*3"bezbariérové prechody"</t>
  </si>
  <si>
    <t>21</t>
  </si>
  <si>
    <t>917862112</t>
  </si>
  <si>
    <t>Osadenie chodník. obrubníka betónového stojatého do lôžka z betónu prosteho tr. C 16/20 s bočnou oporou</t>
  </si>
  <si>
    <t>-2131123801</t>
  </si>
  <si>
    <t>22</t>
  </si>
  <si>
    <t>5921954540</t>
  </si>
  <si>
    <t>Obrubník cestný 100x26x15 cm</t>
  </si>
  <si>
    <t>923228402</t>
  </si>
  <si>
    <t>23</t>
  </si>
  <si>
    <t>918101111</t>
  </si>
  <si>
    <t>Lôžko pod obrubníky, krajníky alebo obruby z dlažob. kociek z betónu prostého tr. C 12/15</t>
  </si>
  <si>
    <t>m3</t>
  </si>
  <si>
    <t>1524295693</t>
  </si>
  <si>
    <t>24</t>
  </si>
  <si>
    <t>919721212</t>
  </si>
  <si>
    <t>Dilatačné škáry vkladané v asfaltobetónovom. kryte, s vyplnením škár pružnou asfaltovou zálievkou, pozdĺžne</t>
  </si>
  <si>
    <t>72092810</t>
  </si>
  <si>
    <t>25</t>
  </si>
  <si>
    <t>919731112</t>
  </si>
  <si>
    <t>Zarovnanie styčnej plochy pozdĺž vybúranej časti komunikácie z betónu prostého hr. do 100 mm</t>
  </si>
  <si>
    <t>-1593255718</t>
  </si>
  <si>
    <t>26</t>
  </si>
  <si>
    <t>919735112</t>
  </si>
  <si>
    <t>Rezanie existujúceho asfaltového krytu alebo podkladu hĺbky nad 50 do 100 mm</t>
  </si>
  <si>
    <t>1009589851</t>
  </si>
  <si>
    <t>278+2,4+1,8+3</t>
  </si>
  <si>
    <t>27</t>
  </si>
  <si>
    <t>979082212</t>
  </si>
  <si>
    <t>Vodorovná doprava sutiny po suchu s naložením a so zložením na vzdialenosť do 50 m</t>
  </si>
  <si>
    <t>t</t>
  </si>
  <si>
    <t>-1749860543</t>
  </si>
  <si>
    <t>28</t>
  </si>
  <si>
    <t>979082213</t>
  </si>
  <si>
    <t>Vodorovná doprava sutiny so zložením a hrubým urovnaním na vzdialenosť do 1 km</t>
  </si>
  <si>
    <t>1819327309</t>
  </si>
  <si>
    <t>29</t>
  </si>
  <si>
    <t>979082219</t>
  </si>
  <si>
    <t>Príplatok k cene za každý ďalší aj začatý 1 km nad 1 km</t>
  </si>
  <si>
    <t>1664134498</t>
  </si>
  <si>
    <t>30</t>
  </si>
  <si>
    <t>979089012</t>
  </si>
  <si>
    <t>Poplatok za skladovanie - betón, tehly, dlaždice (17 01 ), ostatné</t>
  </si>
  <si>
    <t>801642778</t>
  </si>
  <si>
    <t>31</t>
  </si>
  <si>
    <t>998223011</t>
  </si>
  <si>
    <t>Presun hmôt pre pozemné komunikácie s krytom dláždeným (822 2.3, 822 5.3) akejkoľvek dĺžky objektu</t>
  </si>
  <si>
    <t>1507330938</t>
  </si>
  <si>
    <t>32</t>
  </si>
  <si>
    <t>711132107</t>
  </si>
  <si>
    <t>Zhotovenie izolácie proti zemnej vlhkosti nopovou fóloiu položenou voľne na ploche zvislej</t>
  </si>
  <si>
    <t>-1401240830</t>
  </si>
  <si>
    <t>278*0,25</t>
  </si>
  <si>
    <t>33</t>
  </si>
  <si>
    <t>6288000630</t>
  </si>
  <si>
    <t>Nopová fólia FONDALINE proti vlhkosti s radónovou ochranou PLUS 400, výška nopu 8 mm</t>
  </si>
  <si>
    <t>-1480346332</t>
  </si>
  <si>
    <t>34</t>
  </si>
  <si>
    <t>998711201</t>
  </si>
  <si>
    <t>Presun hmôt pre izoláciu proti vode v objektoch výšky do 6 m</t>
  </si>
  <si>
    <t>%</t>
  </si>
  <si>
    <t>-863105460</t>
  </si>
  <si>
    <t>35</t>
  </si>
  <si>
    <t>000300013</t>
  </si>
  <si>
    <t>Prípravné práce vykonávané pred výstavbou určenie priebehu podzemného existujúceho aj plánovaného vedenia</t>
  </si>
  <si>
    <t>eur</t>
  </si>
  <si>
    <t>1024</t>
  </si>
  <si>
    <t>-1289439404</t>
  </si>
  <si>
    <t>36</t>
  </si>
  <si>
    <t>000600024</t>
  </si>
  <si>
    <t>Zariadenie staveniska - dočasné dopravné značenie po stavenisku</t>
  </si>
  <si>
    <t>-637230719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</si>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</sst>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sz val="8"/>
      <color rgb="FFFF0000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29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0" fillId="0" borderId="0" xfId="0" applyBorder="1" applyProtection="1"/>
    <xf numFmtId="0" fontId="17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7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9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20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21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2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2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7" fillId="0" borderId="22" xfId="0" applyFont="1" applyBorder="1" applyAlignment="1" applyProtection="1">
      <alignment horizontal="center" vertical="center" wrapText="1"/>
    </xf>
    <xf numFmtId="0" fontId="17" fillId="0" borderId="23" xfId="0" applyFont="1" applyBorder="1" applyAlignment="1" applyProtection="1">
      <alignment horizontal="center" vertical="center" wrapText="1"/>
    </xf>
    <xf numFmtId="0" fontId="17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/>
    </xf>
    <xf numFmtId="0" fontId="25" fillId="0" borderId="0" xfId="0" applyFont="1" applyBorder="1" applyAlignment="1" applyProtection="1">
      <alignment vertical="center"/>
    </xf>
    <xf numFmtId="4" fontId="24" fillId="0" borderId="14" xfId="0" applyNumberFormat="1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vertical="center"/>
    </xf>
    <xf numFmtId="166" fontId="24" fillId="0" borderId="0" xfId="0" applyNumberFormat="1" applyFont="1" applyBorder="1" applyAlignment="1" applyProtection="1">
      <alignment vertical="center"/>
    </xf>
    <xf numFmtId="4" fontId="24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4" fontId="29" fillId="0" borderId="17" xfId="0" applyNumberFormat="1" applyFont="1" applyBorder="1" applyAlignment="1" applyProtection="1">
      <alignment vertical="center"/>
    </xf>
    <xf numFmtId="166" fontId="29" fillId="0" borderId="17" xfId="0" applyNumberFormat="1" applyFont="1" applyBorder="1" applyAlignment="1" applyProtection="1">
      <alignment vertical="center"/>
    </xf>
    <xf numFmtId="4" fontId="29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2" fillId="4" borderId="11" xfId="0" applyNumberFormat="1" applyFont="1" applyFill="1" applyBorder="1" applyAlignment="1" applyProtection="1">
      <alignment horizontal="center" vertical="center"/>
      <protection locked="0"/>
    </xf>
    <xf numFmtId="0" fontId="22" fillId="4" borderId="12" xfId="0" applyFont="1" applyFill="1" applyBorder="1" applyAlignment="1" applyProtection="1">
      <alignment horizontal="center" vertical="center"/>
      <protection locked="0"/>
    </xf>
    <xf numFmtId="4" fontId="22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2" fillId="4" borderId="14" xfId="0" applyNumberFormat="1" applyFont="1" applyFill="1" applyBorder="1" applyAlignment="1" applyProtection="1">
      <alignment horizontal="center" vertical="center"/>
      <protection locked="0"/>
    </xf>
    <xf numFmtId="0" fontId="22" fillId="4" borderId="0" xfId="0" applyFont="1" applyFill="1" applyBorder="1" applyAlignment="1" applyProtection="1">
      <alignment horizontal="center" vertical="center"/>
      <protection locked="0"/>
    </xf>
    <xf numFmtId="4" fontId="22" fillId="0" borderId="15" xfId="0" applyNumberFormat="1" applyFont="1" applyBorder="1" applyAlignment="1" applyProtection="1">
      <alignment vertical="center"/>
    </xf>
    <xf numFmtId="164" fontId="22" fillId="4" borderId="16" xfId="0" applyNumberFormat="1" applyFont="1" applyFill="1" applyBorder="1" applyAlignment="1" applyProtection="1">
      <alignment horizontal="center" vertical="center"/>
      <protection locked="0"/>
    </xf>
    <xf numFmtId="0" fontId="22" fillId="4" borderId="17" xfId="0" applyFont="1" applyFill="1" applyBorder="1" applyAlignment="1" applyProtection="1">
      <alignment horizontal="center" vertical="center"/>
      <protection locked="0"/>
    </xf>
    <xf numFmtId="4" fontId="22" fillId="0" borderId="18" xfId="0" applyNumberFormat="1" applyFont="1" applyBorder="1" applyAlignment="1" applyProtection="1">
      <alignment vertical="center"/>
    </xf>
    <xf numFmtId="0" fontId="25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11" fillId="0" borderId="0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30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7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2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4" fillId="0" borderId="12" xfId="0" applyNumberFormat="1" applyFont="1" applyBorder="1" applyAlignment="1" applyProtection="1"/>
    <xf numFmtId="166" fontId="34" fillId="0" borderId="13" xfId="0" applyNumberFormat="1" applyFont="1" applyBorder="1" applyAlignment="1" applyProtection="1"/>
    <xf numFmtId="167" fontId="35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167" fontId="8" fillId="0" borderId="0" xfId="0" applyNumberFormat="1" applyFont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36" fillId="0" borderId="0" xfId="0" applyFont="1" applyBorder="1" applyAlignment="1" applyProtection="1">
      <alignment horizontal="left" vertical="center"/>
    </xf>
    <xf numFmtId="167" fontId="9" fillId="0" borderId="0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7" fillId="0" borderId="25" xfId="0" applyFont="1" applyBorder="1" applyAlignment="1" applyProtection="1">
      <alignment horizontal="center" vertical="center"/>
    </xf>
    <xf numFmtId="49" fontId="37" fillId="0" borderId="25" xfId="0" applyNumberFormat="1" applyFont="1" applyBorder="1" applyAlignment="1" applyProtection="1">
      <alignment horizontal="left" vertical="center" wrapText="1"/>
    </xf>
    <xf numFmtId="0" fontId="37" fillId="0" borderId="25" xfId="0" applyFont="1" applyBorder="1" applyAlignment="1" applyProtection="1">
      <alignment horizontal="center" vertical="center" wrapText="1"/>
    </xf>
    <xf numFmtId="167" fontId="37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left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11" fillId="0" borderId="0" xfId="0" applyNumberFormat="1" applyFont="1" applyBorder="1" applyAlignment="1" applyProtection="1">
      <alignment vertical="center"/>
    </xf>
    <xf numFmtId="4" fontId="20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8" fillId="0" borderId="0" xfId="0" applyNumberFormat="1" applyFont="1" applyBorder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5" fillId="0" borderId="0" xfId="0" applyNumberFormat="1" applyFont="1" applyBorder="1" applyAlignment="1" applyProtection="1">
      <alignment horizontal="right" vertical="center"/>
    </xf>
    <xf numFmtId="4" fontId="25" fillId="0" borderId="0" xfId="0" applyNumberFormat="1" applyFont="1" applyBorder="1" applyAlignment="1" applyProtection="1">
      <alignment vertical="center"/>
    </xf>
    <xf numFmtId="4" fontId="25" fillId="6" borderId="0" xfId="0" applyNumberFormat="1" applyFont="1" applyFill="1" applyBorder="1" applyAlignment="1" applyProtection="1">
      <alignment vertical="center"/>
    </xf>
    <xf numFmtId="0" fontId="14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20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32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3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8" fillId="0" borderId="12" xfId="0" applyFont="1" applyBorder="1" applyAlignment="1" applyProtection="1">
      <alignment horizontal="left" vertical="center" wrapText="1"/>
    </xf>
    <xf numFmtId="0" fontId="8" fillId="0" borderId="12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vertical="center"/>
    </xf>
    <xf numFmtId="0" fontId="36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vertical="center"/>
    </xf>
    <xf numFmtId="0" fontId="37" fillId="0" borderId="25" xfId="0" applyFont="1" applyBorder="1" applyAlignment="1" applyProtection="1">
      <alignment horizontal="left" vertical="center" wrapText="1"/>
    </xf>
    <xf numFmtId="167" fontId="37" fillId="4" borderId="25" xfId="0" applyNumberFormat="1" applyFont="1" applyFill="1" applyBorder="1" applyAlignment="1" applyProtection="1">
      <alignment vertical="center"/>
      <protection locked="0"/>
    </xf>
    <xf numFmtId="167" fontId="37" fillId="4" borderId="25" xfId="0" applyNumberFormat="1" applyFont="1" applyFill="1" applyBorder="1" applyAlignment="1" applyProtection="1">
      <alignment vertical="center"/>
    </xf>
    <xf numFmtId="167" fontId="37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25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3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2" t="s">
        <v>0</v>
      </c>
      <c r="B1" s="13"/>
      <c r="C1" s="13"/>
      <c r="D1" s="14" t="s">
        <v>1</v>
      </c>
      <c r="E1" s="13"/>
      <c r="F1" s="13"/>
      <c r="G1" s="13"/>
      <c r="H1" s="13"/>
      <c r="I1" s="13"/>
      <c r="J1" s="13"/>
      <c r="K1" s="15" t="s">
        <v>2</v>
      </c>
      <c r="L1" s="15"/>
      <c r="M1" s="15"/>
      <c r="N1" s="15"/>
      <c r="O1" s="15"/>
      <c r="P1" s="15"/>
      <c r="Q1" s="15"/>
      <c r="R1" s="15"/>
      <c r="S1" s="15"/>
      <c r="T1" s="13"/>
      <c r="U1" s="13"/>
      <c r="V1" s="13"/>
      <c r="W1" s="15" t="s">
        <v>3</v>
      </c>
      <c r="X1" s="15"/>
      <c r="Y1" s="15"/>
      <c r="Z1" s="15"/>
      <c r="AA1" s="15"/>
      <c r="AB1" s="15"/>
      <c r="AC1" s="15"/>
      <c r="AD1" s="15"/>
      <c r="AE1" s="15"/>
      <c r="AF1" s="15"/>
      <c r="AG1" s="13"/>
      <c r="AH1" s="13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7" t="s">
        <v>4</v>
      </c>
      <c r="BB1" s="17" t="s">
        <v>5</v>
      </c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T1" s="18" t="s">
        <v>6</v>
      </c>
      <c r="BU1" s="18" t="s">
        <v>6</v>
      </c>
    </row>
    <row r="2" spans="1:73" ht="36.950000000000003" customHeight="1">
      <c r="C2" s="197" t="s">
        <v>7</v>
      </c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8"/>
      <c r="AE2" s="198"/>
      <c r="AF2" s="198"/>
      <c r="AG2" s="198"/>
      <c r="AH2" s="198"/>
      <c r="AI2" s="198"/>
      <c r="AJ2" s="198"/>
      <c r="AK2" s="198"/>
      <c r="AL2" s="198"/>
      <c r="AM2" s="198"/>
      <c r="AN2" s="198"/>
      <c r="AO2" s="198"/>
      <c r="AP2" s="198"/>
      <c r="AR2" s="242" t="s">
        <v>8</v>
      </c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S2" s="19" t="s">
        <v>9</v>
      </c>
      <c r="BT2" s="19" t="s">
        <v>10</v>
      </c>
    </row>
    <row r="3" spans="1:73" ht="6.95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2"/>
      <c r="BS3" s="19" t="s">
        <v>9</v>
      </c>
      <c r="BT3" s="19" t="s">
        <v>10</v>
      </c>
    </row>
    <row r="4" spans="1:73" ht="36.950000000000003" customHeight="1">
      <c r="B4" s="23"/>
      <c r="C4" s="199" t="s">
        <v>11</v>
      </c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  <c r="AI4" s="200"/>
      <c r="AJ4" s="200"/>
      <c r="AK4" s="200"/>
      <c r="AL4" s="200"/>
      <c r="AM4" s="200"/>
      <c r="AN4" s="200"/>
      <c r="AO4" s="200"/>
      <c r="AP4" s="200"/>
      <c r="AQ4" s="24"/>
      <c r="AS4" s="25" t="s">
        <v>12</v>
      </c>
      <c r="BE4" s="26" t="s">
        <v>13</v>
      </c>
      <c r="BS4" s="19" t="s">
        <v>9</v>
      </c>
    </row>
    <row r="5" spans="1:73" ht="14.45" customHeight="1">
      <c r="B5" s="23"/>
      <c r="C5" s="27"/>
      <c r="D5" s="28" t="s">
        <v>14</v>
      </c>
      <c r="E5" s="27"/>
      <c r="F5" s="27"/>
      <c r="G5" s="27"/>
      <c r="H5" s="27"/>
      <c r="I5" s="27"/>
      <c r="J5" s="27"/>
      <c r="K5" s="203" t="s">
        <v>15</v>
      </c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7"/>
      <c r="AQ5" s="24"/>
      <c r="BE5" s="201" t="s">
        <v>16</v>
      </c>
      <c r="BS5" s="19" t="s">
        <v>9</v>
      </c>
    </row>
    <row r="6" spans="1:73" ht="36.950000000000003" customHeight="1">
      <c r="B6" s="23"/>
      <c r="C6" s="27"/>
      <c r="D6" s="30" t="s">
        <v>17</v>
      </c>
      <c r="E6" s="27"/>
      <c r="F6" s="27"/>
      <c r="G6" s="27"/>
      <c r="H6" s="27"/>
      <c r="I6" s="27"/>
      <c r="J6" s="27"/>
      <c r="K6" s="205" t="s">
        <v>18</v>
      </c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27"/>
      <c r="AQ6" s="24"/>
      <c r="BE6" s="202"/>
      <c r="BS6" s="19" t="s">
        <v>9</v>
      </c>
    </row>
    <row r="7" spans="1:73" ht="14.45" customHeight="1">
      <c r="B7" s="23"/>
      <c r="C7" s="27"/>
      <c r="D7" s="31" t="s">
        <v>19</v>
      </c>
      <c r="E7" s="27"/>
      <c r="F7" s="27"/>
      <c r="G7" s="27"/>
      <c r="H7" s="27"/>
      <c r="I7" s="27"/>
      <c r="J7" s="27"/>
      <c r="K7" s="29" t="s">
        <v>20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31" t="s">
        <v>21</v>
      </c>
      <c r="AL7" s="27"/>
      <c r="AM7" s="27"/>
      <c r="AN7" s="29" t="s">
        <v>20</v>
      </c>
      <c r="AO7" s="27"/>
      <c r="AP7" s="27"/>
      <c r="AQ7" s="24"/>
      <c r="BE7" s="202"/>
      <c r="BS7" s="19" t="s">
        <v>9</v>
      </c>
    </row>
    <row r="8" spans="1:73" ht="14.45" customHeight="1">
      <c r="B8" s="23"/>
      <c r="C8" s="27"/>
      <c r="D8" s="31" t="s">
        <v>22</v>
      </c>
      <c r="E8" s="27"/>
      <c r="F8" s="27"/>
      <c r="G8" s="27"/>
      <c r="H8" s="27"/>
      <c r="I8" s="27"/>
      <c r="J8" s="27"/>
      <c r="K8" s="29" t="s">
        <v>23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1" t="s">
        <v>24</v>
      </c>
      <c r="AL8" s="27"/>
      <c r="AM8" s="27"/>
      <c r="AN8" s="32" t="s">
        <v>25</v>
      </c>
      <c r="AO8" s="27"/>
      <c r="AP8" s="27"/>
      <c r="AQ8" s="24"/>
      <c r="BE8" s="202"/>
      <c r="BS8" s="19" t="s">
        <v>9</v>
      </c>
    </row>
    <row r="9" spans="1:73" ht="14.45" customHeight="1">
      <c r="B9" s="23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4"/>
      <c r="BE9" s="202"/>
      <c r="BS9" s="19" t="s">
        <v>9</v>
      </c>
    </row>
    <row r="10" spans="1:73" ht="14.45" customHeight="1">
      <c r="B10" s="23"/>
      <c r="C10" s="27"/>
      <c r="D10" s="31" t="s">
        <v>26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31" t="s">
        <v>27</v>
      </c>
      <c r="AL10" s="27"/>
      <c r="AM10" s="27"/>
      <c r="AN10" s="29" t="s">
        <v>20</v>
      </c>
      <c r="AO10" s="27"/>
      <c r="AP10" s="27"/>
      <c r="AQ10" s="24"/>
      <c r="BE10" s="202"/>
      <c r="BS10" s="19" t="s">
        <v>9</v>
      </c>
    </row>
    <row r="11" spans="1:73" ht="18.399999999999999" customHeight="1">
      <c r="B11" s="23"/>
      <c r="C11" s="27"/>
      <c r="D11" s="27"/>
      <c r="E11" s="29" t="s">
        <v>28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31" t="s">
        <v>29</v>
      </c>
      <c r="AL11" s="27"/>
      <c r="AM11" s="27"/>
      <c r="AN11" s="29" t="s">
        <v>20</v>
      </c>
      <c r="AO11" s="27"/>
      <c r="AP11" s="27"/>
      <c r="AQ11" s="24"/>
      <c r="BE11" s="202"/>
      <c r="BS11" s="19" t="s">
        <v>9</v>
      </c>
    </row>
    <row r="12" spans="1:73" ht="6.95" customHeight="1">
      <c r="B12" s="23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4"/>
      <c r="BE12" s="202"/>
      <c r="BS12" s="19" t="s">
        <v>9</v>
      </c>
    </row>
    <row r="13" spans="1:73" ht="14.45" customHeight="1">
      <c r="B13" s="23"/>
      <c r="C13" s="27"/>
      <c r="D13" s="31" t="s">
        <v>30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31" t="s">
        <v>27</v>
      </c>
      <c r="AL13" s="27"/>
      <c r="AM13" s="27"/>
      <c r="AN13" s="33" t="s">
        <v>31</v>
      </c>
      <c r="AO13" s="27"/>
      <c r="AP13" s="27"/>
      <c r="AQ13" s="24"/>
      <c r="BE13" s="202"/>
      <c r="BS13" s="19" t="s">
        <v>9</v>
      </c>
    </row>
    <row r="14" spans="1:73">
      <c r="B14" s="23"/>
      <c r="C14" s="27"/>
      <c r="D14" s="27"/>
      <c r="E14" s="206" t="s">
        <v>31</v>
      </c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07"/>
      <c r="AE14" s="207"/>
      <c r="AF14" s="207"/>
      <c r="AG14" s="207"/>
      <c r="AH14" s="207"/>
      <c r="AI14" s="207"/>
      <c r="AJ14" s="207"/>
      <c r="AK14" s="31" t="s">
        <v>29</v>
      </c>
      <c r="AL14" s="27"/>
      <c r="AM14" s="27"/>
      <c r="AN14" s="33" t="s">
        <v>31</v>
      </c>
      <c r="AO14" s="27"/>
      <c r="AP14" s="27"/>
      <c r="AQ14" s="24"/>
      <c r="BE14" s="202"/>
      <c r="BS14" s="19" t="s">
        <v>9</v>
      </c>
    </row>
    <row r="15" spans="1:73" ht="6.95" customHeight="1">
      <c r="B15" s="23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4"/>
      <c r="BE15" s="202"/>
      <c r="BS15" s="19" t="s">
        <v>6</v>
      </c>
    </row>
    <row r="16" spans="1:73" ht="14.45" customHeight="1">
      <c r="B16" s="23"/>
      <c r="C16" s="27"/>
      <c r="D16" s="31" t="s">
        <v>32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31" t="s">
        <v>27</v>
      </c>
      <c r="AL16" s="27"/>
      <c r="AM16" s="27"/>
      <c r="AN16" s="29" t="s">
        <v>20</v>
      </c>
      <c r="AO16" s="27"/>
      <c r="AP16" s="27"/>
      <c r="AQ16" s="24"/>
      <c r="BE16" s="202"/>
      <c r="BS16" s="19" t="s">
        <v>6</v>
      </c>
    </row>
    <row r="17" spans="2:71" ht="18.399999999999999" customHeight="1">
      <c r="B17" s="23"/>
      <c r="C17" s="27"/>
      <c r="D17" s="27"/>
      <c r="E17" s="29" t="s">
        <v>23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31" t="s">
        <v>29</v>
      </c>
      <c r="AL17" s="27"/>
      <c r="AM17" s="27"/>
      <c r="AN17" s="29" t="s">
        <v>20</v>
      </c>
      <c r="AO17" s="27"/>
      <c r="AP17" s="27"/>
      <c r="AQ17" s="24"/>
      <c r="BE17" s="202"/>
      <c r="BS17" s="19" t="s">
        <v>33</v>
      </c>
    </row>
    <row r="18" spans="2:71" ht="6.95" customHeight="1">
      <c r="B18" s="23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4"/>
      <c r="BE18" s="202"/>
      <c r="BS18" s="19" t="s">
        <v>34</v>
      </c>
    </row>
    <row r="19" spans="2:71" ht="14.45" customHeight="1">
      <c r="B19" s="23"/>
      <c r="C19" s="27"/>
      <c r="D19" s="31" t="s">
        <v>35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31" t="s">
        <v>27</v>
      </c>
      <c r="AL19" s="27"/>
      <c r="AM19" s="27"/>
      <c r="AN19" s="29" t="s">
        <v>20</v>
      </c>
      <c r="AO19" s="27"/>
      <c r="AP19" s="27"/>
      <c r="AQ19" s="24"/>
      <c r="BE19" s="202"/>
      <c r="BS19" s="19" t="s">
        <v>34</v>
      </c>
    </row>
    <row r="20" spans="2:71" ht="18.399999999999999" customHeight="1">
      <c r="B20" s="23"/>
      <c r="C20" s="27"/>
      <c r="D20" s="27"/>
      <c r="E20" s="29" t="s">
        <v>23</v>
      </c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31" t="s">
        <v>29</v>
      </c>
      <c r="AL20" s="27"/>
      <c r="AM20" s="27"/>
      <c r="AN20" s="29" t="s">
        <v>20</v>
      </c>
      <c r="AO20" s="27"/>
      <c r="AP20" s="27"/>
      <c r="AQ20" s="24"/>
      <c r="BE20" s="202"/>
    </row>
    <row r="21" spans="2:71" ht="6.95" customHeight="1">
      <c r="B21" s="23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4"/>
      <c r="BE21" s="202"/>
    </row>
    <row r="22" spans="2:71">
      <c r="B22" s="23"/>
      <c r="C22" s="27"/>
      <c r="D22" s="31" t="s">
        <v>36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4"/>
      <c r="BE22" s="202"/>
    </row>
    <row r="23" spans="2:71" ht="22.5" customHeight="1">
      <c r="B23" s="23"/>
      <c r="C23" s="27"/>
      <c r="D23" s="27"/>
      <c r="E23" s="208" t="s">
        <v>20</v>
      </c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7"/>
      <c r="AP23" s="27"/>
      <c r="AQ23" s="24"/>
      <c r="BE23" s="202"/>
    </row>
    <row r="24" spans="2:71" ht="6.95" customHeight="1">
      <c r="B24" s="23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4"/>
      <c r="BE24" s="202"/>
    </row>
    <row r="25" spans="2:71" ht="6.95" customHeight="1">
      <c r="B25" s="23"/>
      <c r="C25" s="27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27"/>
      <c r="AQ25" s="24"/>
      <c r="BE25" s="202"/>
    </row>
    <row r="26" spans="2:71" ht="14.45" customHeight="1">
      <c r="B26" s="23"/>
      <c r="C26" s="27"/>
      <c r="D26" s="35" t="s">
        <v>37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09">
        <f>ROUND(AG87,2)</f>
        <v>0</v>
      </c>
      <c r="AL26" s="204"/>
      <c r="AM26" s="204"/>
      <c r="AN26" s="204"/>
      <c r="AO26" s="204"/>
      <c r="AP26" s="27"/>
      <c r="AQ26" s="24"/>
      <c r="BE26" s="202"/>
    </row>
    <row r="27" spans="2:71" ht="14.45" customHeight="1">
      <c r="B27" s="23"/>
      <c r="C27" s="27"/>
      <c r="D27" s="35" t="s">
        <v>38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09">
        <f>ROUND(AG90,2)</f>
        <v>0</v>
      </c>
      <c r="AL27" s="209"/>
      <c r="AM27" s="209"/>
      <c r="AN27" s="209"/>
      <c r="AO27" s="209"/>
      <c r="AP27" s="27"/>
      <c r="AQ27" s="24"/>
      <c r="BE27" s="202"/>
    </row>
    <row r="28" spans="2:71" s="1" customFormat="1" ht="6.95" customHeight="1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8"/>
      <c r="BE28" s="202"/>
    </row>
    <row r="29" spans="2:71" s="1" customFormat="1" ht="25.9" customHeight="1">
      <c r="B29" s="36"/>
      <c r="C29" s="37"/>
      <c r="D29" s="39" t="s">
        <v>39</v>
      </c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210">
        <f>ROUND(AK26+AK27,2)</f>
        <v>0</v>
      </c>
      <c r="AL29" s="211"/>
      <c r="AM29" s="211"/>
      <c r="AN29" s="211"/>
      <c r="AO29" s="211"/>
      <c r="AP29" s="37"/>
      <c r="AQ29" s="38"/>
      <c r="BE29" s="202"/>
    </row>
    <row r="30" spans="2:71" s="1" customFormat="1" ht="6.95" customHeight="1">
      <c r="B30" s="3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8"/>
      <c r="BE30" s="202"/>
    </row>
    <row r="31" spans="2:71" s="2" customFormat="1" ht="14.45" customHeight="1">
      <c r="B31" s="41"/>
      <c r="C31" s="42"/>
      <c r="D31" s="43" t="s">
        <v>40</v>
      </c>
      <c r="E31" s="42"/>
      <c r="F31" s="43" t="s">
        <v>41</v>
      </c>
      <c r="G31" s="42"/>
      <c r="H31" s="42"/>
      <c r="I31" s="42"/>
      <c r="J31" s="42"/>
      <c r="K31" s="42"/>
      <c r="L31" s="212">
        <v>0.2</v>
      </c>
      <c r="M31" s="213"/>
      <c r="N31" s="213"/>
      <c r="O31" s="213"/>
      <c r="P31" s="42"/>
      <c r="Q31" s="42"/>
      <c r="R31" s="42"/>
      <c r="S31" s="42"/>
      <c r="T31" s="45" t="s">
        <v>42</v>
      </c>
      <c r="U31" s="42"/>
      <c r="V31" s="42"/>
      <c r="W31" s="214">
        <f>ROUND(AZ87+SUM(CD91:CD95),2)</f>
        <v>0</v>
      </c>
      <c r="X31" s="213"/>
      <c r="Y31" s="213"/>
      <c r="Z31" s="213"/>
      <c r="AA31" s="213"/>
      <c r="AB31" s="213"/>
      <c r="AC31" s="213"/>
      <c r="AD31" s="213"/>
      <c r="AE31" s="213"/>
      <c r="AF31" s="42"/>
      <c r="AG31" s="42"/>
      <c r="AH31" s="42"/>
      <c r="AI31" s="42"/>
      <c r="AJ31" s="42"/>
      <c r="AK31" s="214">
        <f>ROUND(AV87+SUM(BY91:BY95),2)</f>
        <v>0</v>
      </c>
      <c r="AL31" s="213"/>
      <c r="AM31" s="213"/>
      <c r="AN31" s="213"/>
      <c r="AO31" s="213"/>
      <c r="AP31" s="42"/>
      <c r="AQ31" s="46"/>
      <c r="BE31" s="202"/>
    </row>
    <row r="32" spans="2:71" s="2" customFormat="1" ht="14.45" customHeight="1">
      <c r="B32" s="41"/>
      <c r="C32" s="42"/>
      <c r="D32" s="42"/>
      <c r="E32" s="42"/>
      <c r="F32" s="43" t="s">
        <v>43</v>
      </c>
      <c r="G32" s="42"/>
      <c r="H32" s="42"/>
      <c r="I32" s="42"/>
      <c r="J32" s="42"/>
      <c r="K32" s="42"/>
      <c r="L32" s="212">
        <v>0.2</v>
      </c>
      <c r="M32" s="213"/>
      <c r="N32" s="213"/>
      <c r="O32" s="213"/>
      <c r="P32" s="42"/>
      <c r="Q32" s="42"/>
      <c r="R32" s="42"/>
      <c r="S32" s="42"/>
      <c r="T32" s="45" t="s">
        <v>42</v>
      </c>
      <c r="U32" s="42"/>
      <c r="V32" s="42"/>
      <c r="W32" s="214">
        <f>ROUND(BA87+SUM(CE91:CE95),2)</f>
        <v>0</v>
      </c>
      <c r="X32" s="213"/>
      <c r="Y32" s="213"/>
      <c r="Z32" s="213"/>
      <c r="AA32" s="213"/>
      <c r="AB32" s="213"/>
      <c r="AC32" s="213"/>
      <c r="AD32" s="213"/>
      <c r="AE32" s="213"/>
      <c r="AF32" s="42"/>
      <c r="AG32" s="42"/>
      <c r="AH32" s="42"/>
      <c r="AI32" s="42"/>
      <c r="AJ32" s="42"/>
      <c r="AK32" s="214">
        <f>ROUND(AW87+SUM(BZ91:BZ95),2)</f>
        <v>0</v>
      </c>
      <c r="AL32" s="213"/>
      <c r="AM32" s="213"/>
      <c r="AN32" s="213"/>
      <c r="AO32" s="213"/>
      <c r="AP32" s="42"/>
      <c r="AQ32" s="46"/>
      <c r="BE32" s="202"/>
    </row>
    <row r="33" spans="2:57" s="2" customFormat="1" ht="14.45" hidden="1" customHeight="1">
      <c r="B33" s="41"/>
      <c r="C33" s="42"/>
      <c r="D33" s="42"/>
      <c r="E33" s="42"/>
      <c r="F33" s="43" t="s">
        <v>44</v>
      </c>
      <c r="G33" s="42"/>
      <c r="H33" s="42"/>
      <c r="I33" s="42"/>
      <c r="J33" s="42"/>
      <c r="K33" s="42"/>
      <c r="L33" s="212">
        <v>0.2</v>
      </c>
      <c r="M33" s="213"/>
      <c r="N33" s="213"/>
      <c r="O33" s="213"/>
      <c r="P33" s="42"/>
      <c r="Q33" s="42"/>
      <c r="R33" s="42"/>
      <c r="S33" s="42"/>
      <c r="T33" s="45" t="s">
        <v>42</v>
      </c>
      <c r="U33" s="42"/>
      <c r="V33" s="42"/>
      <c r="W33" s="214">
        <f>ROUND(BB87+SUM(CF91:CF95),2)</f>
        <v>0</v>
      </c>
      <c r="X33" s="213"/>
      <c r="Y33" s="213"/>
      <c r="Z33" s="213"/>
      <c r="AA33" s="213"/>
      <c r="AB33" s="213"/>
      <c r="AC33" s="213"/>
      <c r="AD33" s="213"/>
      <c r="AE33" s="213"/>
      <c r="AF33" s="42"/>
      <c r="AG33" s="42"/>
      <c r="AH33" s="42"/>
      <c r="AI33" s="42"/>
      <c r="AJ33" s="42"/>
      <c r="AK33" s="214">
        <v>0</v>
      </c>
      <c r="AL33" s="213"/>
      <c r="AM33" s="213"/>
      <c r="AN33" s="213"/>
      <c r="AO33" s="213"/>
      <c r="AP33" s="42"/>
      <c r="AQ33" s="46"/>
      <c r="BE33" s="202"/>
    </row>
    <row r="34" spans="2:57" s="2" customFormat="1" ht="14.45" hidden="1" customHeight="1">
      <c r="B34" s="41"/>
      <c r="C34" s="42"/>
      <c r="D34" s="42"/>
      <c r="E34" s="42"/>
      <c r="F34" s="43" t="s">
        <v>45</v>
      </c>
      <c r="G34" s="42"/>
      <c r="H34" s="42"/>
      <c r="I34" s="42"/>
      <c r="J34" s="42"/>
      <c r="K34" s="42"/>
      <c r="L34" s="212">
        <v>0.2</v>
      </c>
      <c r="M34" s="213"/>
      <c r="N34" s="213"/>
      <c r="O34" s="213"/>
      <c r="P34" s="42"/>
      <c r="Q34" s="42"/>
      <c r="R34" s="42"/>
      <c r="S34" s="42"/>
      <c r="T34" s="45" t="s">
        <v>42</v>
      </c>
      <c r="U34" s="42"/>
      <c r="V34" s="42"/>
      <c r="W34" s="214">
        <f>ROUND(BC87+SUM(CG91:CG95),2)</f>
        <v>0</v>
      </c>
      <c r="X34" s="213"/>
      <c r="Y34" s="213"/>
      <c r="Z34" s="213"/>
      <c r="AA34" s="213"/>
      <c r="AB34" s="213"/>
      <c r="AC34" s="213"/>
      <c r="AD34" s="213"/>
      <c r="AE34" s="213"/>
      <c r="AF34" s="42"/>
      <c r="AG34" s="42"/>
      <c r="AH34" s="42"/>
      <c r="AI34" s="42"/>
      <c r="AJ34" s="42"/>
      <c r="AK34" s="214">
        <v>0</v>
      </c>
      <c r="AL34" s="213"/>
      <c r="AM34" s="213"/>
      <c r="AN34" s="213"/>
      <c r="AO34" s="213"/>
      <c r="AP34" s="42"/>
      <c r="AQ34" s="46"/>
      <c r="BE34" s="202"/>
    </row>
    <row r="35" spans="2:57" s="2" customFormat="1" ht="14.45" hidden="1" customHeight="1">
      <c r="B35" s="41"/>
      <c r="C35" s="42"/>
      <c r="D35" s="42"/>
      <c r="E35" s="42"/>
      <c r="F35" s="43" t="s">
        <v>46</v>
      </c>
      <c r="G35" s="42"/>
      <c r="H35" s="42"/>
      <c r="I35" s="42"/>
      <c r="J35" s="42"/>
      <c r="K35" s="42"/>
      <c r="L35" s="212">
        <v>0</v>
      </c>
      <c r="M35" s="213"/>
      <c r="N35" s="213"/>
      <c r="O35" s="213"/>
      <c r="P35" s="42"/>
      <c r="Q35" s="42"/>
      <c r="R35" s="42"/>
      <c r="S35" s="42"/>
      <c r="T35" s="45" t="s">
        <v>42</v>
      </c>
      <c r="U35" s="42"/>
      <c r="V35" s="42"/>
      <c r="W35" s="214">
        <f>ROUND(BD87+SUM(CH91:CH95),2)</f>
        <v>0</v>
      </c>
      <c r="X35" s="213"/>
      <c r="Y35" s="213"/>
      <c r="Z35" s="213"/>
      <c r="AA35" s="213"/>
      <c r="AB35" s="213"/>
      <c r="AC35" s="213"/>
      <c r="AD35" s="213"/>
      <c r="AE35" s="213"/>
      <c r="AF35" s="42"/>
      <c r="AG35" s="42"/>
      <c r="AH35" s="42"/>
      <c r="AI35" s="42"/>
      <c r="AJ35" s="42"/>
      <c r="AK35" s="214">
        <v>0</v>
      </c>
      <c r="AL35" s="213"/>
      <c r="AM35" s="213"/>
      <c r="AN35" s="213"/>
      <c r="AO35" s="213"/>
      <c r="AP35" s="42"/>
      <c r="AQ35" s="46"/>
    </row>
    <row r="36" spans="2:57" s="1" customFormat="1" ht="6.95" customHeight="1"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8"/>
    </row>
    <row r="37" spans="2:57" s="1" customFormat="1" ht="25.9" customHeight="1">
      <c r="B37" s="36"/>
      <c r="C37" s="47"/>
      <c r="D37" s="48" t="s">
        <v>47</v>
      </c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50" t="s">
        <v>48</v>
      </c>
      <c r="U37" s="49"/>
      <c r="V37" s="49"/>
      <c r="W37" s="49"/>
      <c r="X37" s="215" t="s">
        <v>49</v>
      </c>
      <c r="Y37" s="216"/>
      <c r="Z37" s="216"/>
      <c r="AA37" s="216"/>
      <c r="AB37" s="216"/>
      <c r="AC37" s="49"/>
      <c r="AD37" s="49"/>
      <c r="AE37" s="49"/>
      <c r="AF37" s="49"/>
      <c r="AG37" s="49"/>
      <c r="AH37" s="49"/>
      <c r="AI37" s="49"/>
      <c r="AJ37" s="49"/>
      <c r="AK37" s="217">
        <f>SUM(AK29:AK35)</f>
        <v>0</v>
      </c>
      <c r="AL37" s="216"/>
      <c r="AM37" s="216"/>
      <c r="AN37" s="216"/>
      <c r="AO37" s="218"/>
      <c r="AP37" s="47"/>
      <c r="AQ37" s="38"/>
    </row>
    <row r="38" spans="2:57" s="1" customFormat="1" ht="14.45" customHeight="1">
      <c r="B38" s="36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8"/>
    </row>
    <row r="39" spans="2:57" ht="13.5">
      <c r="B39" s="23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4"/>
    </row>
    <row r="40" spans="2:57" ht="13.5">
      <c r="B40" s="23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4"/>
    </row>
    <row r="41" spans="2:57" ht="13.5">
      <c r="B41" s="23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4"/>
    </row>
    <row r="42" spans="2:57" ht="13.5">
      <c r="B42" s="23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4"/>
    </row>
    <row r="43" spans="2:57" ht="13.5">
      <c r="B43" s="23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4"/>
    </row>
    <row r="44" spans="2:57" ht="13.5">
      <c r="B44" s="23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4"/>
    </row>
    <row r="45" spans="2:57" ht="13.5">
      <c r="B45" s="23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4"/>
    </row>
    <row r="46" spans="2:57" ht="13.5">
      <c r="B46" s="23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4"/>
    </row>
    <row r="47" spans="2:57" ht="13.5">
      <c r="B47" s="23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4"/>
    </row>
    <row r="48" spans="2:57" ht="13.5">
      <c r="B48" s="23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4"/>
    </row>
    <row r="49" spans="2:43" s="1" customFormat="1">
      <c r="B49" s="36"/>
      <c r="C49" s="37"/>
      <c r="D49" s="51" t="s">
        <v>50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3"/>
      <c r="AA49" s="37"/>
      <c r="AB49" s="37"/>
      <c r="AC49" s="51" t="s">
        <v>51</v>
      </c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3"/>
      <c r="AP49" s="37"/>
      <c r="AQ49" s="38"/>
    </row>
    <row r="50" spans="2:43" ht="13.5">
      <c r="B50" s="23"/>
      <c r="C50" s="27"/>
      <c r="D50" s="54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55"/>
      <c r="AA50" s="27"/>
      <c r="AB50" s="27"/>
      <c r="AC50" s="54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55"/>
      <c r="AP50" s="27"/>
      <c r="AQ50" s="24"/>
    </row>
    <row r="51" spans="2:43" ht="13.5">
      <c r="B51" s="23"/>
      <c r="C51" s="27"/>
      <c r="D51" s="54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55"/>
      <c r="AA51" s="27"/>
      <c r="AB51" s="27"/>
      <c r="AC51" s="54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55"/>
      <c r="AP51" s="27"/>
      <c r="AQ51" s="24"/>
    </row>
    <row r="52" spans="2:43" ht="13.5">
      <c r="B52" s="23"/>
      <c r="C52" s="27"/>
      <c r="D52" s="54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55"/>
      <c r="AA52" s="27"/>
      <c r="AB52" s="27"/>
      <c r="AC52" s="54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55"/>
      <c r="AP52" s="27"/>
      <c r="AQ52" s="24"/>
    </row>
    <row r="53" spans="2:43" ht="13.5">
      <c r="B53" s="23"/>
      <c r="C53" s="27"/>
      <c r="D53" s="54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55"/>
      <c r="AA53" s="27"/>
      <c r="AB53" s="27"/>
      <c r="AC53" s="54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55"/>
      <c r="AP53" s="27"/>
      <c r="AQ53" s="24"/>
    </row>
    <row r="54" spans="2:43" ht="13.5">
      <c r="B54" s="23"/>
      <c r="C54" s="27"/>
      <c r="D54" s="54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55"/>
      <c r="AA54" s="27"/>
      <c r="AB54" s="27"/>
      <c r="AC54" s="54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55"/>
      <c r="AP54" s="27"/>
      <c r="AQ54" s="24"/>
    </row>
    <row r="55" spans="2:43" ht="13.5">
      <c r="B55" s="23"/>
      <c r="C55" s="27"/>
      <c r="D55" s="54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55"/>
      <c r="AA55" s="27"/>
      <c r="AB55" s="27"/>
      <c r="AC55" s="54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55"/>
      <c r="AP55" s="27"/>
      <c r="AQ55" s="24"/>
    </row>
    <row r="56" spans="2:43" ht="13.5">
      <c r="B56" s="23"/>
      <c r="C56" s="27"/>
      <c r="D56" s="54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55"/>
      <c r="AA56" s="27"/>
      <c r="AB56" s="27"/>
      <c r="AC56" s="54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55"/>
      <c r="AP56" s="27"/>
      <c r="AQ56" s="24"/>
    </row>
    <row r="57" spans="2:43" ht="13.5">
      <c r="B57" s="23"/>
      <c r="C57" s="27"/>
      <c r="D57" s="54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55"/>
      <c r="AA57" s="27"/>
      <c r="AB57" s="27"/>
      <c r="AC57" s="54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55"/>
      <c r="AP57" s="27"/>
      <c r="AQ57" s="24"/>
    </row>
    <row r="58" spans="2:43" s="1" customFormat="1">
      <c r="B58" s="36"/>
      <c r="C58" s="37"/>
      <c r="D58" s="56" t="s">
        <v>52</v>
      </c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8" t="s">
        <v>53</v>
      </c>
      <c r="S58" s="57"/>
      <c r="T58" s="57"/>
      <c r="U58" s="57"/>
      <c r="V58" s="57"/>
      <c r="W58" s="57"/>
      <c r="X58" s="57"/>
      <c r="Y58" s="57"/>
      <c r="Z58" s="59"/>
      <c r="AA58" s="37"/>
      <c r="AB58" s="37"/>
      <c r="AC58" s="56" t="s">
        <v>52</v>
      </c>
      <c r="AD58" s="57"/>
      <c r="AE58" s="57"/>
      <c r="AF58" s="57"/>
      <c r="AG58" s="57"/>
      <c r="AH58" s="57"/>
      <c r="AI58" s="57"/>
      <c r="AJ58" s="57"/>
      <c r="AK58" s="57"/>
      <c r="AL58" s="57"/>
      <c r="AM58" s="58" t="s">
        <v>53</v>
      </c>
      <c r="AN58" s="57"/>
      <c r="AO58" s="59"/>
      <c r="AP58" s="37"/>
      <c r="AQ58" s="38"/>
    </row>
    <row r="59" spans="2:43" ht="13.5">
      <c r="B59" s="23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4"/>
    </row>
    <row r="60" spans="2:43" s="1" customFormat="1">
      <c r="B60" s="36"/>
      <c r="C60" s="37"/>
      <c r="D60" s="51" t="s">
        <v>54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3"/>
      <c r="AA60" s="37"/>
      <c r="AB60" s="37"/>
      <c r="AC60" s="51" t="s">
        <v>55</v>
      </c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3"/>
      <c r="AP60" s="37"/>
      <c r="AQ60" s="38"/>
    </row>
    <row r="61" spans="2:43" ht="13.5">
      <c r="B61" s="23"/>
      <c r="C61" s="27"/>
      <c r="D61" s="54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55"/>
      <c r="AA61" s="27"/>
      <c r="AB61" s="27"/>
      <c r="AC61" s="54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55"/>
      <c r="AP61" s="27"/>
      <c r="AQ61" s="24"/>
    </row>
    <row r="62" spans="2:43" ht="13.5">
      <c r="B62" s="23"/>
      <c r="C62" s="27"/>
      <c r="D62" s="54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55"/>
      <c r="AA62" s="27"/>
      <c r="AB62" s="27"/>
      <c r="AC62" s="54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55"/>
      <c r="AP62" s="27"/>
      <c r="AQ62" s="24"/>
    </row>
    <row r="63" spans="2:43" ht="13.5">
      <c r="B63" s="23"/>
      <c r="C63" s="27"/>
      <c r="D63" s="54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55"/>
      <c r="AA63" s="27"/>
      <c r="AB63" s="27"/>
      <c r="AC63" s="54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55"/>
      <c r="AP63" s="27"/>
      <c r="AQ63" s="24"/>
    </row>
    <row r="64" spans="2:43" ht="13.5">
      <c r="B64" s="23"/>
      <c r="C64" s="27"/>
      <c r="D64" s="54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55"/>
      <c r="AA64" s="27"/>
      <c r="AB64" s="27"/>
      <c r="AC64" s="54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55"/>
      <c r="AP64" s="27"/>
      <c r="AQ64" s="24"/>
    </row>
    <row r="65" spans="2:43" ht="13.5">
      <c r="B65" s="23"/>
      <c r="C65" s="27"/>
      <c r="D65" s="54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55"/>
      <c r="AA65" s="27"/>
      <c r="AB65" s="27"/>
      <c r="AC65" s="54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55"/>
      <c r="AP65" s="27"/>
      <c r="AQ65" s="24"/>
    </row>
    <row r="66" spans="2:43" ht="13.5">
      <c r="B66" s="23"/>
      <c r="C66" s="27"/>
      <c r="D66" s="54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55"/>
      <c r="AA66" s="27"/>
      <c r="AB66" s="27"/>
      <c r="AC66" s="54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55"/>
      <c r="AP66" s="27"/>
      <c r="AQ66" s="24"/>
    </row>
    <row r="67" spans="2:43" ht="13.5">
      <c r="B67" s="23"/>
      <c r="C67" s="27"/>
      <c r="D67" s="54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55"/>
      <c r="AA67" s="27"/>
      <c r="AB67" s="27"/>
      <c r="AC67" s="54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55"/>
      <c r="AP67" s="27"/>
      <c r="AQ67" s="24"/>
    </row>
    <row r="68" spans="2:43" ht="13.5">
      <c r="B68" s="23"/>
      <c r="C68" s="27"/>
      <c r="D68" s="54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55"/>
      <c r="AA68" s="27"/>
      <c r="AB68" s="27"/>
      <c r="AC68" s="54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55"/>
      <c r="AP68" s="27"/>
      <c r="AQ68" s="24"/>
    </row>
    <row r="69" spans="2:43" s="1" customFormat="1">
      <c r="B69" s="36"/>
      <c r="C69" s="37"/>
      <c r="D69" s="56" t="s">
        <v>52</v>
      </c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8" t="s">
        <v>53</v>
      </c>
      <c r="S69" s="57"/>
      <c r="T69" s="57"/>
      <c r="U69" s="57"/>
      <c r="V69" s="57"/>
      <c r="W69" s="57"/>
      <c r="X69" s="57"/>
      <c r="Y69" s="57"/>
      <c r="Z69" s="59"/>
      <c r="AA69" s="37"/>
      <c r="AB69" s="37"/>
      <c r="AC69" s="56" t="s">
        <v>52</v>
      </c>
      <c r="AD69" s="57"/>
      <c r="AE69" s="57"/>
      <c r="AF69" s="57"/>
      <c r="AG69" s="57"/>
      <c r="AH69" s="57"/>
      <c r="AI69" s="57"/>
      <c r="AJ69" s="57"/>
      <c r="AK69" s="57"/>
      <c r="AL69" s="57"/>
      <c r="AM69" s="58" t="s">
        <v>53</v>
      </c>
      <c r="AN69" s="57"/>
      <c r="AO69" s="59"/>
      <c r="AP69" s="37"/>
      <c r="AQ69" s="38"/>
    </row>
    <row r="70" spans="2:43" s="1" customFormat="1" ht="6.95" customHeight="1">
      <c r="B70" s="36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8"/>
    </row>
    <row r="71" spans="2:43" s="1" customFormat="1" ht="6.95" customHeight="1">
      <c r="B71" s="60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2"/>
    </row>
    <row r="75" spans="2:43" s="1" customFormat="1" ht="6.95" customHeight="1">
      <c r="B75" s="63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5"/>
    </row>
    <row r="76" spans="2:43" s="1" customFormat="1" ht="36.950000000000003" customHeight="1">
      <c r="B76" s="36"/>
      <c r="C76" s="199" t="s">
        <v>56</v>
      </c>
      <c r="D76" s="200"/>
      <c r="E76" s="200"/>
      <c r="F76" s="200"/>
      <c r="G76" s="200"/>
      <c r="H76" s="200"/>
      <c r="I76" s="200"/>
      <c r="J76" s="200"/>
      <c r="K76" s="200"/>
      <c r="L76" s="200"/>
      <c r="M76" s="200"/>
      <c r="N76" s="200"/>
      <c r="O76" s="200"/>
      <c r="P76" s="200"/>
      <c r="Q76" s="200"/>
      <c r="R76" s="200"/>
      <c r="S76" s="200"/>
      <c r="T76" s="200"/>
      <c r="U76" s="200"/>
      <c r="V76" s="200"/>
      <c r="W76" s="200"/>
      <c r="X76" s="200"/>
      <c r="Y76" s="200"/>
      <c r="Z76" s="200"/>
      <c r="AA76" s="200"/>
      <c r="AB76" s="200"/>
      <c r="AC76" s="200"/>
      <c r="AD76" s="200"/>
      <c r="AE76" s="200"/>
      <c r="AF76" s="200"/>
      <c r="AG76" s="200"/>
      <c r="AH76" s="200"/>
      <c r="AI76" s="200"/>
      <c r="AJ76" s="200"/>
      <c r="AK76" s="200"/>
      <c r="AL76" s="200"/>
      <c r="AM76" s="200"/>
      <c r="AN76" s="200"/>
      <c r="AO76" s="200"/>
      <c r="AP76" s="200"/>
      <c r="AQ76" s="38"/>
    </row>
    <row r="77" spans="2:43" s="3" customFormat="1" ht="14.45" customHeight="1">
      <c r="B77" s="66"/>
      <c r="C77" s="31" t="s">
        <v>14</v>
      </c>
      <c r="D77" s="67"/>
      <c r="E77" s="67"/>
      <c r="F77" s="67"/>
      <c r="G77" s="67"/>
      <c r="H77" s="67"/>
      <c r="I77" s="67"/>
      <c r="J77" s="67"/>
      <c r="K77" s="67"/>
      <c r="L77" s="67" t="str">
        <f>K5</f>
        <v>2018-001</v>
      </c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8"/>
    </row>
    <row r="78" spans="2:43" s="4" customFormat="1" ht="36.950000000000003" customHeight="1">
      <c r="B78" s="69"/>
      <c r="C78" s="70" t="s">
        <v>17</v>
      </c>
      <c r="D78" s="71"/>
      <c r="E78" s="71"/>
      <c r="F78" s="71"/>
      <c r="G78" s="71"/>
      <c r="H78" s="71"/>
      <c r="I78" s="71"/>
      <c r="J78" s="71"/>
      <c r="K78" s="71"/>
      <c r="L78" s="219" t="str">
        <f>K6</f>
        <v>Rekonštrukcia chodníka na Školskej ul. v Partizánskom</v>
      </c>
      <c r="M78" s="220"/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  <c r="AG78" s="220"/>
      <c r="AH78" s="220"/>
      <c r="AI78" s="220"/>
      <c r="AJ78" s="220"/>
      <c r="AK78" s="220"/>
      <c r="AL78" s="220"/>
      <c r="AM78" s="220"/>
      <c r="AN78" s="220"/>
      <c r="AO78" s="220"/>
      <c r="AP78" s="71"/>
      <c r="AQ78" s="72"/>
    </row>
    <row r="79" spans="2:43" s="1" customFormat="1" ht="6.95" customHeight="1">
      <c r="B79" s="36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8"/>
    </row>
    <row r="80" spans="2:43" s="1" customFormat="1">
      <c r="B80" s="36"/>
      <c r="C80" s="31" t="s">
        <v>22</v>
      </c>
      <c r="D80" s="37"/>
      <c r="E80" s="37"/>
      <c r="F80" s="37"/>
      <c r="G80" s="37"/>
      <c r="H80" s="37"/>
      <c r="I80" s="37"/>
      <c r="J80" s="37"/>
      <c r="K80" s="37"/>
      <c r="L80" s="73" t="str">
        <f>IF(K8="","",K8)</f>
        <v xml:space="preserve"> </v>
      </c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1" t="s">
        <v>24</v>
      </c>
      <c r="AJ80" s="37"/>
      <c r="AK80" s="37"/>
      <c r="AL80" s="37"/>
      <c r="AM80" s="74" t="str">
        <f>IF(AN8= "","",AN8)</f>
        <v>5. 1. 2018</v>
      </c>
      <c r="AN80" s="37"/>
      <c r="AO80" s="37"/>
      <c r="AP80" s="37"/>
      <c r="AQ80" s="38"/>
    </row>
    <row r="81" spans="1:89" s="1" customFormat="1" ht="6.95" customHeight="1">
      <c r="B81" s="36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8"/>
    </row>
    <row r="82" spans="1:89" s="1" customFormat="1">
      <c r="B82" s="36"/>
      <c r="C82" s="31" t="s">
        <v>26</v>
      </c>
      <c r="D82" s="37"/>
      <c r="E82" s="37"/>
      <c r="F82" s="37"/>
      <c r="G82" s="37"/>
      <c r="H82" s="37"/>
      <c r="I82" s="37"/>
      <c r="J82" s="37"/>
      <c r="K82" s="37"/>
      <c r="L82" s="67" t="str">
        <f>IF(E11= "","",E11)</f>
        <v>Mesto Partizánske</v>
      </c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1" t="s">
        <v>32</v>
      </c>
      <c r="AJ82" s="37"/>
      <c r="AK82" s="37"/>
      <c r="AL82" s="37"/>
      <c r="AM82" s="221" t="str">
        <f>IF(E17="","",E17)</f>
        <v xml:space="preserve"> </v>
      </c>
      <c r="AN82" s="221"/>
      <c r="AO82" s="221"/>
      <c r="AP82" s="221"/>
      <c r="AQ82" s="38"/>
      <c r="AS82" s="222" t="s">
        <v>57</v>
      </c>
      <c r="AT82" s="223"/>
      <c r="AU82" s="75"/>
      <c r="AV82" s="75"/>
      <c r="AW82" s="75"/>
      <c r="AX82" s="75"/>
      <c r="AY82" s="75"/>
      <c r="AZ82" s="75"/>
      <c r="BA82" s="75"/>
      <c r="BB82" s="75"/>
      <c r="BC82" s="75"/>
      <c r="BD82" s="76"/>
    </row>
    <row r="83" spans="1:89" s="1" customFormat="1">
      <c r="B83" s="36"/>
      <c r="C83" s="31" t="s">
        <v>30</v>
      </c>
      <c r="D83" s="37"/>
      <c r="E83" s="37"/>
      <c r="F83" s="37"/>
      <c r="G83" s="37"/>
      <c r="H83" s="37"/>
      <c r="I83" s="37"/>
      <c r="J83" s="37"/>
      <c r="K83" s="37"/>
      <c r="L83" s="67" t="str">
        <f>IF(E14= "Vyplň údaj","",E14)</f>
        <v/>
      </c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1" t="s">
        <v>35</v>
      </c>
      <c r="AJ83" s="37"/>
      <c r="AK83" s="37"/>
      <c r="AL83" s="37"/>
      <c r="AM83" s="221" t="str">
        <f>IF(E20="","",E20)</f>
        <v xml:space="preserve"> </v>
      </c>
      <c r="AN83" s="221"/>
      <c r="AO83" s="221"/>
      <c r="AP83" s="221"/>
      <c r="AQ83" s="38"/>
      <c r="AS83" s="224"/>
      <c r="AT83" s="225"/>
      <c r="AU83" s="77"/>
      <c r="AV83" s="77"/>
      <c r="AW83" s="77"/>
      <c r="AX83" s="77"/>
      <c r="AY83" s="77"/>
      <c r="AZ83" s="77"/>
      <c r="BA83" s="77"/>
      <c r="BB83" s="77"/>
      <c r="BC83" s="77"/>
      <c r="BD83" s="78"/>
    </row>
    <row r="84" spans="1:89" s="1" customFormat="1" ht="10.9" customHeight="1">
      <c r="B84" s="36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8"/>
      <c r="AS84" s="226"/>
      <c r="AT84" s="227"/>
      <c r="AU84" s="37"/>
      <c r="AV84" s="37"/>
      <c r="AW84" s="37"/>
      <c r="AX84" s="37"/>
      <c r="AY84" s="37"/>
      <c r="AZ84" s="37"/>
      <c r="BA84" s="37"/>
      <c r="BB84" s="37"/>
      <c r="BC84" s="37"/>
      <c r="BD84" s="79"/>
    </row>
    <row r="85" spans="1:89" s="1" customFormat="1" ht="29.25" customHeight="1">
      <c r="B85" s="36"/>
      <c r="C85" s="228" t="s">
        <v>58</v>
      </c>
      <c r="D85" s="229"/>
      <c r="E85" s="229"/>
      <c r="F85" s="229"/>
      <c r="G85" s="229"/>
      <c r="H85" s="80"/>
      <c r="I85" s="230" t="s">
        <v>59</v>
      </c>
      <c r="J85" s="229"/>
      <c r="K85" s="229"/>
      <c r="L85" s="229"/>
      <c r="M85" s="229"/>
      <c r="N85" s="229"/>
      <c r="O85" s="229"/>
      <c r="P85" s="229"/>
      <c r="Q85" s="229"/>
      <c r="R85" s="229"/>
      <c r="S85" s="229"/>
      <c r="T85" s="229"/>
      <c r="U85" s="229"/>
      <c r="V85" s="229"/>
      <c r="W85" s="229"/>
      <c r="X85" s="229"/>
      <c r="Y85" s="229"/>
      <c r="Z85" s="229"/>
      <c r="AA85" s="229"/>
      <c r="AB85" s="229"/>
      <c r="AC85" s="229"/>
      <c r="AD85" s="229"/>
      <c r="AE85" s="229"/>
      <c r="AF85" s="229"/>
      <c r="AG85" s="230" t="s">
        <v>60</v>
      </c>
      <c r="AH85" s="229"/>
      <c r="AI85" s="229"/>
      <c r="AJ85" s="229"/>
      <c r="AK85" s="229"/>
      <c r="AL85" s="229"/>
      <c r="AM85" s="229"/>
      <c r="AN85" s="230" t="s">
        <v>61</v>
      </c>
      <c r="AO85" s="229"/>
      <c r="AP85" s="231"/>
      <c r="AQ85" s="38"/>
      <c r="AS85" s="81" t="s">
        <v>62</v>
      </c>
      <c r="AT85" s="82" t="s">
        <v>63</v>
      </c>
      <c r="AU85" s="82" t="s">
        <v>64</v>
      </c>
      <c r="AV85" s="82" t="s">
        <v>65</v>
      </c>
      <c r="AW85" s="82" t="s">
        <v>66</v>
      </c>
      <c r="AX85" s="82" t="s">
        <v>67</v>
      </c>
      <c r="AY85" s="82" t="s">
        <v>68</v>
      </c>
      <c r="AZ85" s="82" t="s">
        <v>69</v>
      </c>
      <c r="BA85" s="82" t="s">
        <v>70</v>
      </c>
      <c r="BB85" s="82" t="s">
        <v>71</v>
      </c>
      <c r="BC85" s="82" t="s">
        <v>72</v>
      </c>
      <c r="BD85" s="83" t="s">
        <v>73</v>
      </c>
    </row>
    <row r="86" spans="1:89" s="1" customFormat="1" ht="10.9" customHeight="1"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8"/>
      <c r="AS86" s="84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3"/>
    </row>
    <row r="87" spans="1:89" s="4" customFormat="1" ht="32.450000000000003" customHeight="1">
      <c r="B87" s="69"/>
      <c r="C87" s="85" t="s">
        <v>74</v>
      </c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239">
        <f>ROUND(AG88,2)</f>
        <v>0</v>
      </c>
      <c r="AH87" s="239"/>
      <c r="AI87" s="239"/>
      <c r="AJ87" s="239"/>
      <c r="AK87" s="239"/>
      <c r="AL87" s="239"/>
      <c r="AM87" s="239"/>
      <c r="AN87" s="240">
        <f>SUM(AG87,AT87)</f>
        <v>0</v>
      </c>
      <c r="AO87" s="240"/>
      <c r="AP87" s="240"/>
      <c r="AQ87" s="72"/>
      <c r="AS87" s="87">
        <f>ROUND(AS88,2)</f>
        <v>0</v>
      </c>
      <c r="AT87" s="88">
        <f>ROUND(SUM(AV87:AW87),2)</f>
        <v>0</v>
      </c>
      <c r="AU87" s="89">
        <f>ROUND(AU88,5)</f>
        <v>0</v>
      </c>
      <c r="AV87" s="88">
        <f>ROUND(AZ87*L31,2)</f>
        <v>0</v>
      </c>
      <c r="AW87" s="88">
        <f>ROUND(BA87*L32,2)</f>
        <v>0</v>
      </c>
      <c r="AX87" s="88">
        <f>ROUND(BB87*L31,2)</f>
        <v>0</v>
      </c>
      <c r="AY87" s="88">
        <f>ROUND(BC87*L32,2)</f>
        <v>0</v>
      </c>
      <c r="AZ87" s="88">
        <f>ROUND(AZ88,2)</f>
        <v>0</v>
      </c>
      <c r="BA87" s="88">
        <f>ROUND(BA88,2)</f>
        <v>0</v>
      </c>
      <c r="BB87" s="88">
        <f>ROUND(BB88,2)</f>
        <v>0</v>
      </c>
      <c r="BC87" s="88">
        <f>ROUND(BC88,2)</f>
        <v>0</v>
      </c>
      <c r="BD87" s="90">
        <f>ROUND(BD88,2)</f>
        <v>0</v>
      </c>
      <c r="BS87" s="91" t="s">
        <v>75</v>
      </c>
      <c r="BT87" s="91" t="s">
        <v>76</v>
      </c>
      <c r="BV87" s="91" t="s">
        <v>77</v>
      </c>
      <c r="BW87" s="91" t="s">
        <v>78</v>
      </c>
      <c r="BX87" s="91" t="s">
        <v>79</v>
      </c>
    </row>
    <row r="88" spans="1:89" s="5" customFormat="1" ht="37.5" customHeight="1">
      <c r="A88" s="92" t="s">
        <v>80</v>
      </c>
      <c r="B88" s="93"/>
      <c r="C88" s="94"/>
      <c r="D88" s="234" t="s">
        <v>15</v>
      </c>
      <c r="E88" s="234"/>
      <c r="F88" s="234"/>
      <c r="G88" s="234"/>
      <c r="H88" s="234"/>
      <c r="I88" s="95"/>
      <c r="J88" s="234" t="s">
        <v>18</v>
      </c>
      <c r="K88" s="234"/>
      <c r="L88" s="234"/>
      <c r="M88" s="234"/>
      <c r="N88" s="234"/>
      <c r="O88" s="234"/>
      <c r="P88" s="234"/>
      <c r="Q88" s="234"/>
      <c r="R88" s="234"/>
      <c r="S88" s="234"/>
      <c r="T88" s="234"/>
      <c r="U88" s="234"/>
      <c r="V88" s="234"/>
      <c r="W88" s="234"/>
      <c r="X88" s="234"/>
      <c r="Y88" s="234"/>
      <c r="Z88" s="234"/>
      <c r="AA88" s="234"/>
      <c r="AB88" s="234"/>
      <c r="AC88" s="234"/>
      <c r="AD88" s="234"/>
      <c r="AE88" s="234"/>
      <c r="AF88" s="234"/>
      <c r="AG88" s="232">
        <f>'2018-001 - Rekonštrukcia ...'!M29</f>
        <v>0</v>
      </c>
      <c r="AH88" s="233"/>
      <c r="AI88" s="233"/>
      <c r="AJ88" s="233"/>
      <c r="AK88" s="233"/>
      <c r="AL88" s="233"/>
      <c r="AM88" s="233"/>
      <c r="AN88" s="232">
        <f>SUM(AG88,AT88)</f>
        <v>0</v>
      </c>
      <c r="AO88" s="233"/>
      <c r="AP88" s="233"/>
      <c r="AQ88" s="96"/>
      <c r="AS88" s="97">
        <f>'2018-001 - Rekonštrukcia ...'!M27</f>
        <v>0</v>
      </c>
      <c r="AT88" s="98">
        <f>ROUND(SUM(AV88:AW88),2)</f>
        <v>0</v>
      </c>
      <c r="AU88" s="99">
        <f>'2018-001 - Rekonštrukcia ...'!W125</f>
        <v>0</v>
      </c>
      <c r="AV88" s="98">
        <f>'2018-001 - Rekonštrukcia ...'!M31</f>
        <v>0</v>
      </c>
      <c r="AW88" s="98">
        <f>'2018-001 - Rekonštrukcia ...'!M32</f>
        <v>0</v>
      </c>
      <c r="AX88" s="98">
        <f>'2018-001 - Rekonštrukcia ...'!M33</f>
        <v>0</v>
      </c>
      <c r="AY88" s="98">
        <f>'2018-001 - Rekonštrukcia ...'!M34</f>
        <v>0</v>
      </c>
      <c r="AZ88" s="98">
        <f>'2018-001 - Rekonštrukcia ...'!H31</f>
        <v>0</v>
      </c>
      <c r="BA88" s="98">
        <f>'2018-001 - Rekonštrukcia ...'!H32</f>
        <v>0</v>
      </c>
      <c r="BB88" s="98">
        <f>'2018-001 - Rekonštrukcia ...'!H33</f>
        <v>0</v>
      </c>
      <c r="BC88" s="98">
        <f>'2018-001 - Rekonštrukcia ...'!H34</f>
        <v>0</v>
      </c>
      <c r="BD88" s="100">
        <f>'2018-001 - Rekonštrukcia ...'!H35</f>
        <v>0</v>
      </c>
      <c r="BT88" s="101" t="s">
        <v>81</v>
      </c>
      <c r="BU88" s="101" t="s">
        <v>82</v>
      </c>
      <c r="BV88" s="101" t="s">
        <v>77</v>
      </c>
      <c r="BW88" s="101" t="s">
        <v>78</v>
      </c>
      <c r="BX88" s="101" t="s">
        <v>79</v>
      </c>
    </row>
    <row r="89" spans="1:89" ht="13.5">
      <c r="B89" s="23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4"/>
    </row>
    <row r="90" spans="1:89" s="1" customFormat="1" ht="30" customHeight="1">
      <c r="B90" s="36"/>
      <c r="C90" s="85" t="s">
        <v>83</v>
      </c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240">
        <f>ROUND(SUM(AG91:AG94),2)</f>
        <v>0</v>
      </c>
      <c r="AH90" s="240"/>
      <c r="AI90" s="240"/>
      <c r="AJ90" s="240"/>
      <c r="AK90" s="240"/>
      <c r="AL90" s="240"/>
      <c r="AM90" s="240"/>
      <c r="AN90" s="240">
        <f>ROUND(SUM(AN91:AN94),2)</f>
        <v>0</v>
      </c>
      <c r="AO90" s="240"/>
      <c r="AP90" s="240"/>
      <c r="AQ90" s="38"/>
      <c r="AS90" s="81" t="s">
        <v>84</v>
      </c>
      <c r="AT90" s="82" t="s">
        <v>85</v>
      </c>
      <c r="AU90" s="82" t="s">
        <v>40</v>
      </c>
      <c r="AV90" s="83" t="s">
        <v>63</v>
      </c>
    </row>
    <row r="91" spans="1:89" s="1" customFormat="1" ht="19.899999999999999" customHeight="1">
      <c r="B91" s="36"/>
      <c r="C91" s="37"/>
      <c r="D91" s="102" t="s">
        <v>86</v>
      </c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235">
        <f>ROUND(AG87*AS91,2)</f>
        <v>0</v>
      </c>
      <c r="AH91" s="236"/>
      <c r="AI91" s="236"/>
      <c r="AJ91" s="236"/>
      <c r="AK91" s="236"/>
      <c r="AL91" s="236"/>
      <c r="AM91" s="236"/>
      <c r="AN91" s="236">
        <f>ROUND(AG91+AV91,2)</f>
        <v>0</v>
      </c>
      <c r="AO91" s="236"/>
      <c r="AP91" s="236"/>
      <c r="AQ91" s="38"/>
      <c r="AS91" s="103">
        <v>0</v>
      </c>
      <c r="AT91" s="104" t="s">
        <v>87</v>
      </c>
      <c r="AU91" s="104" t="s">
        <v>41</v>
      </c>
      <c r="AV91" s="105">
        <f>ROUND(IF(AU91="základná",AG91*L31,IF(AU91="znížená",AG91*L32,0)),2)</f>
        <v>0</v>
      </c>
      <c r="BV91" s="19" t="s">
        <v>88</v>
      </c>
      <c r="BY91" s="106">
        <f>IF(AU91="základná",AV91,0)</f>
        <v>0</v>
      </c>
      <c r="BZ91" s="106">
        <f>IF(AU91="znížená",AV91,0)</f>
        <v>0</v>
      </c>
      <c r="CA91" s="106">
        <v>0</v>
      </c>
      <c r="CB91" s="106">
        <v>0</v>
      </c>
      <c r="CC91" s="106">
        <v>0</v>
      </c>
      <c r="CD91" s="106">
        <f>IF(AU91="základná",AG91,0)</f>
        <v>0</v>
      </c>
      <c r="CE91" s="106">
        <f>IF(AU91="znížená",AG91,0)</f>
        <v>0</v>
      </c>
      <c r="CF91" s="106">
        <f>IF(AU91="zákl. prenesená",AG91,0)</f>
        <v>0</v>
      </c>
      <c r="CG91" s="106">
        <f>IF(AU91="zníž. prenesená",AG91,0)</f>
        <v>0</v>
      </c>
      <c r="CH91" s="106">
        <f>IF(AU91="nulová",AG91,0)</f>
        <v>0</v>
      </c>
      <c r="CI91" s="19">
        <f>IF(AU91="základná",1,IF(AU91="znížená",2,IF(AU91="zákl. prenesená",4,IF(AU91="zníž. prenesená",5,3))))</f>
        <v>1</v>
      </c>
      <c r="CJ91" s="19">
        <f>IF(AT91="stavebná časť",1,IF(8891="investičná časť",2,3))</f>
        <v>1</v>
      </c>
      <c r="CK91" s="19" t="str">
        <f>IF(D91="Vyplň vlastné","","x")</f>
        <v>x</v>
      </c>
    </row>
    <row r="92" spans="1:89" s="1" customFormat="1" ht="19.899999999999999" customHeight="1">
      <c r="B92" s="36"/>
      <c r="C92" s="37"/>
      <c r="D92" s="237" t="s">
        <v>89</v>
      </c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8"/>
      <c r="S92" s="238"/>
      <c r="T92" s="238"/>
      <c r="U92" s="238"/>
      <c r="V92" s="238"/>
      <c r="W92" s="238"/>
      <c r="X92" s="238"/>
      <c r="Y92" s="238"/>
      <c r="Z92" s="238"/>
      <c r="AA92" s="238"/>
      <c r="AB92" s="238"/>
      <c r="AC92" s="37"/>
      <c r="AD92" s="37"/>
      <c r="AE92" s="37"/>
      <c r="AF92" s="37"/>
      <c r="AG92" s="235">
        <f>AG87*AS92</f>
        <v>0</v>
      </c>
      <c r="AH92" s="236"/>
      <c r="AI92" s="236"/>
      <c r="AJ92" s="236"/>
      <c r="AK92" s="236"/>
      <c r="AL92" s="236"/>
      <c r="AM92" s="236"/>
      <c r="AN92" s="236">
        <f>AG92+AV92</f>
        <v>0</v>
      </c>
      <c r="AO92" s="236"/>
      <c r="AP92" s="236"/>
      <c r="AQ92" s="38"/>
      <c r="AS92" s="107">
        <v>0</v>
      </c>
      <c r="AT92" s="108" t="s">
        <v>87</v>
      </c>
      <c r="AU92" s="108" t="s">
        <v>41</v>
      </c>
      <c r="AV92" s="109">
        <f>ROUND(IF(AU92="nulová",0,IF(OR(AU92="základná",AU92="zákl. prenesená"),AG92*L31,AG92*L32)),2)</f>
        <v>0</v>
      </c>
      <c r="BV92" s="19" t="s">
        <v>90</v>
      </c>
      <c r="BY92" s="106">
        <f>IF(AU92="základná",AV92,0)</f>
        <v>0</v>
      </c>
      <c r="BZ92" s="106">
        <f>IF(AU92="znížená",AV92,0)</f>
        <v>0</v>
      </c>
      <c r="CA92" s="106">
        <f>IF(AU92="zákl. prenesená",AV92,0)</f>
        <v>0</v>
      </c>
      <c r="CB92" s="106">
        <f>IF(AU92="zníž. prenesená",AV92,0)</f>
        <v>0</v>
      </c>
      <c r="CC92" s="106">
        <f>IF(AU92="nulová",AV92,0)</f>
        <v>0</v>
      </c>
      <c r="CD92" s="106">
        <f>IF(AU92="základná",AG92,0)</f>
        <v>0</v>
      </c>
      <c r="CE92" s="106">
        <f>IF(AU92="znížená",AG92,0)</f>
        <v>0</v>
      </c>
      <c r="CF92" s="106">
        <f>IF(AU92="zákl. prenesená",AG92,0)</f>
        <v>0</v>
      </c>
      <c r="CG92" s="106">
        <f>IF(AU92="zníž. prenesená",AG92,0)</f>
        <v>0</v>
      </c>
      <c r="CH92" s="106">
        <f>IF(AU92="nulová",AG92,0)</f>
        <v>0</v>
      </c>
      <c r="CI92" s="19">
        <f>IF(AU92="základná",1,IF(AU92="znížená",2,IF(AU92="zákl. prenesená",4,IF(AU92="zníž. prenesená",5,3))))</f>
        <v>1</v>
      </c>
      <c r="CJ92" s="19">
        <f>IF(AT92="stavebná časť",1,IF(8892="investičná časť",2,3))</f>
        <v>1</v>
      </c>
      <c r="CK92" s="19" t="str">
        <f>IF(D92="Vyplň vlastné","","x")</f>
        <v/>
      </c>
    </row>
    <row r="93" spans="1:89" s="1" customFormat="1" ht="19.899999999999999" customHeight="1">
      <c r="B93" s="36"/>
      <c r="C93" s="37"/>
      <c r="D93" s="237" t="s">
        <v>89</v>
      </c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8"/>
      <c r="S93" s="238"/>
      <c r="T93" s="238"/>
      <c r="U93" s="238"/>
      <c r="V93" s="238"/>
      <c r="W93" s="238"/>
      <c r="X93" s="238"/>
      <c r="Y93" s="238"/>
      <c r="Z93" s="238"/>
      <c r="AA93" s="238"/>
      <c r="AB93" s="238"/>
      <c r="AC93" s="37"/>
      <c r="AD93" s="37"/>
      <c r="AE93" s="37"/>
      <c r="AF93" s="37"/>
      <c r="AG93" s="235">
        <f>AG87*AS93</f>
        <v>0</v>
      </c>
      <c r="AH93" s="236"/>
      <c r="AI93" s="236"/>
      <c r="AJ93" s="236"/>
      <c r="AK93" s="236"/>
      <c r="AL93" s="236"/>
      <c r="AM93" s="236"/>
      <c r="AN93" s="236">
        <f>AG93+AV93</f>
        <v>0</v>
      </c>
      <c r="AO93" s="236"/>
      <c r="AP93" s="236"/>
      <c r="AQ93" s="38"/>
      <c r="AS93" s="107">
        <v>0</v>
      </c>
      <c r="AT93" s="108" t="s">
        <v>87</v>
      </c>
      <c r="AU93" s="108" t="s">
        <v>41</v>
      </c>
      <c r="AV93" s="109">
        <f>ROUND(IF(AU93="nulová",0,IF(OR(AU93="základná",AU93="zákl. prenesená"),AG93*L31,AG93*L32)),2)</f>
        <v>0</v>
      </c>
      <c r="BV93" s="19" t="s">
        <v>90</v>
      </c>
      <c r="BY93" s="106">
        <f>IF(AU93="základná",AV93,0)</f>
        <v>0</v>
      </c>
      <c r="BZ93" s="106">
        <f>IF(AU93="znížená",AV93,0)</f>
        <v>0</v>
      </c>
      <c r="CA93" s="106">
        <f>IF(AU93="zákl. prenesená",AV93,0)</f>
        <v>0</v>
      </c>
      <c r="CB93" s="106">
        <f>IF(AU93="zníž. prenesená",AV93,0)</f>
        <v>0</v>
      </c>
      <c r="CC93" s="106">
        <f>IF(AU93="nulová",AV93,0)</f>
        <v>0</v>
      </c>
      <c r="CD93" s="106">
        <f>IF(AU93="základná",AG93,0)</f>
        <v>0</v>
      </c>
      <c r="CE93" s="106">
        <f>IF(AU93="znížená",AG93,0)</f>
        <v>0</v>
      </c>
      <c r="CF93" s="106">
        <f>IF(AU93="zákl. prenesená",AG93,0)</f>
        <v>0</v>
      </c>
      <c r="CG93" s="106">
        <f>IF(AU93="zníž. prenesená",AG93,0)</f>
        <v>0</v>
      </c>
      <c r="CH93" s="106">
        <f>IF(AU93="nulová",AG93,0)</f>
        <v>0</v>
      </c>
      <c r="CI93" s="19">
        <f>IF(AU93="základná",1,IF(AU93="znížená",2,IF(AU93="zákl. prenesená",4,IF(AU93="zníž. prenesená",5,3))))</f>
        <v>1</v>
      </c>
      <c r="CJ93" s="19">
        <f>IF(AT93="stavebná časť",1,IF(8893="investičná časť",2,3))</f>
        <v>1</v>
      </c>
      <c r="CK93" s="19" t="str">
        <f>IF(D93="Vyplň vlastné","","x")</f>
        <v/>
      </c>
    </row>
    <row r="94" spans="1:89" s="1" customFormat="1" ht="19.899999999999999" customHeight="1">
      <c r="B94" s="36"/>
      <c r="C94" s="37"/>
      <c r="D94" s="237" t="s">
        <v>89</v>
      </c>
      <c r="E94" s="238"/>
      <c r="F94" s="238"/>
      <c r="G94" s="238"/>
      <c r="H94" s="238"/>
      <c r="I94" s="238"/>
      <c r="J94" s="238"/>
      <c r="K94" s="238"/>
      <c r="L94" s="238"/>
      <c r="M94" s="238"/>
      <c r="N94" s="238"/>
      <c r="O94" s="238"/>
      <c r="P94" s="238"/>
      <c r="Q94" s="238"/>
      <c r="R94" s="238"/>
      <c r="S94" s="238"/>
      <c r="T94" s="238"/>
      <c r="U94" s="238"/>
      <c r="V94" s="238"/>
      <c r="W94" s="238"/>
      <c r="X94" s="238"/>
      <c r="Y94" s="238"/>
      <c r="Z94" s="238"/>
      <c r="AA94" s="238"/>
      <c r="AB94" s="238"/>
      <c r="AC94" s="37"/>
      <c r="AD94" s="37"/>
      <c r="AE94" s="37"/>
      <c r="AF94" s="37"/>
      <c r="AG94" s="235">
        <f>AG87*AS94</f>
        <v>0</v>
      </c>
      <c r="AH94" s="236"/>
      <c r="AI94" s="236"/>
      <c r="AJ94" s="236"/>
      <c r="AK94" s="236"/>
      <c r="AL94" s="236"/>
      <c r="AM94" s="236"/>
      <c r="AN94" s="236">
        <f>AG94+AV94</f>
        <v>0</v>
      </c>
      <c r="AO94" s="236"/>
      <c r="AP94" s="236"/>
      <c r="AQ94" s="38"/>
      <c r="AS94" s="110">
        <v>0</v>
      </c>
      <c r="AT94" s="111" t="s">
        <v>87</v>
      </c>
      <c r="AU94" s="111" t="s">
        <v>41</v>
      </c>
      <c r="AV94" s="112">
        <f>ROUND(IF(AU94="nulová",0,IF(OR(AU94="základná",AU94="zákl. prenesená"),AG94*L31,AG94*L32)),2)</f>
        <v>0</v>
      </c>
      <c r="BV94" s="19" t="s">
        <v>90</v>
      </c>
      <c r="BY94" s="106">
        <f>IF(AU94="základná",AV94,0)</f>
        <v>0</v>
      </c>
      <c r="BZ94" s="106">
        <f>IF(AU94="znížená",AV94,0)</f>
        <v>0</v>
      </c>
      <c r="CA94" s="106">
        <f>IF(AU94="zákl. prenesená",AV94,0)</f>
        <v>0</v>
      </c>
      <c r="CB94" s="106">
        <f>IF(AU94="zníž. prenesená",AV94,0)</f>
        <v>0</v>
      </c>
      <c r="CC94" s="106">
        <f>IF(AU94="nulová",AV94,0)</f>
        <v>0</v>
      </c>
      <c r="CD94" s="106">
        <f>IF(AU94="základná",AG94,0)</f>
        <v>0</v>
      </c>
      <c r="CE94" s="106">
        <f>IF(AU94="znížená",AG94,0)</f>
        <v>0</v>
      </c>
      <c r="CF94" s="106">
        <f>IF(AU94="zákl. prenesená",AG94,0)</f>
        <v>0</v>
      </c>
      <c r="CG94" s="106">
        <f>IF(AU94="zníž. prenesená",AG94,0)</f>
        <v>0</v>
      </c>
      <c r="CH94" s="106">
        <f>IF(AU94="nulová",AG94,0)</f>
        <v>0</v>
      </c>
      <c r="CI94" s="19">
        <f>IF(AU94="základná",1,IF(AU94="znížená",2,IF(AU94="zákl. prenesená",4,IF(AU94="zníž. prenesená",5,3))))</f>
        <v>1</v>
      </c>
      <c r="CJ94" s="19">
        <f>IF(AT94="stavebná časť",1,IF(8894="investičná časť",2,3))</f>
        <v>1</v>
      </c>
      <c r="CK94" s="19" t="str">
        <f>IF(D94="Vyplň vlastné","","x")</f>
        <v/>
      </c>
    </row>
    <row r="95" spans="1:89" s="1" customFormat="1" ht="10.9" customHeight="1"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8"/>
    </row>
    <row r="96" spans="1:89" s="1" customFormat="1" ht="30" customHeight="1">
      <c r="B96" s="36"/>
      <c r="C96" s="113" t="s">
        <v>91</v>
      </c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114"/>
      <c r="X96" s="114"/>
      <c r="Y96" s="114"/>
      <c r="Z96" s="114"/>
      <c r="AA96" s="114"/>
      <c r="AB96" s="114"/>
      <c r="AC96" s="114"/>
      <c r="AD96" s="114"/>
      <c r="AE96" s="114"/>
      <c r="AF96" s="114"/>
      <c r="AG96" s="241">
        <f>ROUND(AG87+AG90,2)</f>
        <v>0</v>
      </c>
      <c r="AH96" s="241"/>
      <c r="AI96" s="241"/>
      <c r="AJ96" s="241"/>
      <c r="AK96" s="241"/>
      <c r="AL96" s="241"/>
      <c r="AM96" s="241"/>
      <c r="AN96" s="241">
        <f>AN87+AN90</f>
        <v>0</v>
      </c>
      <c r="AO96" s="241"/>
      <c r="AP96" s="241"/>
      <c r="AQ96" s="38"/>
    </row>
    <row r="97" spans="2:43" s="1" customFormat="1" ht="6.95" customHeight="1">
      <c r="B97" s="60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2"/>
    </row>
  </sheetData>
  <sheetProtection algorithmName="SHA-512" hashValue="3pURkkxRA4OrJYggv0QHgE+mg5r/Nurvv5sC4ii1uS7wb+8nvRE6lpFFN01D5APOc3jGr8TbtG2WVPogtaitTQ==" saltValue="QHpAhUOi+dX68/Ec7rItTg==" spinCount="100000" sheet="1" objects="1" scenarios="1" formatCells="0" formatColumns="0" formatRows="0" sort="0" autoFilter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01 - Rekonštrukcia 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00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5"/>
      <c r="B1" s="13"/>
      <c r="C1" s="13"/>
      <c r="D1" s="14" t="s">
        <v>1</v>
      </c>
      <c r="E1" s="13"/>
      <c r="F1" s="15" t="s">
        <v>92</v>
      </c>
      <c r="G1" s="15"/>
      <c r="H1" s="290" t="s">
        <v>93</v>
      </c>
      <c r="I1" s="290"/>
      <c r="J1" s="290"/>
      <c r="K1" s="290"/>
      <c r="L1" s="15" t="s">
        <v>94</v>
      </c>
      <c r="M1" s="13"/>
      <c r="N1" s="13"/>
      <c r="O1" s="14" t="s">
        <v>95</v>
      </c>
      <c r="P1" s="13"/>
      <c r="Q1" s="13"/>
      <c r="R1" s="13"/>
      <c r="S1" s="15" t="s">
        <v>96</v>
      </c>
      <c r="T1" s="15"/>
      <c r="U1" s="115"/>
      <c r="V1" s="115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spans="1:66" ht="36.950000000000003" customHeight="1">
      <c r="C2" s="197" t="s">
        <v>7</v>
      </c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S2" s="242" t="s">
        <v>8</v>
      </c>
      <c r="T2" s="243"/>
      <c r="U2" s="243"/>
      <c r="V2" s="243"/>
      <c r="W2" s="243"/>
      <c r="X2" s="243"/>
      <c r="Y2" s="243"/>
      <c r="Z2" s="243"/>
      <c r="AA2" s="243"/>
      <c r="AB2" s="243"/>
      <c r="AC2" s="243"/>
      <c r="AT2" s="19" t="s">
        <v>78</v>
      </c>
    </row>
    <row r="3" spans="1:66" ht="6.95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2"/>
      <c r="AT3" s="19" t="s">
        <v>76</v>
      </c>
    </row>
    <row r="4" spans="1:66" ht="36.950000000000003" customHeight="1">
      <c r="B4" s="23"/>
      <c r="C4" s="199" t="s">
        <v>97</v>
      </c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4"/>
      <c r="T4" s="25" t="s">
        <v>12</v>
      </c>
      <c r="AT4" s="19" t="s">
        <v>6</v>
      </c>
    </row>
    <row r="5" spans="1:66" ht="6.95" customHeight="1">
      <c r="B5" s="23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4"/>
    </row>
    <row r="6" spans="1:66" s="1" customFormat="1" ht="32.85" customHeight="1">
      <c r="B6" s="36"/>
      <c r="C6" s="37"/>
      <c r="D6" s="30" t="s">
        <v>17</v>
      </c>
      <c r="E6" s="37"/>
      <c r="F6" s="205" t="s">
        <v>18</v>
      </c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37"/>
      <c r="R6" s="38"/>
    </row>
    <row r="7" spans="1:66" s="1" customFormat="1" ht="14.45" customHeight="1">
      <c r="B7" s="36"/>
      <c r="C7" s="37"/>
      <c r="D7" s="31" t="s">
        <v>19</v>
      </c>
      <c r="E7" s="37"/>
      <c r="F7" s="29" t="s">
        <v>20</v>
      </c>
      <c r="G7" s="37"/>
      <c r="H7" s="37"/>
      <c r="I7" s="37"/>
      <c r="J7" s="37"/>
      <c r="K7" s="37"/>
      <c r="L7" s="37"/>
      <c r="M7" s="31" t="s">
        <v>21</v>
      </c>
      <c r="N7" s="37"/>
      <c r="O7" s="29" t="s">
        <v>20</v>
      </c>
      <c r="P7" s="37"/>
      <c r="Q7" s="37"/>
      <c r="R7" s="38"/>
    </row>
    <row r="8" spans="1:66" s="1" customFormat="1" ht="14.45" customHeight="1">
      <c r="B8" s="36"/>
      <c r="C8" s="37"/>
      <c r="D8" s="31" t="s">
        <v>22</v>
      </c>
      <c r="E8" s="37"/>
      <c r="F8" s="29" t="s">
        <v>23</v>
      </c>
      <c r="G8" s="37"/>
      <c r="H8" s="37"/>
      <c r="I8" s="37"/>
      <c r="J8" s="37"/>
      <c r="K8" s="37"/>
      <c r="L8" s="37"/>
      <c r="M8" s="31" t="s">
        <v>24</v>
      </c>
      <c r="N8" s="37"/>
      <c r="O8" s="245" t="str">
        <f>'Rekapitulácia stavby'!AN8</f>
        <v>5. 1. 2018</v>
      </c>
      <c r="P8" s="246"/>
      <c r="Q8" s="37"/>
      <c r="R8" s="38"/>
    </row>
    <row r="9" spans="1:66" s="1" customFormat="1" ht="10.9" customHeight="1">
      <c r="B9" s="36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8"/>
    </row>
    <row r="10" spans="1:66" s="1" customFormat="1" ht="14.45" customHeight="1">
      <c r="B10" s="36"/>
      <c r="C10" s="37"/>
      <c r="D10" s="31" t="s">
        <v>26</v>
      </c>
      <c r="E10" s="37"/>
      <c r="F10" s="37"/>
      <c r="G10" s="37"/>
      <c r="H10" s="37"/>
      <c r="I10" s="37"/>
      <c r="J10" s="37"/>
      <c r="K10" s="37"/>
      <c r="L10" s="37"/>
      <c r="M10" s="31" t="s">
        <v>27</v>
      </c>
      <c r="N10" s="37"/>
      <c r="O10" s="203" t="s">
        <v>20</v>
      </c>
      <c r="P10" s="203"/>
      <c r="Q10" s="37"/>
      <c r="R10" s="38"/>
    </row>
    <row r="11" spans="1:66" s="1" customFormat="1" ht="18" customHeight="1">
      <c r="B11" s="36"/>
      <c r="C11" s="37"/>
      <c r="D11" s="37"/>
      <c r="E11" s="29" t="s">
        <v>28</v>
      </c>
      <c r="F11" s="37"/>
      <c r="G11" s="37"/>
      <c r="H11" s="37"/>
      <c r="I11" s="37"/>
      <c r="J11" s="37"/>
      <c r="K11" s="37"/>
      <c r="L11" s="37"/>
      <c r="M11" s="31" t="s">
        <v>29</v>
      </c>
      <c r="N11" s="37"/>
      <c r="O11" s="203" t="s">
        <v>20</v>
      </c>
      <c r="P11" s="203"/>
      <c r="Q11" s="37"/>
      <c r="R11" s="38"/>
    </row>
    <row r="12" spans="1:66" s="1" customFormat="1" ht="6.95" customHeight="1"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8"/>
    </row>
    <row r="13" spans="1:66" s="1" customFormat="1" ht="14.45" customHeight="1">
      <c r="B13" s="36"/>
      <c r="C13" s="37"/>
      <c r="D13" s="31" t="s">
        <v>30</v>
      </c>
      <c r="E13" s="37"/>
      <c r="F13" s="37"/>
      <c r="G13" s="37"/>
      <c r="H13" s="37"/>
      <c r="I13" s="37"/>
      <c r="J13" s="37"/>
      <c r="K13" s="37"/>
      <c r="L13" s="37"/>
      <c r="M13" s="31" t="s">
        <v>27</v>
      </c>
      <c r="N13" s="37"/>
      <c r="O13" s="247" t="str">
        <f>IF('Rekapitulácia stavby'!AN13="","",'Rekapitulácia stavby'!AN13)</f>
        <v>Vyplň údaj</v>
      </c>
      <c r="P13" s="203"/>
      <c r="Q13" s="37"/>
      <c r="R13" s="38"/>
    </row>
    <row r="14" spans="1:66" s="1" customFormat="1" ht="18" customHeight="1">
      <c r="B14" s="36"/>
      <c r="C14" s="37"/>
      <c r="D14" s="37"/>
      <c r="E14" s="247" t="str">
        <f>IF('Rekapitulácia stavby'!E14="","",'Rekapitulácia stavby'!E14)</f>
        <v>Vyplň údaj</v>
      </c>
      <c r="F14" s="248"/>
      <c r="G14" s="248"/>
      <c r="H14" s="248"/>
      <c r="I14" s="248"/>
      <c r="J14" s="248"/>
      <c r="K14" s="248"/>
      <c r="L14" s="248"/>
      <c r="M14" s="31" t="s">
        <v>29</v>
      </c>
      <c r="N14" s="37"/>
      <c r="O14" s="247" t="str">
        <f>IF('Rekapitulácia stavby'!AN14="","",'Rekapitulácia stavby'!AN14)</f>
        <v>Vyplň údaj</v>
      </c>
      <c r="P14" s="203"/>
      <c r="Q14" s="37"/>
      <c r="R14" s="38"/>
    </row>
    <row r="15" spans="1:66" s="1" customFormat="1" ht="6.95" customHeight="1"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8"/>
    </row>
    <row r="16" spans="1:66" s="1" customFormat="1" ht="14.45" customHeight="1">
      <c r="B16" s="36"/>
      <c r="C16" s="37"/>
      <c r="D16" s="31" t="s">
        <v>32</v>
      </c>
      <c r="E16" s="37"/>
      <c r="F16" s="37"/>
      <c r="G16" s="37"/>
      <c r="H16" s="37"/>
      <c r="I16" s="37"/>
      <c r="J16" s="37"/>
      <c r="K16" s="37"/>
      <c r="L16" s="37"/>
      <c r="M16" s="31" t="s">
        <v>27</v>
      </c>
      <c r="N16" s="37"/>
      <c r="O16" s="203" t="str">
        <f>IF('Rekapitulácia stavby'!AN16="","",'Rekapitulácia stavby'!AN16)</f>
        <v/>
      </c>
      <c r="P16" s="203"/>
      <c r="Q16" s="37"/>
      <c r="R16" s="38"/>
    </row>
    <row r="17" spans="2:18" s="1" customFormat="1" ht="18" customHeight="1">
      <c r="B17" s="36"/>
      <c r="C17" s="37"/>
      <c r="D17" s="37"/>
      <c r="E17" s="29" t="str">
        <f>IF('Rekapitulácia stavby'!E17="","",'Rekapitulácia stavby'!E17)</f>
        <v xml:space="preserve"> </v>
      </c>
      <c r="F17" s="37"/>
      <c r="G17" s="37"/>
      <c r="H17" s="37"/>
      <c r="I17" s="37"/>
      <c r="J17" s="37"/>
      <c r="K17" s="37"/>
      <c r="L17" s="37"/>
      <c r="M17" s="31" t="s">
        <v>29</v>
      </c>
      <c r="N17" s="37"/>
      <c r="O17" s="203" t="str">
        <f>IF('Rekapitulácia stavby'!AN17="","",'Rekapitulácia stavby'!AN17)</f>
        <v/>
      </c>
      <c r="P17" s="203"/>
      <c r="Q17" s="37"/>
      <c r="R17" s="38"/>
    </row>
    <row r="18" spans="2:18" s="1" customFormat="1" ht="6.95" customHeight="1">
      <c r="B18" s="36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8"/>
    </row>
    <row r="19" spans="2:18" s="1" customFormat="1" ht="14.45" customHeight="1">
      <c r="B19" s="36"/>
      <c r="C19" s="37"/>
      <c r="D19" s="31" t="s">
        <v>35</v>
      </c>
      <c r="E19" s="37"/>
      <c r="F19" s="37"/>
      <c r="G19" s="37"/>
      <c r="H19" s="37"/>
      <c r="I19" s="37"/>
      <c r="J19" s="37"/>
      <c r="K19" s="37"/>
      <c r="L19" s="37"/>
      <c r="M19" s="31" t="s">
        <v>27</v>
      </c>
      <c r="N19" s="37"/>
      <c r="O19" s="203" t="str">
        <f>IF('Rekapitulácia stavby'!AN19="","",'Rekapitulácia stavby'!AN19)</f>
        <v/>
      </c>
      <c r="P19" s="203"/>
      <c r="Q19" s="37"/>
      <c r="R19" s="38"/>
    </row>
    <row r="20" spans="2:18" s="1" customFormat="1" ht="18" customHeight="1">
      <c r="B20" s="36"/>
      <c r="C20" s="37"/>
      <c r="D20" s="37"/>
      <c r="E20" s="29" t="str">
        <f>IF('Rekapitulácia stavby'!E20="","",'Rekapitulácia stavby'!E20)</f>
        <v xml:space="preserve"> </v>
      </c>
      <c r="F20" s="37"/>
      <c r="G20" s="37"/>
      <c r="H20" s="37"/>
      <c r="I20" s="37"/>
      <c r="J20" s="37"/>
      <c r="K20" s="37"/>
      <c r="L20" s="37"/>
      <c r="M20" s="31" t="s">
        <v>29</v>
      </c>
      <c r="N20" s="37"/>
      <c r="O20" s="203" t="str">
        <f>IF('Rekapitulácia stavby'!AN20="","",'Rekapitulácia stavby'!AN20)</f>
        <v/>
      </c>
      <c r="P20" s="203"/>
      <c r="Q20" s="37"/>
      <c r="R20" s="38"/>
    </row>
    <row r="21" spans="2:18" s="1" customFormat="1" ht="6.95" customHeight="1"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8"/>
    </row>
    <row r="22" spans="2:18" s="1" customFormat="1" ht="14.45" customHeight="1">
      <c r="B22" s="36"/>
      <c r="C22" s="37"/>
      <c r="D22" s="31" t="s">
        <v>36</v>
      </c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8"/>
    </row>
    <row r="23" spans="2:18" s="1" customFormat="1" ht="22.5" customHeight="1">
      <c r="B23" s="36"/>
      <c r="C23" s="37"/>
      <c r="D23" s="37"/>
      <c r="E23" s="208" t="s">
        <v>20</v>
      </c>
      <c r="F23" s="208"/>
      <c r="G23" s="208"/>
      <c r="H23" s="208"/>
      <c r="I23" s="208"/>
      <c r="J23" s="208"/>
      <c r="K23" s="208"/>
      <c r="L23" s="208"/>
      <c r="M23" s="37"/>
      <c r="N23" s="37"/>
      <c r="O23" s="37"/>
      <c r="P23" s="37"/>
      <c r="Q23" s="37"/>
      <c r="R23" s="38"/>
    </row>
    <row r="24" spans="2:18" s="1" customFormat="1" ht="6.95" customHeight="1"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8"/>
    </row>
    <row r="25" spans="2:18" s="1" customFormat="1" ht="6.95" customHeight="1">
      <c r="B25" s="36"/>
      <c r="C25" s="37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37"/>
      <c r="R25" s="38"/>
    </row>
    <row r="26" spans="2:18" s="1" customFormat="1" ht="14.45" customHeight="1">
      <c r="B26" s="36"/>
      <c r="C26" s="37"/>
      <c r="D26" s="116" t="s">
        <v>98</v>
      </c>
      <c r="E26" s="37"/>
      <c r="F26" s="37"/>
      <c r="G26" s="37"/>
      <c r="H26" s="37"/>
      <c r="I26" s="37"/>
      <c r="J26" s="37"/>
      <c r="K26" s="37"/>
      <c r="L26" s="37"/>
      <c r="M26" s="209">
        <f>N87</f>
        <v>0</v>
      </c>
      <c r="N26" s="209"/>
      <c r="O26" s="209"/>
      <c r="P26" s="209"/>
      <c r="Q26" s="37"/>
      <c r="R26" s="38"/>
    </row>
    <row r="27" spans="2:18" s="1" customFormat="1" ht="14.45" customHeight="1">
      <c r="B27" s="36"/>
      <c r="C27" s="37"/>
      <c r="D27" s="35" t="s">
        <v>86</v>
      </c>
      <c r="E27" s="37"/>
      <c r="F27" s="37"/>
      <c r="G27" s="37"/>
      <c r="H27" s="37"/>
      <c r="I27" s="37"/>
      <c r="J27" s="37"/>
      <c r="K27" s="37"/>
      <c r="L27" s="37"/>
      <c r="M27" s="209">
        <f>N101</f>
        <v>0</v>
      </c>
      <c r="N27" s="209"/>
      <c r="O27" s="209"/>
      <c r="P27" s="209"/>
      <c r="Q27" s="37"/>
      <c r="R27" s="38"/>
    </row>
    <row r="28" spans="2:18" s="1" customFormat="1" ht="6.95" customHeight="1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8"/>
    </row>
    <row r="29" spans="2:18" s="1" customFormat="1" ht="25.35" customHeight="1">
      <c r="B29" s="36"/>
      <c r="C29" s="37"/>
      <c r="D29" s="117" t="s">
        <v>39</v>
      </c>
      <c r="E29" s="37"/>
      <c r="F29" s="37"/>
      <c r="G29" s="37"/>
      <c r="H29" s="37"/>
      <c r="I29" s="37"/>
      <c r="J29" s="37"/>
      <c r="K29" s="37"/>
      <c r="L29" s="37"/>
      <c r="M29" s="249">
        <f>ROUND(M26+M27,2)</f>
        <v>0</v>
      </c>
      <c r="N29" s="244"/>
      <c r="O29" s="244"/>
      <c r="P29" s="244"/>
      <c r="Q29" s="37"/>
      <c r="R29" s="38"/>
    </row>
    <row r="30" spans="2:18" s="1" customFormat="1" ht="6.95" customHeight="1">
      <c r="B30" s="36"/>
      <c r="C30" s="37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37"/>
      <c r="R30" s="38"/>
    </row>
    <row r="31" spans="2:18" s="1" customFormat="1" ht="14.45" customHeight="1">
      <c r="B31" s="36"/>
      <c r="C31" s="37"/>
      <c r="D31" s="43" t="s">
        <v>40</v>
      </c>
      <c r="E31" s="43" t="s">
        <v>41</v>
      </c>
      <c r="F31" s="44">
        <v>0.2</v>
      </c>
      <c r="G31" s="118" t="s">
        <v>42</v>
      </c>
      <c r="H31" s="250">
        <f>ROUND((((SUM(BE101:BE108)+SUM(BE125:BE193))+SUM(BE195:BE199))),2)</f>
        <v>0</v>
      </c>
      <c r="I31" s="244"/>
      <c r="J31" s="244"/>
      <c r="K31" s="37"/>
      <c r="L31" s="37"/>
      <c r="M31" s="250">
        <f>ROUND(((ROUND((SUM(BE101:BE108)+SUM(BE125:BE193)), 2)*F31)+SUM(BE195:BE199)*F31),2)</f>
        <v>0</v>
      </c>
      <c r="N31" s="244"/>
      <c r="O31" s="244"/>
      <c r="P31" s="244"/>
      <c r="Q31" s="37"/>
      <c r="R31" s="38"/>
    </row>
    <row r="32" spans="2:18" s="1" customFormat="1" ht="14.45" customHeight="1">
      <c r="B32" s="36"/>
      <c r="C32" s="37"/>
      <c r="D32" s="37"/>
      <c r="E32" s="43" t="s">
        <v>43</v>
      </c>
      <c r="F32" s="44">
        <v>0.2</v>
      </c>
      <c r="G32" s="118" t="s">
        <v>42</v>
      </c>
      <c r="H32" s="250">
        <f>ROUND((((SUM(BF101:BF108)+SUM(BF125:BF193))+SUM(BF195:BF199))),2)</f>
        <v>0</v>
      </c>
      <c r="I32" s="244"/>
      <c r="J32" s="244"/>
      <c r="K32" s="37"/>
      <c r="L32" s="37"/>
      <c r="M32" s="250">
        <f>ROUND(((ROUND((SUM(BF101:BF108)+SUM(BF125:BF193)), 2)*F32)+SUM(BF195:BF199)*F32),2)</f>
        <v>0</v>
      </c>
      <c r="N32" s="244"/>
      <c r="O32" s="244"/>
      <c r="P32" s="244"/>
      <c r="Q32" s="37"/>
      <c r="R32" s="38"/>
    </row>
    <row r="33" spans="2:18" s="1" customFormat="1" ht="14.45" hidden="1" customHeight="1">
      <c r="B33" s="36"/>
      <c r="C33" s="37"/>
      <c r="D33" s="37"/>
      <c r="E33" s="43" t="s">
        <v>44</v>
      </c>
      <c r="F33" s="44">
        <v>0.2</v>
      </c>
      <c r="G33" s="118" t="s">
        <v>42</v>
      </c>
      <c r="H33" s="250">
        <f>ROUND((((SUM(BG101:BG108)+SUM(BG125:BG193))+SUM(BG195:BG199))),2)</f>
        <v>0</v>
      </c>
      <c r="I33" s="244"/>
      <c r="J33" s="244"/>
      <c r="K33" s="37"/>
      <c r="L33" s="37"/>
      <c r="M33" s="250">
        <v>0</v>
      </c>
      <c r="N33" s="244"/>
      <c r="O33" s="244"/>
      <c r="P33" s="244"/>
      <c r="Q33" s="37"/>
      <c r="R33" s="38"/>
    </row>
    <row r="34" spans="2:18" s="1" customFormat="1" ht="14.45" hidden="1" customHeight="1">
      <c r="B34" s="36"/>
      <c r="C34" s="37"/>
      <c r="D34" s="37"/>
      <c r="E34" s="43" t="s">
        <v>45</v>
      </c>
      <c r="F34" s="44">
        <v>0.2</v>
      </c>
      <c r="G34" s="118" t="s">
        <v>42</v>
      </c>
      <c r="H34" s="250">
        <f>ROUND((((SUM(BH101:BH108)+SUM(BH125:BH193))+SUM(BH195:BH199))),2)</f>
        <v>0</v>
      </c>
      <c r="I34" s="244"/>
      <c r="J34" s="244"/>
      <c r="K34" s="37"/>
      <c r="L34" s="37"/>
      <c r="M34" s="250">
        <v>0</v>
      </c>
      <c r="N34" s="244"/>
      <c r="O34" s="244"/>
      <c r="P34" s="244"/>
      <c r="Q34" s="37"/>
      <c r="R34" s="38"/>
    </row>
    <row r="35" spans="2:18" s="1" customFormat="1" ht="14.45" hidden="1" customHeight="1">
      <c r="B35" s="36"/>
      <c r="C35" s="37"/>
      <c r="D35" s="37"/>
      <c r="E35" s="43" t="s">
        <v>46</v>
      </c>
      <c r="F35" s="44">
        <v>0</v>
      </c>
      <c r="G35" s="118" t="s">
        <v>42</v>
      </c>
      <c r="H35" s="250">
        <f>ROUND((((SUM(BI101:BI108)+SUM(BI125:BI193))+SUM(BI195:BI199))),2)</f>
        <v>0</v>
      </c>
      <c r="I35" s="244"/>
      <c r="J35" s="244"/>
      <c r="K35" s="37"/>
      <c r="L35" s="37"/>
      <c r="M35" s="250">
        <v>0</v>
      </c>
      <c r="N35" s="244"/>
      <c r="O35" s="244"/>
      <c r="P35" s="244"/>
      <c r="Q35" s="37"/>
      <c r="R35" s="38"/>
    </row>
    <row r="36" spans="2:18" s="1" customFormat="1" ht="6.95" customHeight="1"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8"/>
    </row>
    <row r="37" spans="2:18" s="1" customFormat="1" ht="25.35" customHeight="1">
      <c r="B37" s="36"/>
      <c r="C37" s="114"/>
      <c r="D37" s="119" t="s">
        <v>47</v>
      </c>
      <c r="E37" s="80"/>
      <c r="F37" s="80"/>
      <c r="G37" s="120" t="s">
        <v>48</v>
      </c>
      <c r="H37" s="121" t="s">
        <v>49</v>
      </c>
      <c r="I37" s="80"/>
      <c r="J37" s="80"/>
      <c r="K37" s="80"/>
      <c r="L37" s="251">
        <f>SUM(M29:M35)</f>
        <v>0</v>
      </c>
      <c r="M37" s="251"/>
      <c r="N37" s="251"/>
      <c r="O37" s="251"/>
      <c r="P37" s="252"/>
      <c r="Q37" s="114"/>
      <c r="R37" s="38"/>
    </row>
    <row r="38" spans="2:18" s="1" customFormat="1" ht="14.45" customHeight="1">
      <c r="B38" s="36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8"/>
    </row>
    <row r="39" spans="2:18" s="1" customFormat="1" ht="14.45" customHeight="1">
      <c r="B39" s="36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8"/>
    </row>
    <row r="40" spans="2:18" ht="13.5">
      <c r="B40" s="23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4"/>
    </row>
    <row r="41" spans="2:18" ht="13.5">
      <c r="B41" s="23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4"/>
    </row>
    <row r="42" spans="2:18" ht="13.5">
      <c r="B42" s="23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4"/>
    </row>
    <row r="43" spans="2:18" ht="13.5">
      <c r="B43" s="23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4"/>
    </row>
    <row r="44" spans="2:18" ht="13.5">
      <c r="B44" s="23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4"/>
    </row>
    <row r="45" spans="2:18" ht="13.5">
      <c r="B45" s="23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4"/>
    </row>
    <row r="46" spans="2:18" ht="13.5">
      <c r="B46" s="23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4"/>
    </row>
    <row r="47" spans="2:18" ht="13.5">
      <c r="B47" s="23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4"/>
    </row>
    <row r="48" spans="2:18" ht="13.5">
      <c r="B48" s="23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4"/>
    </row>
    <row r="49" spans="2:18" ht="13.5">
      <c r="B49" s="23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4"/>
    </row>
    <row r="50" spans="2:18" s="1" customFormat="1">
      <c r="B50" s="36"/>
      <c r="C50" s="37"/>
      <c r="D50" s="51" t="s">
        <v>50</v>
      </c>
      <c r="E50" s="52"/>
      <c r="F50" s="52"/>
      <c r="G50" s="52"/>
      <c r="H50" s="53"/>
      <c r="I50" s="37"/>
      <c r="J50" s="51" t="s">
        <v>51</v>
      </c>
      <c r="K50" s="52"/>
      <c r="L50" s="52"/>
      <c r="M50" s="52"/>
      <c r="N50" s="52"/>
      <c r="O50" s="52"/>
      <c r="P50" s="53"/>
      <c r="Q50" s="37"/>
      <c r="R50" s="38"/>
    </row>
    <row r="51" spans="2:18" ht="13.5">
      <c r="B51" s="23"/>
      <c r="C51" s="27"/>
      <c r="D51" s="54"/>
      <c r="E51" s="27"/>
      <c r="F51" s="27"/>
      <c r="G51" s="27"/>
      <c r="H51" s="55"/>
      <c r="I51" s="27"/>
      <c r="J51" s="54"/>
      <c r="K51" s="27"/>
      <c r="L51" s="27"/>
      <c r="M51" s="27"/>
      <c r="N51" s="27"/>
      <c r="O51" s="27"/>
      <c r="P51" s="55"/>
      <c r="Q51" s="27"/>
      <c r="R51" s="24"/>
    </row>
    <row r="52" spans="2:18" ht="13.5">
      <c r="B52" s="23"/>
      <c r="C52" s="27"/>
      <c r="D52" s="54"/>
      <c r="E52" s="27"/>
      <c r="F52" s="27"/>
      <c r="G52" s="27"/>
      <c r="H52" s="55"/>
      <c r="I52" s="27"/>
      <c r="J52" s="54"/>
      <c r="K52" s="27"/>
      <c r="L52" s="27"/>
      <c r="M52" s="27"/>
      <c r="N52" s="27"/>
      <c r="O52" s="27"/>
      <c r="P52" s="55"/>
      <c r="Q52" s="27"/>
      <c r="R52" s="24"/>
    </row>
    <row r="53" spans="2:18" ht="13.5">
      <c r="B53" s="23"/>
      <c r="C53" s="27"/>
      <c r="D53" s="54"/>
      <c r="E53" s="27"/>
      <c r="F53" s="27"/>
      <c r="G53" s="27"/>
      <c r="H53" s="55"/>
      <c r="I53" s="27"/>
      <c r="J53" s="54"/>
      <c r="K53" s="27"/>
      <c r="L53" s="27"/>
      <c r="M53" s="27"/>
      <c r="N53" s="27"/>
      <c r="O53" s="27"/>
      <c r="P53" s="55"/>
      <c r="Q53" s="27"/>
      <c r="R53" s="24"/>
    </row>
    <row r="54" spans="2:18" ht="13.5">
      <c r="B54" s="23"/>
      <c r="C54" s="27"/>
      <c r="D54" s="54"/>
      <c r="E54" s="27"/>
      <c r="F54" s="27"/>
      <c r="G54" s="27"/>
      <c r="H54" s="55"/>
      <c r="I54" s="27"/>
      <c r="J54" s="54"/>
      <c r="K54" s="27"/>
      <c r="L54" s="27"/>
      <c r="M54" s="27"/>
      <c r="N54" s="27"/>
      <c r="O54" s="27"/>
      <c r="P54" s="55"/>
      <c r="Q54" s="27"/>
      <c r="R54" s="24"/>
    </row>
    <row r="55" spans="2:18" ht="13.5">
      <c r="B55" s="23"/>
      <c r="C55" s="27"/>
      <c r="D55" s="54"/>
      <c r="E55" s="27"/>
      <c r="F55" s="27"/>
      <c r="G55" s="27"/>
      <c r="H55" s="55"/>
      <c r="I55" s="27"/>
      <c r="J55" s="54"/>
      <c r="K55" s="27"/>
      <c r="L55" s="27"/>
      <c r="M55" s="27"/>
      <c r="N55" s="27"/>
      <c r="O55" s="27"/>
      <c r="P55" s="55"/>
      <c r="Q55" s="27"/>
      <c r="R55" s="24"/>
    </row>
    <row r="56" spans="2:18" ht="13.5">
      <c r="B56" s="23"/>
      <c r="C56" s="27"/>
      <c r="D56" s="54"/>
      <c r="E56" s="27"/>
      <c r="F56" s="27"/>
      <c r="G56" s="27"/>
      <c r="H56" s="55"/>
      <c r="I56" s="27"/>
      <c r="J56" s="54"/>
      <c r="K56" s="27"/>
      <c r="L56" s="27"/>
      <c r="M56" s="27"/>
      <c r="N56" s="27"/>
      <c r="O56" s="27"/>
      <c r="P56" s="55"/>
      <c r="Q56" s="27"/>
      <c r="R56" s="24"/>
    </row>
    <row r="57" spans="2:18" ht="13.5">
      <c r="B57" s="23"/>
      <c r="C57" s="27"/>
      <c r="D57" s="54"/>
      <c r="E57" s="27"/>
      <c r="F57" s="27"/>
      <c r="G57" s="27"/>
      <c r="H57" s="55"/>
      <c r="I57" s="27"/>
      <c r="J57" s="54"/>
      <c r="K57" s="27"/>
      <c r="L57" s="27"/>
      <c r="M57" s="27"/>
      <c r="N57" s="27"/>
      <c r="O57" s="27"/>
      <c r="P57" s="55"/>
      <c r="Q57" s="27"/>
      <c r="R57" s="24"/>
    </row>
    <row r="58" spans="2:18" ht="13.5">
      <c r="B58" s="23"/>
      <c r="C58" s="27"/>
      <c r="D58" s="54"/>
      <c r="E58" s="27"/>
      <c r="F58" s="27"/>
      <c r="G58" s="27"/>
      <c r="H58" s="55"/>
      <c r="I58" s="27"/>
      <c r="J58" s="54"/>
      <c r="K58" s="27"/>
      <c r="L58" s="27"/>
      <c r="M58" s="27"/>
      <c r="N58" s="27"/>
      <c r="O58" s="27"/>
      <c r="P58" s="55"/>
      <c r="Q58" s="27"/>
      <c r="R58" s="24"/>
    </row>
    <row r="59" spans="2:18" s="1" customFormat="1">
      <c r="B59" s="36"/>
      <c r="C59" s="37"/>
      <c r="D59" s="56" t="s">
        <v>52</v>
      </c>
      <c r="E59" s="57"/>
      <c r="F59" s="57"/>
      <c r="G59" s="58" t="s">
        <v>53</v>
      </c>
      <c r="H59" s="59"/>
      <c r="I59" s="37"/>
      <c r="J59" s="56" t="s">
        <v>52</v>
      </c>
      <c r="K59" s="57"/>
      <c r="L59" s="57"/>
      <c r="M59" s="57"/>
      <c r="N59" s="58" t="s">
        <v>53</v>
      </c>
      <c r="O59" s="57"/>
      <c r="P59" s="59"/>
      <c r="Q59" s="37"/>
      <c r="R59" s="38"/>
    </row>
    <row r="60" spans="2:18" ht="13.5">
      <c r="B60" s="23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4"/>
    </row>
    <row r="61" spans="2:18" s="1" customFormat="1">
      <c r="B61" s="36"/>
      <c r="C61" s="37"/>
      <c r="D61" s="51" t="s">
        <v>54</v>
      </c>
      <c r="E61" s="52"/>
      <c r="F61" s="52"/>
      <c r="G61" s="52"/>
      <c r="H61" s="53"/>
      <c r="I61" s="37"/>
      <c r="J61" s="51" t="s">
        <v>55</v>
      </c>
      <c r="K61" s="52"/>
      <c r="L61" s="52"/>
      <c r="M61" s="52"/>
      <c r="N61" s="52"/>
      <c r="O61" s="52"/>
      <c r="P61" s="53"/>
      <c r="Q61" s="37"/>
      <c r="R61" s="38"/>
    </row>
    <row r="62" spans="2:18" ht="13.5">
      <c r="B62" s="23"/>
      <c r="C62" s="27"/>
      <c r="D62" s="54"/>
      <c r="E62" s="27"/>
      <c r="F62" s="27"/>
      <c r="G62" s="27"/>
      <c r="H62" s="55"/>
      <c r="I62" s="27"/>
      <c r="J62" s="54"/>
      <c r="K62" s="27"/>
      <c r="L62" s="27"/>
      <c r="M62" s="27"/>
      <c r="N62" s="27"/>
      <c r="O62" s="27"/>
      <c r="P62" s="55"/>
      <c r="Q62" s="27"/>
      <c r="R62" s="24"/>
    </row>
    <row r="63" spans="2:18" ht="13.5">
      <c r="B63" s="23"/>
      <c r="C63" s="27"/>
      <c r="D63" s="54"/>
      <c r="E63" s="27"/>
      <c r="F63" s="27"/>
      <c r="G63" s="27"/>
      <c r="H63" s="55"/>
      <c r="I63" s="27"/>
      <c r="J63" s="54"/>
      <c r="K63" s="27"/>
      <c r="L63" s="27"/>
      <c r="M63" s="27"/>
      <c r="N63" s="27"/>
      <c r="O63" s="27"/>
      <c r="P63" s="55"/>
      <c r="Q63" s="27"/>
      <c r="R63" s="24"/>
    </row>
    <row r="64" spans="2:18" ht="13.5">
      <c r="B64" s="23"/>
      <c r="C64" s="27"/>
      <c r="D64" s="54"/>
      <c r="E64" s="27"/>
      <c r="F64" s="27"/>
      <c r="G64" s="27"/>
      <c r="H64" s="55"/>
      <c r="I64" s="27"/>
      <c r="J64" s="54"/>
      <c r="K64" s="27"/>
      <c r="L64" s="27"/>
      <c r="M64" s="27"/>
      <c r="N64" s="27"/>
      <c r="O64" s="27"/>
      <c r="P64" s="55"/>
      <c r="Q64" s="27"/>
      <c r="R64" s="24"/>
    </row>
    <row r="65" spans="2:21" ht="13.5">
      <c r="B65" s="23"/>
      <c r="C65" s="27"/>
      <c r="D65" s="54"/>
      <c r="E65" s="27"/>
      <c r="F65" s="27"/>
      <c r="G65" s="27"/>
      <c r="H65" s="55"/>
      <c r="I65" s="27"/>
      <c r="J65" s="54"/>
      <c r="K65" s="27"/>
      <c r="L65" s="27"/>
      <c r="M65" s="27"/>
      <c r="N65" s="27"/>
      <c r="O65" s="27"/>
      <c r="P65" s="55"/>
      <c r="Q65" s="27"/>
      <c r="R65" s="24"/>
    </row>
    <row r="66" spans="2:21" ht="13.5">
      <c r="B66" s="23"/>
      <c r="C66" s="27"/>
      <c r="D66" s="54"/>
      <c r="E66" s="27"/>
      <c r="F66" s="27"/>
      <c r="G66" s="27"/>
      <c r="H66" s="55"/>
      <c r="I66" s="27"/>
      <c r="J66" s="54"/>
      <c r="K66" s="27"/>
      <c r="L66" s="27"/>
      <c r="M66" s="27"/>
      <c r="N66" s="27"/>
      <c r="O66" s="27"/>
      <c r="P66" s="55"/>
      <c r="Q66" s="27"/>
      <c r="R66" s="24"/>
    </row>
    <row r="67" spans="2:21" ht="13.5">
      <c r="B67" s="23"/>
      <c r="C67" s="27"/>
      <c r="D67" s="54"/>
      <c r="E67" s="27"/>
      <c r="F67" s="27"/>
      <c r="G67" s="27"/>
      <c r="H67" s="55"/>
      <c r="I67" s="27"/>
      <c r="J67" s="54"/>
      <c r="K67" s="27"/>
      <c r="L67" s="27"/>
      <c r="M67" s="27"/>
      <c r="N67" s="27"/>
      <c r="O67" s="27"/>
      <c r="P67" s="55"/>
      <c r="Q67" s="27"/>
      <c r="R67" s="24"/>
    </row>
    <row r="68" spans="2:21" ht="13.5">
      <c r="B68" s="23"/>
      <c r="C68" s="27"/>
      <c r="D68" s="54"/>
      <c r="E68" s="27"/>
      <c r="F68" s="27"/>
      <c r="G68" s="27"/>
      <c r="H68" s="55"/>
      <c r="I68" s="27"/>
      <c r="J68" s="54"/>
      <c r="K68" s="27"/>
      <c r="L68" s="27"/>
      <c r="M68" s="27"/>
      <c r="N68" s="27"/>
      <c r="O68" s="27"/>
      <c r="P68" s="55"/>
      <c r="Q68" s="27"/>
      <c r="R68" s="24"/>
    </row>
    <row r="69" spans="2:21" ht="13.5">
      <c r="B69" s="23"/>
      <c r="C69" s="27"/>
      <c r="D69" s="54"/>
      <c r="E69" s="27"/>
      <c r="F69" s="27"/>
      <c r="G69" s="27"/>
      <c r="H69" s="55"/>
      <c r="I69" s="27"/>
      <c r="J69" s="54"/>
      <c r="K69" s="27"/>
      <c r="L69" s="27"/>
      <c r="M69" s="27"/>
      <c r="N69" s="27"/>
      <c r="O69" s="27"/>
      <c r="P69" s="55"/>
      <c r="Q69" s="27"/>
      <c r="R69" s="24"/>
    </row>
    <row r="70" spans="2:21" s="1" customFormat="1">
      <c r="B70" s="36"/>
      <c r="C70" s="37"/>
      <c r="D70" s="56" t="s">
        <v>52</v>
      </c>
      <c r="E70" s="57"/>
      <c r="F70" s="57"/>
      <c r="G70" s="58" t="s">
        <v>53</v>
      </c>
      <c r="H70" s="59"/>
      <c r="I70" s="37"/>
      <c r="J70" s="56" t="s">
        <v>52</v>
      </c>
      <c r="K70" s="57"/>
      <c r="L70" s="57"/>
      <c r="M70" s="57"/>
      <c r="N70" s="58" t="s">
        <v>53</v>
      </c>
      <c r="O70" s="57"/>
      <c r="P70" s="59"/>
      <c r="Q70" s="37"/>
      <c r="R70" s="38"/>
    </row>
    <row r="71" spans="2:21" s="1" customFormat="1" ht="14.45" customHeight="1">
      <c r="B71" s="60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2"/>
    </row>
    <row r="75" spans="2:21" s="1" customFormat="1" ht="6.95" customHeight="1">
      <c r="B75" s="122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4"/>
    </row>
    <row r="76" spans="2:21" s="1" customFormat="1" ht="36.950000000000003" customHeight="1">
      <c r="B76" s="36"/>
      <c r="C76" s="199" t="s">
        <v>99</v>
      </c>
      <c r="D76" s="200"/>
      <c r="E76" s="200"/>
      <c r="F76" s="200"/>
      <c r="G76" s="200"/>
      <c r="H76" s="200"/>
      <c r="I76" s="200"/>
      <c r="J76" s="200"/>
      <c r="K76" s="200"/>
      <c r="L76" s="200"/>
      <c r="M76" s="200"/>
      <c r="N76" s="200"/>
      <c r="O76" s="200"/>
      <c r="P76" s="200"/>
      <c r="Q76" s="200"/>
      <c r="R76" s="38"/>
      <c r="T76" s="125"/>
      <c r="U76" s="125"/>
    </row>
    <row r="77" spans="2:21" s="1" customFormat="1" ht="6.95" customHeight="1">
      <c r="B77" s="36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8"/>
      <c r="T77" s="125"/>
      <c r="U77" s="125"/>
    </row>
    <row r="78" spans="2:21" s="1" customFormat="1" ht="36.950000000000003" customHeight="1">
      <c r="B78" s="36"/>
      <c r="C78" s="70" t="s">
        <v>17</v>
      </c>
      <c r="D78" s="37"/>
      <c r="E78" s="37"/>
      <c r="F78" s="219" t="str">
        <f>F6</f>
        <v>Rekonštrukcia chodníka na Školskej ul. v Partizánskom</v>
      </c>
      <c r="G78" s="244"/>
      <c r="H78" s="244"/>
      <c r="I78" s="244"/>
      <c r="J78" s="244"/>
      <c r="K78" s="244"/>
      <c r="L78" s="244"/>
      <c r="M78" s="244"/>
      <c r="N78" s="244"/>
      <c r="O78" s="244"/>
      <c r="P78" s="244"/>
      <c r="Q78" s="37"/>
      <c r="R78" s="38"/>
      <c r="T78" s="125"/>
      <c r="U78" s="125"/>
    </row>
    <row r="79" spans="2:21" s="1" customFormat="1" ht="6.95" customHeight="1">
      <c r="B79" s="36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8"/>
      <c r="T79" s="125"/>
      <c r="U79" s="125"/>
    </row>
    <row r="80" spans="2:21" s="1" customFormat="1" ht="18" customHeight="1">
      <c r="B80" s="36"/>
      <c r="C80" s="31" t="s">
        <v>22</v>
      </c>
      <c r="D80" s="37"/>
      <c r="E80" s="37"/>
      <c r="F80" s="29" t="str">
        <f>F8</f>
        <v xml:space="preserve"> </v>
      </c>
      <c r="G80" s="37"/>
      <c r="H80" s="37"/>
      <c r="I80" s="37"/>
      <c r="J80" s="37"/>
      <c r="K80" s="31" t="s">
        <v>24</v>
      </c>
      <c r="L80" s="37"/>
      <c r="M80" s="246" t="str">
        <f>IF(O8="","",O8)</f>
        <v>5. 1. 2018</v>
      </c>
      <c r="N80" s="246"/>
      <c r="O80" s="246"/>
      <c r="P80" s="246"/>
      <c r="Q80" s="37"/>
      <c r="R80" s="38"/>
      <c r="T80" s="125"/>
      <c r="U80" s="125"/>
    </row>
    <row r="81" spans="2:47" s="1" customFormat="1" ht="6.95" customHeight="1">
      <c r="B81" s="36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8"/>
      <c r="T81" s="125"/>
      <c r="U81" s="125"/>
    </row>
    <row r="82" spans="2:47" s="1" customFormat="1">
      <c r="B82" s="36"/>
      <c r="C82" s="31" t="s">
        <v>26</v>
      </c>
      <c r="D82" s="37"/>
      <c r="E82" s="37"/>
      <c r="F82" s="29" t="str">
        <f>E11</f>
        <v>Mesto Partizánske</v>
      </c>
      <c r="G82" s="37"/>
      <c r="H82" s="37"/>
      <c r="I82" s="37"/>
      <c r="J82" s="37"/>
      <c r="K82" s="31" t="s">
        <v>32</v>
      </c>
      <c r="L82" s="37"/>
      <c r="M82" s="203" t="str">
        <f>E17</f>
        <v xml:space="preserve"> </v>
      </c>
      <c r="N82" s="203"/>
      <c r="O82" s="203"/>
      <c r="P82" s="203"/>
      <c r="Q82" s="203"/>
      <c r="R82" s="38"/>
      <c r="T82" s="125"/>
      <c r="U82" s="125"/>
    </row>
    <row r="83" spans="2:47" s="1" customFormat="1" ht="14.45" customHeight="1">
      <c r="B83" s="36"/>
      <c r="C83" s="31" t="s">
        <v>30</v>
      </c>
      <c r="D83" s="37"/>
      <c r="E83" s="37"/>
      <c r="F83" s="29" t="str">
        <f>IF(E14="","",E14)</f>
        <v>Vyplň údaj</v>
      </c>
      <c r="G83" s="37"/>
      <c r="H83" s="37"/>
      <c r="I83" s="37"/>
      <c r="J83" s="37"/>
      <c r="K83" s="31" t="s">
        <v>35</v>
      </c>
      <c r="L83" s="37"/>
      <c r="M83" s="203" t="str">
        <f>E20</f>
        <v xml:space="preserve"> </v>
      </c>
      <c r="N83" s="203"/>
      <c r="O83" s="203"/>
      <c r="P83" s="203"/>
      <c r="Q83" s="203"/>
      <c r="R83" s="38"/>
      <c r="T83" s="125"/>
      <c r="U83" s="125"/>
    </row>
    <row r="84" spans="2:47" s="1" customFormat="1" ht="10.35" customHeight="1">
      <c r="B84" s="36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8"/>
      <c r="T84" s="125"/>
      <c r="U84" s="125"/>
    </row>
    <row r="85" spans="2:47" s="1" customFormat="1" ht="29.25" customHeight="1">
      <c r="B85" s="36"/>
      <c r="C85" s="253" t="s">
        <v>100</v>
      </c>
      <c r="D85" s="254"/>
      <c r="E85" s="254"/>
      <c r="F85" s="254"/>
      <c r="G85" s="254"/>
      <c r="H85" s="114"/>
      <c r="I85" s="114"/>
      <c r="J85" s="114"/>
      <c r="K85" s="114"/>
      <c r="L85" s="114"/>
      <c r="M85" s="114"/>
      <c r="N85" s="253" t="s">
        <v>101</v>
      </c>
      <c r="O85" s="254"/>
      <c r="P85" s="254"/>
      <c r="Q85" s="254"/>
      <c r="R85" s="38"/>
      <c r="T85" s="125"/>
      <c r="U85" s="125"/>
    </row>
    <row r="86" spans="2:47" s="1" customFormat="1" ht="10.35" customHeight="1"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8"/>
      <c r="T86" s="125"/>
      <c r="U86" s="125"/>
    </row>
    <row r="87" spans="2:47" s="1" customFormat="1" ht="29.25" customHeight="1">
      <c r="B87" s="36"/>
      <c r="C87" s="126" t="s">
        <v>102</v>
      </c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240">
        <f>N125</f>
        <v>0</v>
      </c>
      <c r="O87" s="255"/>
      <c r="P87" s="255"/>
      <c r="Q87" s="255"/>
      <c r="R87" s="38"/>
      <c r="T87" s="125"/>
      <c r="U87" s="125"/>
      <c r="AU87" s="19" t="s">
        <v>103</v>
      </c>
    </row>
    <row r="88" spans="2:47" s="6" customFormat="1" ht="24.95" customHeight="1">
      <c r="B88" s="127"/>
      <c r="C88" s="128"/>
      <c r="D88" s="129" t="s">
        <v>104</v>
      </c>
      <c r="E88" s="128"/>
      <c r="F88" s="128"/>
      <c r="G88" s="128"/>
      <c r="H88" s="128"/>
      <c r="I88" s="128"/>
      <c r="J88" s="128"/>
      <c r="K88" s="128"/>
      <c r="L88" s="128"/>
      <c r="M88" s="128"/>
      <c r="N88" s="256">
        <f>N126</f>
        <v>0</v>
      </c>
      <c r="O88" s="257"/>
      <c r="P88" s="257"/>
      <c r="Q88" s="257"/>
      <c r="R88" s="130"/>
      <c r="T88" s="131"/>
      <c r="U88" s="131"/>
    </row>
    <row r="89" spans="2:47" s="7" customFormat="1" ht="19.899999999999999" customHeight="1">
      <c r="B89" s="132"/>
      <c r="C89" s="133"/>
      <c r="D89" s="102" t="s">
        <v>105</v>
      </c>
      <c r="E89" s="133"/>
      <c r="F89" s="133"/>
      <c r="G89" s="133"/>
      <c r="H89" s="133"/>
      <c r="I89" s="133"/>
      <c r="J89" s="133"/>
      <c r="K89" s="133"/>
      <c r="L89" s="133"/>
      <c r="M89" s="133"/>
      <c r="N89" s="236">
        <f>N127</f>
        <v>0</v>
      </c>
      <c r="O89" s="258"/>
      <c r="P89" s="258"/>
      <c r="Q89" s="258"/>
      <c r="R89" s="134"/>
      <c r="T89" s="135"/>
      <c r="U89" s="135"/>
    </row>
    <row r="90" spans="2:47" s="7" customFormat="1" ht="19.899999999999999" customHeight="1">
      <c r="B90" s="132"/>
      <c r="C90" s="133"/>
      <c r="D90" s="102" t="s">
        <v>106</v>
      </c>
      <c r="E90" s="133"/>
      <c r="F90" s="133"/>
      <c r="G90" s="133"/>
      <c r="H90" s="133"/>
      <c r="I90" s="133"/>
      <c r="J90" s="133"/>
      <c r="K90" s="133"/>
      <c r="L90" s="133"/>
      <c r="M90" s="133"/>
      <c r="N90" s="236">
        <f>N141</f>
        <v>0</v>
      </c>
      <c r="O90" s="258"/>
      <c r="P90" s="258"/>
      <c r="Q90" s="258"/>
      <c r="R90" s="134"/>
      <c r="T90" s="135"/>
      <c r="U90" s="135"/>
    </row>
    <row r="91" spans="2:47" s="7" customFormat="1" ht="19.899999999999999" customHeight="1">
      <c r="B91" s="132"/>
      <c r="C91" s="133"/>
      <c r="D91" s="102" t="s">
        <v>107</v>
      </c>
      <c r="E91" s="133"/>
      <c r="F91" s="133"/>
      <c r="G91" s="133"/>
      <c r="H91" s="133"/>
      <c r="I91" s="133"/>
      <c r="J91" s="133"/>
      <c r="K91" s="133"/>
      <c r="L91" s="133"/>
      <c r="M91" s="133"/>
      <c r="N91" s="236">
        <f>N158</f>
        <v>0</v>
      </c>
      <c r="O91" s="258"/>
      <c r="P91" s="258"/>
      <c r="Q91" s="258"/>
      <c r="R91" s="134"/>
      <c r="T91" s="135"/>
      <c r="U91" s="135"/>
    </row>
    <row r="92" spans="2:47" s="7" customFormat="1" ht="19.899999999999999" customHeight="1">
      <c r="B92" s="132"/>
      <c r="C92" s="133"/>
      <c r="D92" s="102" t="s">
        <v>108</v>
      </c>
      <c r="E92" s="133"/>
      <c r="F92" s="133"/>
      <c r="G92" s="133"/>
      <c r="H92" s="133"/>
      <c r="I92" s="133"/>
      <c r="J92" s="133"/>
      <c r="K92" s="133"/>
      <c r="L92" s="133"/>
      <c r="M92" s="133"/>
      <c r="N92" s="236">
        <f>N162</f>
        <v>0</v>
      </c>
      <c r="O92" s="258"/>
      <c r="P92" s="258"/>
      <c r="Q92" s="258"/>
      <c r="R92" s="134"/>
      <c r="T92" s="135"/>
      <c r="U92" s="135"/>
    </row>
    <row r="93" spans="2:47" s="7" customFormat="1" ht="19.899999999999999" customHeight="1">
      <c r="B93" s="132"/>
      <c r="C93" s="133"/>
      <c r="D93" s="102" t="s">
        <v>109</v>
      </c>
      <c r="E93" s="133"/>
      <c r="F93" s="133"/>
      <c r="G93" s="133"/>
      <c r="H93" s="133"/>
      <c r="I93" s="133"/>
      <c r="J93" s="133"/>
      <c r="K93" s="133"/>
      <c r="L93" s="133"/>
      <c r="M93" s="133"/>
      <c r="N93" s="236">
        <f>N181</f>
        <v>0</v>
      </c>
      <c r="O93" s="258"/>
      <c r="P93" s="258"/>
      <c r="Q93" s="258"/>
      <c r="R93" s="134"/>
      <c r="T93" s="135"/>
      <c r="U93" s="135"/>
    </row>
    <row r="94" spans="2:47" s="6" customFormat="1" ht="24.95" customHeight="1">
      <c r="B94" s="127"/>
      <c r="C94" s="128"/>
      <c r="D94" s="129" t="s">
        <v>110</v>
      </c>
      <c r="E94" s="128"/>
      <c r="F94" s="128"/>
      <c r="G94" s="128"/>
      <c r="H94" s="128"/>
      <c r="I94" s="128"/>
      <c r="J94" s="128"/>
      <c r="K94" s="128"/>
      <c r="L94" s="128"/>
      <c r="M94" s="128"/>
      <c r="N94" s="256">
        <f>N183</f>
        <v>0</v>
      </c>
      <c r="O94" s="257"/>
      <c r="P94" s="257"/>
      <c r="Q94" s="257"/>
      <c r="R94" s="130"/>
      <c r="T94" s="131"/>
      <c r="U94" s="131"/>
    </row>
    <row r="95" spans="2:47" s="7" customFormat="1" ht="19.899999999999999" customHeight="1">
      <c r="B95" s="132"/>
      <c r="C95" s="133"/>
      <c r="D95" s="102" t="s">
        <v>111</v>
      </c>
      <c r="E95" s="133"/>
      <c r="F95" s="133"/>
      <c r="G95" s="133"/>
      <c r="H95" s="133"/>
      <c r="I95" s="133"/>
      <c r="J95" s="133"/>
      <c r="K95" s="133"/>
      <c r="L95" s="133"/>
      <c r="M95" s="133"/>
      <c r="N95" s="236">
        <f>N184</f>
        <v>0</v>
      </c>
      <c r="O95" s="258"/>
      <c r="P95" s="258"/>
      <c r="Q95" s="258"/>
      <c r="R95" s="134"/>
      <c r="T95" s="135"/>
      <c r="U95" s="135"/>
    </row>
    <row r="96" spans="2:47" s="6" customFormat="1" ht="24.95" customHeight="1">
      <c r="B96" s="127"/>
      <c r="C96" s="128"/>
      <c r="D96" s="129" t="s">
        <v>112</v>
      </c>
      <c r="E96" s="128"/>
      <c r="F96" s="128"/>
      <c r="G96" s="128"/>
      <c r="H96" s="128"/>
      <c r="I96" s="128"/>
      <c r="J96" s="128"/>
      <c r="K96" s="128"/>
      <c r="L96" s="128"/>
      <c r="M96" s="128"/>
      <c r="N96" s="256">
        <f>N189</f>
        <v>0</v>
      </c>
      <c r="O96" s="257"/>
      <c r="P96" s="257"/>
      <c r="Q96" s="257"/>
      <c r="R96" s="130"/>
      <c r="T96" s="131"/>
      <c r="U96" s="131"/>
    </row>
    <row r="97" spans="2:65" s="7" customFormat="1" ht="19.899999999999999" customHeight="1">
      <c r="B97" s="132"/>
      <c r="C97" s="133"/>
      <c r="D97" s="102" t="s">
        <v>113</v>
      </c>
      <c r="E97" s="133"/>
      <c r="F97" s="133"/>
      <c r="G97" s="133"/>
      <c r="H97" s="133"/>
      <c r="I97" s="133"/>
      <c r="J97" s="133"/>
      <c r="K97" s="133"/>
      <c r="L97" s="133"/>
      <c r="M97" s="133"/>
      <c r="N97" s="236">
        <f>N190</f>
        <v>0</v>
      </c>
      <c r="O97" s="258"/>
      <c r="P97" s="258"/>
      <c r="Q97" s="258"/>
      <c r="R97" s="134"/>
      <c r="T97" s="135"/>
      <c r="U97" s="135"/>
    </row>
    <row r="98" spans="2:65" s="7" customFormat="1" ht="19.899999999999999" customHeight="1">
      <c r="B98" s="132"/>
      <c r="C98" s="133"/>
      <c r="D98" s="102" t="s">
        <v>114</v>
      </c>
      <c r="E98" s="133"/>
      <c r="F98" s="133"/>
      <c r="G98" s="133"/>
      <c r="H98" s="133"/>
      <c r="I98" s="133"/>
      <c r="J98" s="133"/>
      <c r="K98" s="133"/>
      <c r="L98" s="133"/>
      <c r="M98" s="133"/>
      <c r="N98" s="236">
        <f>N192</f>
        <v>0</v>
      </c>
      <c r="O98" s="258"/>
      <c r="P98" s="258"/>
      <c r="Q98" s="258"/>
      <c r="R98" s="134"/>
      <c r="T98" s="135"/>
      <c r="U98" s="135"/>
    </row>
    <row r="99" spans="2:65" s="6" customFormat="1" ht="21.75" customHeight="1">
      <c r="B99" s="127"/>
      <c r="C99" s="128"/>
      <c r="D99" s="129" t="s">
        <v>115</v>
      </c>
      <c r="E99" s="128"/>
      <c r="F99" s="128"/>
      <c r="G99" s="128"/>
      <c r="H99" s="128"/>
      <c r="I99" s="128"/>
      <c r="J99" s="128"/>
      <c r="K99" s="128"/>
      <c r="L99" s="128"/>
      <c r="M99" s="128"/>
      <c r="N99" s="259">
        <f>N194</f>
        <v>0</v>
      </c>
      <c r="O99" s="257"/>
      <c r="P99" s="257"/>
      <c r="Q99" s="257"/>
      <c r="R99" s="130"/>
      <c r="T99" s="131"/>
      <c r="U99" s="131"/>
    </row>
    <row r="100" spans="2:65" s="1" customFormat="1" ht="21.75" customHeight="1"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8"/>
      <c r="T100" s="125"/>
      <c r="U100" s="125"/>
    </row>
    <row r="101" spans="2:65" s="1" customFormat="1" ht="29.25" customHeight="1">
      <c r="B101" s="36"/>
      <c r="C101" s="126" t="s">
        <v>116</v>
      </c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255">
        <f>ROUND(N102+N103+N104+N105+N106+N107,2)</f>
        <v>0</v>
      </c>
      <c r="O101" s="260"/>
      <c r="P101" s="260"/>
      <c r="Q101" s="260"/>
      <c r="R101" s="38"/>
      <c r="T101" s="136"/>
      <c r="U101" s="137" t="s">
        <v>40</v>
      </c>
    </row>
    <row r="102" spans="2:65" s="1" customFormat="1" ht="18" customHeight="1">
      <c r="B102" s="36"/>
      <c r="C102" s="37"/>
      <c r="D102" s="237" t="s">
        <v>117</v>
      </c>
      <c r="E102" s="238"/>
      <c r="F102" s="238"/>
      <c r="G102" s="238"/>
      <c r="H102" s="238"/>
      <c r="I102" s="37"/>
      <c r="J102" s="37"/>
      <c r="K102" s="37"/>
      <c r="L102" s="37"/>
      <c r="M102" s="37"/>
      <c r="N102" s="235">
        <f>ROUND(N87*T102,2)</f>
        <v>0</v>
      </c>
      <c r="O102" s="236"/>
      <c r="P102" s="236"/>
      <c r="Q102" s="236"/>
      <c r="R102" s="38"/>
      <c r="S102" s="138"/>
      <c r="T102" s="139"/>
      <c r="U102" s="140" t="s">
        <v>43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2" t="s">
        <v>118</v>
      </c>
      <c r="AZ102" s="141"/>
      <c r="BA102" s="141"/>
      <c r="BB102" s="141"/>
      <c r="BC102" s="141"/>
      <c r="BD102" s="141"/>
      <c r="BE102" s="143">
        <f t="shared" ref="BE102:BE107" si="0">IF(U102="základná",N102,0)</f>
        <v>0</v>
      </c>
      <c r="BF102" s="143">
        <f t="shared" ref="BF102:BF107" si="1">IF(U102="znížená",N102,0)</f>
        <v>0</v>
      </c>
      <c r="BG102" s="143">
        <f t="shared" ref="BG102:BG107" si="2">IF(U102="zákl. prenesená",N102,0)</f>
        <v>0</v>
      </c>
      <c r="BH102" s="143">
        <f t="shared" ref="BH102:BH107" si="3">IF(U102="zníž. prenesená",N102,0)</f>
        <v>0</v>
      </c>
      <c r="BI102" s="143">
        <f t="shared" ref="BI102:BI107" si="4">IF(U102="nulová",N102,0)</f>
        <v>0</v>
      </c>
      <c r="BJ102" s="142" t="s">
        <v>119</v>
      </c>
      <c r="BK102" s="141"/>
      <c r="BL102" s="141"/>
      <c r="BM102" s="141"/>
    </row>
    <row r="103" spans="2:65" s="1" customFormat="1" ht="18" customHeight="1">
      <c r="B103" s="36"/>
      <c r="C103" s="37"/>
      <c r="D103" s="237" t="s">
        <v>120</v>
      </c>
      <c r="E103" s="238"/>
      <c r="F103" s="238"/>
      <c r="G103" s="238"/>
      <c r="H103" s="238"/>
      <c r="I103" s="37"/>
      <c r="J103" s="37"/>
      <c r="K103" s="37"/>
      <c r="L103" s="37"/>
      <c r="M103" s="37"/>
      <c r="N103" s="235">
        <f>ROUND(N87*T103,2)</f>
        <v>0</v>
      </c>
      <c r="O103" s="236"/>
      <c r="P103" s="236"/>
      <c r="Q103" s="236"/>
      <c r="R103" s="38"/>
      <c r="S103" s="138"/>
      <c r="T103" s="139"/>
      <c r="U103" s="140" t="s">
        <v>43</v>
      </c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  <c r="AT103" s="141"/>
      <c r="AU103" s="141"/>
      <c r="AV103" s="141"/>
      <c r="AW103" s="141"/>
      <c r="AX103" s="141"/>
      <c r="AY103" s="142" t="s">
        <v>118</v>
      </c>
      <c r="AZ103" s="141"/>
      <c r="BA103" s="141"/>
      <c r="BB103" s="141"/>
      <c r="BC103" s="141"/>
      <c r="BD103" s="141"/>
      <c r="BE103" s="143">
        <f t="shared" si="0"/>
        <v>0</v>
      </c>
      <c r="BF103" s="143">
        <f t="shared" si="1"/>
        <v>0</v>
      </c>
      <c r="BG103" s="143">
        <f t="shared" si="2"/>
        <v>0</v>
      </c>
      <c r="BH103" s="143">
        <f t="shared" si="3"/>
        <v>0</v>
      </c>
      <c r="BI103" s="143">
        <f t="shared" si="4"/>
        <v>0</v>
      </c>
      <c r="BJ103" s="142" t="s">
        <v>119</v>
      </c>
      <c r="BK103" s="141"/>
      <c r="BL103" s="141"/>
      <c r="BM103" s="141"/>
    </row>
    <row r="104" spans="2:65" s="1" customFormat="1" ht="18" customHeight="1">
      <c r="B104" s="36"/>
      <c r="C104" s="37"/>
      <c r="D104" s="237" t="s">
        <v>121</v>
      </c>
      <c r="E104" s="238"/>
      <c r="F104" s="238"/>
      <c r="G104" s="238"/>
      <c r="H104" s="238"/>
      <c r="I104" s="37"/>
      <c r="J104" s="37"/>
      <c r="K104" s="37"/>
      <c r="L104" s="37"/>
      <c r="M104" s="37"/>
      <c r="N104" s="235">
        <f>ROUND(N87*T104,2)</f>
        <v>0</v>
      </c>
      <c r="O104" s="236"/>
      <c r="P104" s="236"/>
      <c r="Q104" s="236"/>
      <c r="R104" s="38"/>
      <c r="S104" s="138"/>
      <c r="T104" s="139"/>
      <c r="U104" s="140" t="s">
        <v>43</v>
      </c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  <c r="AT104" s="141"/>
      <c r="AU104" s="141"/>
      <c r="AV104" s="141"/>
      <c r="AW104" s="141"/>
      <c r="AX104" s="141"/>
      <c r="AY104" s="142" t="s">
        <v>118</v>
      </c>
      <c r="AZ104" s="141"/>
      <c r="BA104" s="141"/>
      <c r="BB104" s="141"/>
      <c r="BC104" s="141"/>
      <c r="BD104" s="141"/>
      <c r="BE104" s="143">
        <f t="shared" si="0"/>
        <v>0</v>
      </c>
      <c r="BF104" s="143">
        <f t="shared" si="1"/>
        <v>0</v>
      </c>
      <c r="BG104" s="143">
        <f t="shared" si="2"/>
        <v>0</v>
      </c>
      <c r="BH104" s="143">
        <f t="shared" si="3"/>
        <v>0</v>
      </c>
      <c r="BI104" s="143">
        <f t="shared" si="4"/>
        <v>0</v>
      </c>
      <c r="BJ104" s="142" t="s">
        <v>119</v>
      </c>
      <c r="BK104" s="141"/>
      <c r="BL104" s="141"/>
      <c r="BM104" s="141"/>
    </row>
    <row r="105" spans="2:65" s="1" customFormat="1" ht="18" customHeight="1">
      <c r="B105" s="36"/>
      <c r="C105" s="37"/>
      <c r="D105" s="237" t="s">
        <v>122</v>
      </c>
      <c r="E105" s="238"/>
      <c r="F105" s="238"/>
      <c r="G105" s="238"/>
      <c r="H105" s="238"/>
      <c r="I105" s="37"/>
      <c r="J105" s="37"/>
      <c r="K105" s="37"/>
      <c r="L105" s="37"/>
      <c r="M105" s="37"/>
      <c r="N105" s="235">
        <f>ROUND(N87*T105,2)</f>
        <v>0</v>
      </c>
      <c r="O105" s="236"/>
      <c r="P105" s="236"/>
      <c r="Q105" s="236"/>
      <c r="R105" s="38"/>
      <c r="S105" s="138"/>
      <c r="T105" s="139"/>
      <c r="U105" s="140" t="s">
        <v>43</v>
      </c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  <c r="AK105" s="141"/>
      <c r="AL105" s="141"/>
      <c r="AM105" s="141"/>
      <c r="AN105" s="141"/>
      <c r="AO105" s="141"/>
      <c r="AP105" s="141"/>
      <c r="AQ105" s="141"/>
      <c r="AR105" s="141"/>
      <c r="AS105" s="141"/>
      <c r="AT105" s="141"/>
      <c r="AU105" s="141"/>
      <c r="AV105" s="141"/>
      <c r="AW105" s="141"/>
      <c r="AX105" s="141"/>
      <c r="AY105" s="142" t="s">
        <v>118</v>
      </c>
      <c r="AZ105" s="141"/>
      <c r="BA105" s="141"/>
      <c r="BB105" s="141"/>
      <c r="BC105" s="141"/>
      <c r="BD105" s="141"/>
      <c r="BE105" s="143">
        <f t="shared" si="0"/>
        <v>0</v>
      </c>
      <c r="BF105" s="143">
        <f t="shared" si="1"/>
        <v>0</v>
      </c>
      <c r="BG105" s="143">
        <f t="shared" si="2"/>
        <v>0</v>
      </c>
      <c r="BH105" s="143">
        <f t="shared" si="3"/>
        <v>0</v>
      </c>
      <c r="BI105" s="143">
        <f t="shared" si="4"/>
        <v>0</v>
      </c>
      <c r="BJ105" s="142" t="s">
        <v>119</v>
      </c>
      <c r="BK105" s="141"/>
      <c r="BL105" s="141"/>
      <c r="BM105" s="141"/>
    </row>
    <row r="106" spans="2:65" s="1" customFormat="1" ht="18" customHeight="1">
      <c r="B106" s="36"/>
      <c r="C106" s="37"/>
      <c r="D106" s="237" t="s">
        <v>123</v>
      </c>
      <c r="E106" s="238"/>
      <c r="F106" s="238"/>
      <c r="G106" s="238"/>
      <c r="H106" s="238"/>
      <c r="I106" s="37"/>
      <c r="J106" s="37"/>
      <c r="K106" s="37"/>
      <c r="L106" s="37"/>
      <c r="M106" s="37"/>
      <c r="N106" s="235">
        <f>ROUND(N87*T106,2)</f>
        <v>0</v>
      </c>
      <c r="O106" s="236"/>
      <c r="P106" s="236"/>
      <c r="Q106" s="236"/>
      <c r="R106" s="38"/>
      <c r="S106" s="138"/>
      <c r="T106" s="139"/>
      <c r="U106" s="140" t="s">
        <v>43</v>
      </c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  <c r="AF106" s="141"/>
      <c r="AG106" s="141"/>
      <c r="AH106" s="141"/>
      <c r="AI106" s="141"/>
      <c r="AJ106" s="141"/>
      <c r="AK106" s="141"/>
      <c r="AL106" s="141"/>
      <c r="AM106" s="141"/>
      <c r="AN106" s="141"/>
      <c r="AO106" s="141"/>
      <c r="AP106" s="141"/>
      <c r="AQ106" s="141"/>
      <c r="AR106" s="141"/>
      <c r="AS106" s="141"/>
      <c r="AT106" s="141"/>
      <c r="AU106" s="141"/>
      <c r="AV106" s="141"/>
      <c r="AW106" s="141"/>
      <c r="AX106" s="141"/>
      <c r="AY106" s="142" t="s">
        <v>118</v>
      </c>
      <c r="AZ106" s="141"/>
      <c r="BA106" s="141"/>
      <c r="BB106" s="141"/>
      <c r="BC106" s="141"/>
      <c r="BD106" s="141"/>
      <c r="BE106" s="143">
        <f t="shared" si="0"/>
        <v>0</v>
      </c>
      <c r="BF106" s="143">
        <f t="shared" si="1"/>
        <v>0</v>
      </c>
      <c r="BG106" s="143">
        <f t="shared" si="2"/>
        <v>0</v>
      </c>
      <c r="BH106" s="143">
        <f t="shared" si="3"/>
        <v>0</v>
      </c>
      <c r="BI106" s="143">
        <f t="shared" si="4"/>
        <v>0</v>
      </c>
      <c r="BJ106" s="142" t="s">
        <v>119</v>
      </c>
      <c r="BK106" s="141"/>
      <c r="BL106" s="141"/>
      <c r="BM106" s="141"/>
    </row>
    <row r="107" spans="2:65" s="1" customFormat="1" ht="18" customHeight="1">
      <c r="B107" s="36"/>
      <c r="C107" s="37"/>
      <c r="D107" s="102" t="s">
        <v>124</v>
      </c>
      <c r="E107" s="37"/>
      <c r="F107" s="37"/>
      <c r="G107" s="37"/>
      <c r="H107" s="37"/>
      <c r="I107" s="37"/>
      <c r="J107" s="37"/>
      <c r="K107" s="37"/>
      <c r="L107" s="37"/>
      <c r="M107" s="37"/>
      <c r="N107" s="235">
        <f>ROUND(N87*T107,2)</f>
        <v>0</v>
      </c>
      <c r="O107" s="236"/>
      <c r="P107" s="236"/>
      <c r="Q107" s="236"/>
      <c r="R107" s="38"/>
      <c r="S107" s="138"/>
      <c r="T107" s="144"/>
      <c r="U107" s="145" t="s">
        <v>43</v>
      </c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  <c r="AF107" s="141"/>
      <c r="AG107" s="141"/>
      <c r="AH107" s="141"/>
      <c r="AI107" s="141"/>
      <c r="AJ107" s="141"/>
      <c r="AK107" s="141"/>
      <c r="AL107" s="141"/>
      <c r="AM107" s="141"/>
      <c r="AN107" s="141"/>
      <c r="AO107" s="141"/>
      <c r="AP107" s="141"/>
      <c r="AQ107" s="141"/>
      <c r="AR107" s="141"/>
      <c r="AS107" s="141"/>
      <c r="AT107" s="141"/>
      <c r="AU107" s="141"/>
      <c r="AV107" s="141"/>
      <c r="AW107" s="141"/>
      <c r="AX107" s="141"/>
      <c r="AY107" s="142" t="s">
        <v>125</v>
      </c>
      <c r="AZ107" s="141"/>
      <c r="BA107" s="141"/>
      <c r="BB107" s="141"/>
      <c r="BC107" s="141"/>
      <c r="BD107" s="141"/>
      <c r="BE107" s="143">
        <f t="shared" si="0"/>
        <v>0</v>
      </c>
      <c r="BF107" s="143">
        <f t="shared" si="1"/>
        <v>0</v>
      </c>
      <c r="BG107" s="143">
        <f t="shared" si="2"/>
        <v>0</v>
      </c>
      <c r="BH107" s="143">
        <f t="shared" si="3"/>
        <v>0</v>
      </c>
      <c r="BI107" s="143">
        <f t="shared" si="4"/>
        <v>0</v>
      </c>
      <c r="BJ107" s="142" t="s">
        <v>119</v>
      </c>
      <c r="BK107" s="141"/>
      <c r="BL107" s="141"/>
      <c r="BM107" s="141"/>
    </row>
    <row r="108" spans="2:65" s="1" customFormat="1" ht="13.5"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8"/>
      <c r="T108" s="125"/>
      <c r="U108" s="125"/>
    </row>
    <row r="109" spans="2:65" s="1" customFormat="1" ht="29.25" customHeight="1">
      <c r="B109" s="36"/>
      <c r="C109" s="113" t="s">
        <v>91</v>
      </c>
      <c r="D109" s="114"/>
      <c r="E109" s="114"/>
      <c r="F109" s="114"/>
      <c r="G109" s="114"/>
      <c r="H109" s="114"/>
      <c r="I109" s="114"/>
      <c r="J109" s="114"/>
      <c r="K109" s="114"/>
      <c r="L109" s="241">
        <f>ROUND(SUM(N87+N101),2)</f>
        <v>0</v>
      </c>
      <c r="M109" s="241"/>
      <c r="N109" s="241"/>
      <c r="O109" s="241"/>
      <c r="P109" s="241"/>
      <c r="Q109" s="241"/>
      <c r="R109" s="38"/>
      <c r="T109" s="125"/>
      <c r="U109" s="125"/>
    </row>
    <row r="110" spans="2:65" s="1" customFormat="1" ht="6.95" customHeight="1">
      <c r="B110" s="60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2"/>
      <c r="T110" s="125"/>
      <c r="U110" s="125"/>
    </row>
    <row r="114" spans="2:65" s="1" customFormat="1" ht="6.95" customHeight="1">
      <c r="B114" s="63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5"/>
    </row>
    <row r="115" spans="2:65" s="1" customFormat="1" ht="36.950000000000003" customHeight="1">
      <c r="B115" s="36"/>
      <c r="C115" s="199" t="s">
        <v>126</v>
      </c>
      <c r="D115" s="244"/>
      <c r="E115" s="244"/>
      <c r="F115" s="244"/>
      <c r="G115" s="244"/>
      <c r="H115" s="244"/>
      <c r="I115" s="244"/>
      <c r="J115" s="244"/>
      <c r="K115" s="244"/>
      <c r="L115" s="244"/>
      <c r="M115" s="244"/>
      <c r="N115" s="244"/>
      <c r="O115" s="244"/>
      <c r="P115" s="244"/>
      <c r="Q115" s="244"/>
      <c r="R115" s="38"/>
    </row>
    <row r="116" spans="2:65" s="1" customFormat="1" ht="6.95" customHeight="1">
      <c r="B116" s="36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8"/>
    </row>
    <row r="117" spans="2:65" s="1" customFormat="1" ht="36.950000000000003" customHeight="1">
      <c r="B117" s="36"/>
      <c r="C117" s="70" t="s">
        <v>17</v>
      </c>
      <c r="D117" s="37"/>
      <c r="E117" s="37"/>
      <c r="F117" s="219" t="str">
        <f>F6</f>
        <v>Rekonštrukcia chodníka na Školskej ul. v Partizánskom</v>
      </c>
      <c r="G117" s="244"/>
      <c r="H117" s="244"/>
      <c r="I117" s="244"/>
      <c r="J117" s="244"/>
      <c r="K117" s="244"/>
      <c r="L117" s="244"/>
      <c r="M117" s="244"/>
      <c r="N117" s="244"/>
      <c r="O117" s="244"/>
      <c r="P117" s="244"/>
      <c r="Q117" s="37"/>
      <c r="R117" s="38"/>
    </row>
    <row r="118" spans="2:65" s="1" customFormat="1" ht="6.95" customHeight="1"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8"/>
    </row>
    <row r="119" spans="2:65" s="1" customFormat="1" ht="18" customHeight="1">
      <c r="B119" s="36"/>
      <c r="C119" s="31" t="s">
        <v>22</v>
      </c>
      <c r="D119" s="37"/>
      <c r="E119" s="37"/>
      <c r="F119" s="29" t="str">
        <f>F8</f>
        <v xml:space="preserve"> </v>
      </c>
      <c r="G119" s="37"/>
      <c r="H119" s="37"/>
      <c r="I119" s="37"/>
      <c r="J119" s="37"/>
      <c r="K119" s="31" t="s">
        <v>24</v>
      </c>
      <c r="L119" s="37"/>
      <c r="M119" s="246" t="str">
        <f>IF(O8="","",O8)</f>
        <v>5. 1. 2018</v>
      </c>
      <c r="N119" s="246"/>
      <c r="O119" s="246"/>
      <c r="P119" s="246"/>
      <c r="Q119" s="37"/>
      <c r="R119" s="38"/>
    </row>
    <row r="120" spans="2:65" s="1" customFormat="1" ht="6.95" customHeight="1"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8"/>
    </row>
    <row r="121" spans="2:65" s="1" customFormat="1">
      <c r="B121" s="36"/>
      <c r="C121" s="31" t="s">
        <v>26</v>
      </c>
      <c r="D121" s="37"/>
      <c r="E121" s="37"/>
      <c r="F121" s="29" t="str">
        <f>E11</f>
        <v>Mesto Partizánske</v>
      </c>
      <c r="G121" s="37"/>
      <c r="H121" s="37"/>
      <c r="I121" s="37"/>
      <c r="J121" s="37"/>
      <c r="K121" s="31" t="s">
        <v>32</v>
      </c>
      <c r="L121" s="37"/>
      <c r="M121" s="203" t="str">
        <f>E17</f>
        <v xml:space="preserve"> </v>
      </c>
      <c r="N121" s="203"/>
      <c r="O121" s="203"/>
      <c r="P121" s="203"/>
      <c r="Q121" s="203"/>
      <c r="R121" s="38"/>
    </row>
    <row r="122" spans="2:65" s="1" customFormat="1" ht="14.45" customHeight="1">
      <c r="B122" s="36"/>
      <c r="C122" s="31" t="s">
        <v>30</v>
      </c>
      <c r="D122" s="37"/>
      <c r="E122" s="37"/>
      <c r="F122" s="29" t="str">
        <f>IF(E14="","",E14)</f>
        <v>Vyplň údaj</v>
      </c>
      <c r="G122" s="37"/>
      <c r="H122" s="37"/>
      <c r="I122" s="37"/>
      <c r="J122" s="37"/>
      <c r="K122" s="31" t="s">
        <v>35</v>
      </c>
      <c r="L122" s="37"/>
      <c r="M122" s="203" t="str">
        <f>E20</f>
        <v xml:space="preserve"> </v>
      </c>
      <c r="N122" s="203"/>
      <c r="O122" s="203"/>
      <c r="P122" s="203"/>
      <c r="Q122" s="203"/>
      <c r="R122" s="38"/>
    </row>
    <row r="123" spans="2:65" s="1" customFormat="1" ht="10.35" customHeight="1"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8"/>
    </row>
    <row r="124" spans="2:65" s="8" customFormat="1" ht="29.25" customHeight="1">
      <c r="B124" s="146"/>
      <c r="C124" s="147" t="s">
        <v>127</v>
      </c>
      <c r="D124" s="148" t="s">
        <v>128</v>
      </c>
      <c r="E124" s="148" t="s">
        <v>58</v>
      </c>
      <c r="F124" s="261" t="s">
        <v>129</v>
      </c>
      <c r="G124" s="261"/>
      <c r="H124" s="261"/>
      <c r="I124" s="261"/>
      <c r="J124" s="148" t="s">
        <v>130</v>
      </c>
      <c r="K124" s="148" t="s">
        <v>131</v>
      </c>
      <c r="L124" s="262" t="s">
        <v>132</v>
      </c>
      <c r="M124" s="262"/>
      <c r="N124" s="261" t="s">
        <v>101</v>
      </c>
      <c r="O124" s="261"/>
      <c r="P124" s="261"/>
      <c r="Q124" s="263"/>
      <c r="R124" s="149"/>
      <c r="T124" s="81" t="s">
        <v>133</v>
      </c>
      <c r="U124" s="82" t="s">
        <v>40</v>
      </c>
      <c r="V124" s="82" t="s">
        <v>134</v>
      </c>
      <c r="W124" s="82" t="s">
        <v>135</v>
      </c>
      <c r="X124" s="82" t="s">
        <v>136</v>
      </c>
      <c r="Y124" s="82" t="s">
        <v>137</v>
      </c>
      <c r="Z124" s="82" t="s">
        <v>138</v>
      </c>
      <c r="AA124" s="83" t="s">
        <v>139</v>
      </c>
    </row>
    <row r="125" spans="2:65" s="1" customFormat="1" ht="29.25" customHeight="1">
      <c r="B125" s="36"/>
      <c r="C125" s="85" t="s">
        <v>98</v>
      </c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279">
        <f>BK125</f>
        <v>0</v>
      </c>
      <c r="O125" s="280"/>
      <c r="P125" s="280"/>
      <c r="Q125" s="280"/>
      <c r="R125" s="38"/>
      <c r="T125" s="84"/>
      <c r="U125" s="52"/>
      <c r="V125" s="52"/>
      <c r="W125" s="150">
        <f>W126+W183+W189+W194</f>
        <v>0</v>
      </c>
      <c r="X125" s="52"/>
      <c r="Y125" s="150">
        <f>Y126+Y183+Y189+Y194</f>
        <v>526.95180600000003</v>
      </c>
      <c r="Z125" s="52"/>
      <c r="AA125" s="151">
        <f>AA126+AA183+AA189+AA194</f>
        <v>425.76299999999998</v>
      </c>
      <c r="AT125" s="19" t="s">
        <v>75</v>
      </c>
      <c r="AU125" s="19" t="s">
        <v>103</v>
      </c>
      <c r="BK125" s="152">
        <f>BK126+BK183+BK189+BK194</f>
        <v>0</v>
      </c>
    </row>
    <row r="126" spans="2:65" s="9" customFormat="1" ht="37.35" customHeight="1">
      <c r="B126" s="153"/>
      <c r="C126" s="154"/>
      <c r="D126" s="155" t="s">
        <v>104</v>
      </c>
      <c r="E126" s="155"/>
      <c r="F126" s="155"/>
      <c r="G126" s="155"/>
      <c r="H126" s="155"/>
      <c r="I126" s="155"/>
      <c r="J126" s="155"/>
      <c r="K126" s="155"/>
      <c r="L126" s="155"/>
      <c r="M126" s="155"/>
      <c r="N126" s="259">
        <f>BK126</f>
        <v>0</v>
      </c>
      <c r="O126" s="281"/>
      <c r="P126" s="281"/>
      <c r="Q126" s="281"/>
      <c r="R126" s="156"/>
      <c r="T126" s="157"/>
      <c r="U126" s="154"/>
      <c r="V126" s="154"/>
      <c r="W126" s="158">
        <f>W127+W141+W158+W162+W181</f>
        <v>0</v>
      </c>
      <c r="X126" s="154"/>
      <c r="Y126" s="158">
        <f>Y127+Y141+Y158+Y162+Y181</f>
        <v>526.78639600000008</v>
      </c>
      <c r="Z126" s="154"/>
      <c r="AA126" s="159">
        <f>AA127+AA141+AA158+AA162+AA181</f>
        <v>425.76299999999998</v>
      </c>
      <c r="AR126" s="160" t="s">
        <v>81</v>
      </c>
      <c r="AT126" s="161" t="s">
        <v>75</v>
      </c>
      <c r="AU126" s="161" t="s">
        <v>76</v>
      </c>
      <c r="AY126" s="160" t="s">
        <v>140</v>
      </c>
      <c r="BK126" s="162">
        <f>BK127+BK141+BK158+BK162+BK181</f>
        <v>0</v>
      </c>
    </row>
    <row r="127" spans="2:65" s="9" customFormat="1" ht="19.899999999999999" customHeight="1">
      <c r="B127" s="153"/>
      <c r="C127" s="154"/>
      <c r="D127" s="163" t="s">
        <v>105</v>
      </c>
      <c r="E127" s="163"/>
      <c r="F127" s="163"/>
      <c r="G127" s="163"/>
      <c r="H127" s="163"/>
      <c r="I127" s="163"/>
      <c r="J127" s="163"/>
      <c r="K127" s="163"/>
      <c r="L127" s="163"/>
      <c r="M127" s="163"/>
      <c r="N127" s="282">
        <f>BK127</f>
        <v>0</v>
      </c>
      <c r="O127" s="283"/>
      <c r="P127" s="283"/>
      <c r="Q127" s="283"/>
      <c r="R127" s="156"/>
      <c r="T127" s="157"/>
      <c r="U127" s="154"/>
      <c r="V127" s="154"/>
      <c r="W127" s="158">
        <f>SUM(W128:W140)</f>
        <v>0</v>
      </c>
      <c r="X127" s="154"/>
      <c r="Y127" s="158">
        <f>SUM(Y128:Y140)</f>
        <v>0</v>
      </c>
      <c r="Z127" s="154"/>
      <c r="AA127" s="159">
        <f>SUM(AA128:AA140)</f>
        <v>425.76299999999998</v>
      </c>
      <c r="AR127" s="160" t="s">
        <v>81</v>
      </c>
      <c r="AT127" s="161" t="s">
        <v>75</v>
      </c>
      <c r="AU127" s="161" t="s">
        <v>81</v>
      </c>
      <c r="AY127" s="160" t="s">
        <v>140</v>
      </c>
      <c r="BK127" s="162">
        <f>SUM(BK128:BK140)</f>
        <v>0</v>
      </c>
    </row>
    <row r="128" spans="2:65" s="1" customFormat="1" ht="31.5" customHeight="1">
      <c r="B128" s="36"/>
      <c r="C128" s="164" t="s">
        <v>81</v>
      </c>
      <c r="D128" s="164" t="s">
        <v>141</v>
      </c>
      <c r="E128" s="165" t="s">
        <v>142</v>
      </c>
      <c r="F128" s="264" t="s">
        <v>143</v>
      </c>
      <c r="G128" s="264"/>
      <c r="H128" s="264"/>
      <c r="I128" s="264"/>
      <c r="J128" s="166" t="s">
        <v>144</v>
      </c>
      <c r="K128" s="167">
        <v>38.72</v>
      </c>
      <c r="L128" s="265">
        <v>0</v>
      </c>
      <c r="M128" s="266"/>
      <c r="N128" s="267">
        <f>ROUND(L128*K128,3)</f>
        <v>0</v>
      </c>
      <c r="O128" s="267"/>
      <c r="P128" s="267"/>
      <c r="Q128" s="267"/>
      <c r="R128" s="38"/>
      <c r="T128" s="169" t="s">
        <v>20</v>
      </c>
      <c r="U128" s="45" t="s">
        <v>43</v>
      </c>
      <c r="V128" s="37"/>
      <c r="W128" s="170">
        <f>V128*K128</f>
        <v>0</v>
      </c>
      <c r="X128" s="170">
        <v>0</v>
      </c>
      <c r="Y128" s="170">
        <f>X128*K128</f>
        <v>0</v>
      </c>
      <c r="Z128" s="170">
        <v>0</v>
      </c>
      <c r="AA128" s="171">
        <f>Z128*K128</f>
        <v>0</v>
      </c>
      <c r="AR128" s="19" t="s">
        <v>145</v>
      </c>
      <c r="AT128" s="19" t="s">
        <v>141</v>
      </c>
      <c r="AU128" s="19" t="s">
        <v>119</v>
      </c>
      <c r="AY128" s="19" t="s">
        <v>140</v>
      </c>
      <c r="BE128" s="106">
        <f>IF(U128="základná",N128,0)</f>
        <v>0</v>
      </c>
      <c r="BF128" s="106">
        <f>IF(U128="znížená",N128,0)</f>
        <v>0</v>
      </c>
      <c r="BG128" s="106">
        <f>IF(U128="zákl. prenesená",N128,0)</f>
        <v>0</v>
      </c>
      <c r="BH128" s="106">
        <f>IF(U128="zníž. prenesená",N128,0)</f>
        <v>0</v>
      </c>
      <c r="BI128" s="106">
        <f>IF(U128="nulová",N128,0)</f>
        <v>0</v>
      </c>
      <c r="BJ128" s="19" t="s">
        <v>119</v>
      </c>
      <c r="BK128" s="172">
        <f>ROUND(L128*K128,3)</f>
        <v>0</v>
      </c>
      <c r="BL128" s="19" t="s">
        <v>145</v>
      </c>
      <c r="BM128" s="19" t="s">
        <v>146</v>
      </c>
    </row>
    <row r="129" spans="2:65" s="10" customFormat="1" ht="22.5" customHeight="1">
      <c r="B129" s="173"/>
      <c r="C129" s="174"/>
      <c r="D129" s="174"/>
      <c r="E129" s="175" t="s">
        <v>20</v>
      </c>
      <c r="F129" s="268" t="s">
        <v>147</v>
      </c>
      <c r="G129" s="269"/>
      <c r="H129" s="269"/>
      <c r="I129" s="269"/>
      <c r="J129" s="174"/>
      <c r="K129" s="176">
        <v>38.72</v>
      </c>
      <c r="L129" s="174"/>
      <c r="M129" s="174"/>
      <c r="N129" s="174"/>
      <c r="O129" s="174"/>
      <c r="P129" s="174"/>
      <c r="Q129" s="174"/>
      <c r="R129" s="177"/>
      <c r="T129" s="178"/>
      <c r="U129" s="174"/>
      <c r="V129" s="174"/>
      <c r="W129" s="174"/>
      <c r="X129" s="174"/>
      <c r="Y129" s="174"/>
      <c r="Z129" s="174"/>
      <c r="AA129" s="179"/>
      <c r="AT129" s="180" t="s">
        <v>148</v>
      </c>
      <c r="AU129" s="180" t="s">
        <v>119</v>
      </c>
      <c r="AV129" s="10" t="s">
        <v>119</v>
      </c>
      <c r="AW129" s="10" t="s">
        <v>33</v>
      </c>
      <c r="AX129" s="10" t="s">
        <v>81</v>
      </c>
      <c r="AY129" s="180" t="s">
        <v>140</v>
      </c>
    </row>
    <row r="130" spans="2:65" s="1" customFormat="1" ht="31.5" customHeight="1">
      <c r="B130" s="36"/>
      <c r="C130" s="164" t="s">
        <v>119</v>
      </c>
      <c r="D130" s="164" t="s">
        <v>141</v>
      </c>
      <c r="E130" s="165" t="s">
        <v>149</v>
      </c>
      <c r="F130" s="264" t="s">
        <v>150</v>
      </c>
      <c r="G130" s="264"/>
      <c r="H130" s="264"/>
      <c r="I130" s="264"/>
      <c r="J130" s="166" t="s">
        <v>144</v>
      </c>
      <c r="K130" s="167">
        <v>65</v>
      </c>
      <c r="L130" s="265">
        <v>0</v>
      </c>
      <c r="M130" s="266"/>
      <c r="N130" s="267">
        <f>ROUND(L130*K130,3)</f>
        <v>0</v>
      </c>
      <c r="O130" s="267"/>
      <c r="P130" s="267"/>
      <c r="Q130" s="267"/>
      <c r="R130" s="38"/>
      <c r="T130" s="169" t="s">
        <v>20</v>
      </c>
      <c r="U130" s="45" t="s">
        <v>43</v>
      </c>
      <c r="V130" s="37"/>
      <c r="W130" s="170">
        <f>V130*K130</f>
        <v>0</v>
      </c>
      <c r="X130" s="170">
        <v>0</v>
      </c>
      <c r="Y130" s="170">
        <f>X130*K130</f>
        <v>0</v>
      </c>
      <c r="Z130" s="170">
        <v>0.18099999999999999</v>
      </c>
      <c r="AA130" s="171">
        <f>Z130*K130</f>
        <v>11.764999999999999</v>
      </c>
      <c r="AR130" s="19" t="s">
        <v>145</v>
      </c>
      <c r="AT130" s="19" t="s">
        <v>141</v>
      </c>
      <c r="AU130" s="19" t="s">
        <v>119</v>
      </c>
      <c r="AY130" s="19" t="s">
        <v>140</v>
      </c>
      <c r="BE130" s="106">
        <f>IF(U130="základná",N130,0)</f>
        <v>0</v>
      </c>
      <c r="BF130" s="106">
        <f>IF(U130="znížená",N130,0)</f>
        <v>0</v>
      </c>
      <c r="BG130" s="106">
        <f>IF(U130="zákl. prenesená",N130,0)</f>
        <v>0</v>
      </c>
      <c r="BH130" s="106">
        <f>IF(U130="zníž. prenesená",N130,0)</f>
        <v>0</v>
      </c>
      <c r="BI130" s="106">
        <f>IF(U130="nulová",N130,0)</f>
        <v>0</v>
      </c>
      <c r="BJ130" s="19" t="s">
        <v>119</v>
      </c>
      <c r="BK130" s="172">
        <f>ROUND(L130*K130,3)</f>
        <v>0</v>
      </c>
      <c r="BL130" s="19" t="s">
        <v>145</v>
      </c>
      <c r="BM130" s="19" t="s">
        <v>151</v>
      </c>
    </row>
    <row r="131" spans="2:65" s="10" customFormat="1" ht="31.5" customHeight="1">
      <c r="B131" s="173"/>
      <c r="C131" s="174"/>
      <c r="D131" s="174"/>
      <c r="E131" s="175" t="s">
        <v>20</v>
      </c>
      <c r="F131" s="268" t="s">
        <v>152</v>
      </c>
      <c r="G131" s="269"/>
      <c r="H131" s="269"/>
      <c r="I131" s="269"/>
      <c r="J131" s="174"/>
      <c r="K131" s="176">
        <v>65</v>
      </c>
      <c r="L131" s="174"/>
      <c r="M131" s="174"/>
      <c r="N131" s="174"/>
      <c r="O131" s="174"/>
      <c r="P131" s="174"/>
      <c r="Q131" s="174"/>
      <c r="R131" s="177"/>
      <c r="T131" s="178"/>
      <c r="U131" s="174"/>
      <c r="V131" s="174"/>
      <c r="W131" s="174"/>
      <c r="X131" s="174"/>
      <c r="Y131" s="174"/>
      <c r="Z131" s="174"/>
      <c r="AA131" s="179"/>
      <c r="AT131" s="180" t="s">
        <v>148</v>
      </c>
      <c r="AU131" s="180" t="s">
        <v>119</v>
      </c>
      <c r="AV131" s="10" t="s">
        <v>119</v>
      </c>
      <c r="AW131" s="10" t="s">
        <v>33</v>
      </c>
      <c r="AX131" s="10" t="s">
        <v>81</v>
      </c>
      <c r="AY131" s="180" t="s">
        <v>140</v>
      </c>
    </row>
    <row r="132" spans="2:65" s="1" customFormat="1" ht="44.25" customHeight="1">
      <c r="B132" s="36"/>
      <c r="C132" s="164" t="s">
        <v>153</v>
      </c>
      <c r="D132" s="164" t="s">
        <v>141</v>
      </c>
      <c r="E132" s="165" t="s">
        <v>154</v>
      </c>
      <c r="F132" s="264" t="s">
        <v>155</v>
      </c>
      <c r="G132" s="264"/>
      <c r="H132" s="264"/>
      <c r="I132" s="264"/>
      <c r="J132" s="166" t="s">
        <v>144</v>
      </c>
      <c r="K132" s="167">
        <v>506.84</v>
      </c>
      <c r="L132" s="265">
        <v>0</v>
      </c>
      <c r="M132" s="266"/>
      <c r="N132" s="267">
        <f>ROUND(L132*K132,3)</f>
        <v>0</v>
      </c>
      <c r="O132" s="267"/>
      <c r="P132" s="267"/>
      <c r="Q132" s="267"/>
      <c r="R132" s="38"/>
      <c r="T132" s="169" t="s">
        <v>20</v>
      </c>
      <c r="U132" s="45" t="s">
        <v>43</v>
      </c>
      <c r="V132" s="37"/>
      <c r="W132" s="170">
        <f>V132*K132</f>
        <v>0</v>
      </c>
      <c r="X132" s="170">
        <v>0</v>
      </c>
      <c r="Y132" s="170">
        <f>X132*K132</f>
        <v>0</v>
      </c>
      <c r="Z132" s="170">
        <v>0.2</v>
      </c>
      <c r="AA132" s="171">
        <f>Z132*K132</f>
        <v>101.36799999999999</v>
      </c>
      <c r="AR132" s="19" t="s">
        <v>145</v>
      </c>
      <c r="AT132" s="19" t="s">
        <v>141</v>
      </c>
      <c r="AU132" s="19" t="s">
        <v>119</v>
      </c>
      <c r="AY132" s="19" t="s">
        <v>140</v>
      </c>
      <c r="BE132" s="106">
        <f>IF(U132="základná",N132,0)</f>
        <v>0</v>
      </c>
      <c r="BF132" s="106">
        <f>IF(U132="znížená",N132,0)</f>
        <v>0</v>
      </c>
      <c r="BG132" s="106">
        <f>IF(U132="zákl. prenesená",N132,0)</f>
        <v>0</v>
      </c>
      <c r="BH132" s="106">
        <f>IF(U132="zníž. prenesená",N132,0)</f>
        <v>0</v>
      </c>
      <c r="BI132" s="106">
        <f>IF(U132="nulová",N132,0)</f>
        <v>0</v>
      </c>
      <c r="BJ132" s="19" t="s">
        <v>119</v>
      </c>
      <c r="BK132" s="172">
        <f>ROUND(L132*K132,3)</f>
        <v>0</v>
      </c>
      <c r="BL132" s="19" t="s">
        <v>145</v>
      </c>
      <c r="BM132" s="19" t="s">
        <v>156</v>
      </c>
    </row>
    <row r="133" spans="2:65" s="10" customFormat="1" ht="22.5" customHeight="1">
      <c r="B133" s="173"/>
      <c r="C133" s="174"/>
      <c r="D133" s="174"/>
      <c r="E133" s="175" t="s">
        <v>20</v>
      </c>
      <c r="F133" s="268" t="s">
        <v>157</v>
      </c>
      <c r="G133" s="269"/>
      <c r="H133" s="269"/>
      <c r="I133" s="269"/>
      <c r="J133" s="174"/>
      <c r="K133" s="176">
        <v>9.6</v>
      </c>
      <c r="L133" s="174"/>
      <c r="M133" s="174"/>
      <c r="N133" s="174"/>
      <c r="O133" s="174"/>
      <c r="P133" s="174"/>
      <c r="Q133" s="174"/>
      <c r="R133" s="177"/>
      <c r="T133" s="178"/>
      <c r="U133" s="174"/>
      <c r="V133" s="174"/>
      <c r="W133" s="174"/>
      <c r="X133" s="174"/>
      <c r="Y133" s="174"/>
      <c r="Z133" s="174"/>
      <c r="AA133" s="179"/>
      <c r="AT133" s="180" t="s">
        <v>148</v>
      </c>
      <c r="AU133" s="180" t="s">
        <v>119</v>
      </c>
      <c r="AV133" s="10" t="s">
        <v>119</v>
      </c>
      <c r="AW133" s="10" t="s">
        <v>33</v>
      </c>
      <c r="AX133" s="10" t="s">
        <v>76</v>
      </c>
      <c r="AY133" s="180" t="s">
        <v>140</v>
      </c>
    </row>
    <row r="134" spans="2:65" s="10" customFormat="1" ht="22.5" customHeight="1">
      <c r="B134" s="173"/>
      <c r="C134" s="174"/>
      <c r="D134" s="174"/>
      <c r="E134" s="175" t="s">
        <v>20</v>
      </c>
      <c r="F134" s="270" t="s">
        <v>158</v>
      </c>
      <c r="G134" s="271"/>
      <c r="H134" s="271"/>
      <c r="I134" s="271"/>
      <c r="J134" s="174"/>
      <c r="K134" s="176">
        <v>22.64</v>
      </c>
      <c r="L134" s="174"/>
      <c r="M134" s="174"/>
      <c r="N134" s="174"/>
      <c r="O134" s="174"/>
      <c r="P134" s="174"/>
      <c r="Q134" s="174"/>
      <c r="R134" s="177"/>
      <c r="T134" s="178"/>
      <c r="U134" s="174"/>
      <c r="V134" s="174"/>
      <c r="W134" s="174"/>
      <c r="X134" s="174"/>
      <c r="Y134" s="174"/>
      <c r="Z134" s="174"/>
      <c r="AA134" s="179"/>
      <c r="AT134" s="180" t="s">
        <v>148</v>
      </c>
      <c r="AU134" s="180" t="s">
        <v>119</v>
      </c>
      <c r="AV134" s="10" t="s">
        <v>119</v>
      </c>
      <c r="AW134" s="10" t="s">
        <v>33</v>
      </c>
      <c r="AX134" s="10" t="s">
        <v>76</v>
      </c>
      <c r="AY134" s="180" t="s">
        <v>140</v>
      </c>
    </row>
    <row r="135" spans="2:65" s="10" customFormat="1" ht="22.5" customHeight="1">
      <c r="B135" s="173"/>
      <c r="C135" s="174"/>
      <c r="D135" s="174"/>
      <c r="E135" s="175" t="s">
        <v>20</v>
      </c>
      <c r="F135" s="270" t="s">
        <v>159</v>
      </c>
      <c r="G135" s="271"/>
      <c r="H135" s="271"/>
      <c r="I135" s="271"/>
      <c r="J135" s="174"/>
      <c r="K135" s="176">
        <v>12</v>
      </c>
      <c r="L135" s="174"/>
      <c r="M135" s="174"/>
      <c r="N135" s="174"/>
      <c r="O135" s="174"/>
      <c r="P135" s="174"/>
      <c r="Q135" s="174"/>
      <c r="R135" s="177"/>
      <c r="T135" s="178"/>
      <c r="U135" s="174"/>
      <c r="V135" s="174"/>
      <c r="W135" s="174"/>
      <c r="X135" s="174"/>
      <c r="Y135" s="174"/>
      <c r="Z135" s="174"/>
      <c r="AA135" s="179"/>
      <c r="AT135" s="180" t="s">
        <v>148</v>
      </c>
      <c r="AU135" s="180" t="s">
        <v>119</v>
      </c>
      <c r="AV135" s="10" t="s">
        <v>119</v>
      </c>
      <c r="AW135" s="10" t="s">
        <v>33</v>
      </c>
      <c r="AX135" s="10" t="s">
        <v>76</v>
      </c>
      <c r="AY135" s="180" t="s">
        <v>140</v>
      </c>
    </row>
    <row r="136" spans="2:65" s="10" customFormat="1" ht="22.5" customHeight="1">
      <c r="B136" s="173"/>
      <c r="C136" s="174"/>
      <c r="D136" s="174"/>
      <c r="E136" s="175" t="s">
        <v>20</v>
      </c>
      <c r="F136" s="270" t="s">
        <v>160</v>
      </c>
      <c r="G136" s="271"/>
      <c r="H136" s="271"/>
      <c r="I136" s="271"/>
      <c r="J136" s="174"/>
      <c r="K136" s="176">
        <v>500.4</v>
      </c>
      <c r="L136" s="174"/>
      <c r="M136" s="174"/>
      <c r="N136" s="174"/>
      <c r="O136" s="174"/>
      <c r="P136" s="174"/>
      <c r="Q136" s="174"/>
      <c r="R136" s="177"/>
      <c r="T136" s="178"/>
      <c r="U136" s="174"/>
      <c r="V136" s="174"/>
      <c r="W136" s="174"/>
      <c r="X136" s="174"/>
      <c r="Y136" s="174"/>
      <c r="Z136" s="174"/>
      <c r="AA136" s="179"/>
      <c r="AT136" s="180" t="s">
        <v>148</v>
      </c>
      <c r="AU136" s="180" t="s">
        <v>119</v>
      </c>
      <c r="AV136" s="10" t="s">
        <v>119</v>
      </c>
      <c r="AW136" s="10" t="s">
        <v>33</v>
      </c>
      <c r="AX136" s="10" t="s">
        <v>76</v>
      </c>
      <c r="AY136" s="180" t="s">
        <v>140</v>
      </c>
    </row>
    <row r="137" spans="2:65" s="10" customFormat="1" ht="22.5" customHeight="1">
      <c r="B137" s="173"/>
      <c r="C137" s="174"/>
      <c r="D137" s="174"/>
      <c r="E137" s="175" t="s">
        <v>20</v>
      </c>
      <c r="F137" s="270" t="s">
        <v>161</v>
      </c>
      <c r="G137" s="271"/>
      <c r="H137" s="271"/>
      <c r="I137" s="271"/>
      <c r="J137" s="174"/>
      <c r="K137" s="176">
        <v>-37.799999999999997</v>
      </c>
      <c r="L137" s="174"/>
      <c r="M137" s="174"/>
      <c r="N137" s="174"/>
      <c r="O137" s="174"/>
      <c r="P137" s="174"/>
      <c r="Q137" s="174"/>
      <c r="R137" s="177"/>
      <c r="T137" s="178"/>
      <c r="U137" s="174"/>
      <c r="V137" s="174"/>
      <c r="W137" s="174"/>
      <c r="X137" s="174"/>
      <c r="Y137" s="174"/>
      <c r="Z137" s="174"/>
      <c r="AA137" s="179"/>
      <c r="AT137" s="180" t="s">
        <v>148</v>
      </c>
      <c r="AU137" s="180" t="s">
        <v>119</v>
      </c>
      <c r="AV137" s="10" t="s">
        <v>119</v>
      </c>
      <c r="AW137" s="10" t="s">
        <v>33</v>
      </c>
      <c r="AX137" s="10" t="s">
        <v>76</v>
      </c>
      <c r="AY137" s="180" t="s">
        <v>140</v>
      </c>
    </row>
    <row r="138" spans="2:65" s="11" customFormat="1" ht="22.5" customHeight="1">
      <c r="B138" s="181"/>
      <c r="C138" s="182"/>
      <c r="D138" s="182"/>
      <c r="E138" s="183" t="s">
        <v>20</v>
      </c>
      <c r="F138" s="272" t="s">
        <v>162</v>
      </c>
      <c r="G138" s="273"/>
      <c r="H138" s="273"/>
      <c r="I138" s="273"/>
      <c r="J138" s="182"/>
      <c r="K138" s="184">
        <v>506.84</v>
      </c>
      <c r="L138" s="182"/>
      <c r="M138" s="182"/>
      <c r="N138" s="182"/>
      <c r="O138" s="182"/>
      <c r="P138" s="182"/>
      <c r="Q138" s="182"/>
      <c r="R138" s="185"/>
      <c r="T138" s="186"/>
      <c r="U138" s="182"/>
      <c r="V138" s="182"/>
      <c r="W138" s="182"/>
      <c r="X138" s="182"/>
      <c r="Y138" s="182"/>
      <c r="Z138" s="182"/>
      <c r="AA138" s="187"/>
      <c r="AT138" s="188" t="s">
        <v>148</v>
      </c>
      <c r="AU138" s="188" t="s">
        <v>119</v>
      </c>
      <c r="AV138" s="11" t="s">
        <v>145</v>
      </c>
      <c r="AW138" s="11" t="s">
        <v>33</v>
      </c>
      <c r="AX138" s="11" t="s">
        <v>81</v>
      </c>
      <c r="AY138" s="188" t="s">
        <v>140</v>
      </c>
    </row>
    <row r="139" spans="2:65" s="1" customFormat="1" ht="44.25" customHeight="1">
      <c r="B139" s="36"/>
      <c r="C139" s="164" t="s">
        <v>145</v>
      </c>
      <c r="D139" s="164" t="s">
        <v>141</v>
      </c>
      <c r="E139" s="165" t="s">
        <v>163</v>
      </c>
      <c r="F139" s="264" t="s">
        <v>164</v>
      </c>
      <c r="G139" s="264"/>
      <c r="H139" s="264"/>
      <c r="I139" s="264"/>
      <c r="J139" s="166" t="s">
        <v>144</v>
      </c>
      <c r="K139" s="167">
        <v>544.64</v>
      </c>
      <c r="L139" s="265">
        <v>0</v>
      </c>
      <c r="M139" s="266"/>
      <c r="N139" s="267">
        <f>ROUND(L139*K139,3)</f>
        <v>0</v>
      </c>
      <c r="O139" s="267"/>
      <c r="P139" s="267"/>
      <c r="Q139" s="267"/>
      <c r="R139" s="38"/>
      <c r="T139" s="169" t="s">
        <v>20</v>
      </c>
      <c r="U139" s="45" t="s">
        <v>43</v>
      </c>
      <c r="V139" s="37"/>
      <c r="W139" s="170">
        <f>V139*K139</f>
        <v>0</v>
      </c>
      <c r="X139" s="170">
        <v>0</v>
      </c>
      <c r="Y139" s="170">
        <f>X139*K139</f>
        <v>0</v>
      </c>
      <c r="Z139" s="170">
        <v>0.5</v>
      </c>
      <c r="AA139" s="171">
        <f>Z139*K139</f>
        <v>272.32</v>
      </c>
      <c r="AR139" s="19" t="s">
        <v>145</v>
      </c>
      <c r="AT139" s="19" t="s">
        <v>141</v>
      </c>
      <c r="AU139" s="19" t="s">
        <v>119</v>
      </c>
      <c r="AY139" s="19" t="s">
        <v>140</v>
      </c>
      <c r="BE139" s="106">
        <f>IF(U139="základná",N139,0)</f>
        <v>0</v>
      </c>
      <c r="BF139" s="106">
        <f>IF(U139="znížená",N139,0)</f>
        <v>0</v>
      </c>
      <c r="BG139" s="106">
        <f>IF(U139="zákl. prenesená",N139,0)</f>
        <v>0</v>
      </c>
      <c r="BH139" s="106">
        <f>IF(U139="zníž. prenesená",N139,0)</f>
        <v>0</v>
      </c>
      <c r="BI139" s="106">
        <f>IF(U139="nulová",N139,0)</f>
        <v>0</v>
      </c>
      <c r="BJ139" s="19" t="s">
        <v>119</v>
      </c>
      <c r="BK139" s="172">
        <f>ROUND(L139*K139,3)</f>
        <v>0</v>
      </c>
      <c r="BL139" s="19" t="s">
        <v>145</v>
      </c>
      <c r="BM139" s="19" t="s">
        <v>165</v>
      </c>
    </row>
    <row r="140" spans="2:65" s="1" customFormat="1" ht="44.25" customHeight="1">
      <c r="B140" s="36"/>
      <c r="C140" s="164" t="s">
        <v>166</v>
      </c>
      <c r="D140" s="164" t="s">
        <v>141</v>
      </c>
      <c r="E140" s="165" t="s">
        <v>167</v>
      </c>
      <c r="F140" s="264" t="s">
        <v>168</v>
      </c>
      <c r="G140" s="264"/>
      <c r="H140" s="264"/>
      <c r="I140" s="264"/>
      <c r="J140" s="166" t="s">
        <v>169</v>
      </c>
      <c r="K140" s="167">
        <v>278</v>
      </c>
      <c r="L140" s="265">
        <v>0</v>
      </c>
      <c r="M140" s="266"/>
      <c r="N140" s="267">
        <f>ROUND(L140*K140,3)</f>
        <v>0</v>
      </c>
      <c r="O140" s="267"/>
      <c r="P140" s="267"/>
      <c r="Q140" s="267"/>
      <c r="R140" s="38"/>
      <c r="T140" s="169" t="s">
        <v>20</v>
      </c>
      <c r="U140" s="45" t="s">
        <v>43</v>
      </c>
      <c r="V140" s="37"/>
      <c r="W140" s="170">
        <f>V140*K140</f>
        <v>0</v>
      </c>
      <c r="X140" s="170">
        <v>0</v>
      </c>
      <c r="Y140" s="170">
        <f>X140*K140</f>
        <v>0</v>
      </c>
      <c r="Z140" s="170">
        <v>0.14499999999999999</v>
      </c>
      <c r="AA140" s="171">
        <f>Z140*K140</f>
        <v>40.309999999999995</v>
      </c>
      <c r="AR140" s="19" t="s">
        <v>145</v>
      </c>
      <c r="AT140" s="19" t="s">
        <v>141</v>
      </c>
      <c r="AU140" s="19" t="s">
        <v>119</v>
      </c>
      <c r="AY140" s="19" t="s">
        <v>140</v>
      </c>
      <c r="BE140" s="106">
        <f>IF(U140="základná",N140,0)</f>
        <v>0</v>
      </c>
      <c r="BF140" s="106">
        <f>IF(U140="znížená",N140,0)</f>
        <v>0</v>
      </c>
      <c r="BG140" s="106">
        <f>IF(U140="zákl. prenesená",N140,0)</f>
        <v>0</v>
      </c>
      <c r="BH140" s="106">
        <f>IF(U140="zníž. prenesená",N140,0)</f>
        <v>0</v>
      </c>
      <c r="BI140" s="106">
        <f>IF(U140="nulová",N140,0)</f>
        <v>0</v>
      </c>
      <c r="BJ140" s="19" t="s">
        <v>119</v>
      </c>
      <c r="BK140" s="172">
        <f>ROUND(L140*K140,3)</f>
        <v>0</v>
      </c>
      <c r="BL140" s="19" t="s">
        <v>145</v>
      </c>
      <c r="BM140" s="19" t="s">
        <v>170</v>
      </c>
    </row>
    <row r="141" spans="2:65" s="9" customFormat="1" ht="29.85" customHeight="1">
      <c r="B141" s="153"/>
      <c r="C141" s="154"/>
      <c r="D141" s="163" t="s">
        <v>106</v>
      </c>
      <c r="E141" s="163"/>
      <c r="F141" s="163"/>
      <c r="G141" s="163"/>
      <c r="H141" s="163"/>
      <c r="I141" s="163"/>
      <c r="J141" s="163"/>
      <c r="K141" s="163"/>
      <c r="L141" s="163"/>
      <c r="M141" s="163"/>
      <c r="N141" s="284">
        <f>BK141</f>
        <v>0</v>
      </c>
      <c r="O141" s="285"/>
      <c r="P141" s="285"/>
      <c r="Q141" s="285"/>
      <c r="R141" s="156"/>
      <c r="T141" s="157"/>
      <c r="U141" s="154"/>
      <c r="V141" s="154"/>
      <c r="W141" s="158">
        <f>SUM(W142:W157)</f>
        <v>0</v>
      </c>
      <c r="X141" s="154"/>
      <c r="Y141" s="158">
        <f>SUM(Y142:Y157)</f>
        <v>390.80162600000006</v>
      </c>
      <c r="Z141" s="154"/>
      <c r="AA141" s="159">
        <f>SUM(AA142:AA157)</f>
        <v>0</v>
      </c>
      <c r="AR141" s="160" t="s">
        <v>81</v>
      </c>
      <c r="AT141" s="161" t="s">
        <v>75</v>
      </c>
      <c r="AU141" s="161" t="s">
        <v>81</v>
      </c>
      <c r="AY141" s="160" t="s">
        <v>140</v>
      </c>
      <c r="BK141" s="162">
        <f>SUM(BK142:BK157)</f>
        <v>0</v>
      </c>
    </row>
    <row r="142" spans="2:65" s="1" customFormat="1" ht="44.25" customHeight="1">
      <c r="B142" s="36"/>
      <c r="C142" s="164" t="s">
        <v>171</v>
      </c>
      <c r="D142" s="164" t="s">
        <v>141</v>
      </c>
      <c r="E142" s="165" t="s">
        <v>172</v>
      </c>
      <c r="F142" s="264" t="s">
        <v>173</v>
      </c>
      <c r="G142" s="264"/>
      <c r="H142" s="264"/>
      <c r="I142" s="264"/>
      <c r="J142" s="166" t="s">
        <v>144</v>
      </c>
      <c r="K142" s="167">
        <v>544.64</v>
      </c>
      <c r="L142" s="265">
        <v>0</v>
      </c>
      <c r="M142" s="266"/>
      <c r="N142" s="267">
        <f>ROUND(L142*K142,3)</f>
        <v>0</v>
      </c>
      <c r="O142" s="267"/>
      <c r="P142" s="267"/>
      <c r="Q142" s="267"/>
      <c r="R142" s="38"/>
      <c r="T142" s="169" t="s">
        <v>20</v>
      </c>
      <c r="U142" s="45" t="s">
        <v>43</v>
      </c>
      <c r="V142" s="37"/>
      <c r="W142" s="170">
        <f>V142*K142</f>
        <v>0</v>
      </c>
      <c r="X142" s="170">
        <v>0.19694999999999999</v>
      </c>
      <c r="Y142" s="170">
        <f>X142*K142</f>
        <v>107.266848</v>
      </c>
      <c r="Z142" s="170">
        <v>0</v>
      </c>
      <c r="AA142" s="171">
        <f>Z142*K142</f>
        <v>0</v>
      </c>
      <c r="AR142" s="19" t="s">
        <v>145</v>
      </c>
      <c r="AT142" s="19" t="s">
        <v>141</v>
      </c>
      <c r="AU142" s="19" t="s">
        <v>119</v>
      </c>
      <c r="AY142" s="19" t="s">
        <v>140</v>
      </c>
      <c r="BE142" s="106">
        <f>IF(U142="základná",N142,0)</f>
        <v>0</v>
      </c>
      <c r="BF142" s="106">
        <f>IF(U142="znížená",N142,0)</f>
        <v>0</v>
      </c>
      <c r="BG142" s="106">
        <f>IF(U142="zákl. prenesená",N142,0)</f>
        <v>0</v>
      </c>
      <c r="BH142" s="106">
        <f>IF(U142="zníž. prenesená",N142,0)</f>
        <v>0</v>
      </c>
      <c r="BI142" s="106">
        <f>IF(U142="nulová",N142,0)</f>
        <v>0</v>
      </c>
      <c r="BJ142" s="19" t="s">
        <v>119</v>
      </c>
      <c r="BK142" s="172">
        <f>ROUND(L142*K142,3)</f>
        <v>0</v>
      </c>
      <c r="BL142" s="19" t="s">
        <v>145</v>
      </c>
      <c r="BM142" s="19" t="s">
        <v>174</v>
      </c>
    </row>
    <row r="143" spans="2:65" s="10" customFormat="1" ht="22.5" customHeight="1">
      <c r="B143" s="173"/>
      <c r="C143" s="174"/>
      <c r="D143" s="174"/>
      <c r="E143" s="175" t="s">
        <v>20</v>
      </c>
      <c r="F143" s="268" t="s">
        <v>157</v>
      </c>
      <c r="G143" s="269"/>
      <c r="H143" s="269"/>
      <c r="I143" s="269"/>
      <c r="J143" s="174"/>
      <c r="K143" s="176">
        <v>9.6</v>
      </c>
      <c r="L143" s="174"/>
      <c r="M143" s="174"/>
      <c r="N143" s="174"/>
      <c r="O143" s="174"/>
      <c r="P143" s="174"/>
      <c r="Q143" s="174"/>
      <c r="R143" s="177"/>
      <c r="T143" s="178"/>
      <c r="U143" s="174"/>
      <c r="V143" s="174"/>
      <c r="W143" s="174"/>
      <c r="X143" s="174"/>
      <c r="Y143" s="174"/>
      <c r="Z143" s="174"/>
      <c r="AA143" s="179"/>
      <c r="AT143" s="180" t="s">
        <v>148</v>
      </c>
      <c r="AU143" s="180" t="s">
        <v>119</v>
      </c>
      <c r="AV143" s="10" t="s">
        <v>119</v>
      </c>
      <c r="AW143" s="10" t="s">
        <v>33</v>
      </c>
      <c r="AX143" s="10" t="s">
        <v>76</v>
      </c>
      <c r="AY143" s="180" t="s">
        <v>140</v>
      </c>
    </row>
    <row r="144" spans="2:65" s="10" customFormat="1" ht="22.5" customHeight="1">
      <c r="B144" s="173"/>
      <c r="C144" s="174"/>
      <c r="D144" s="174"/>
      <c r="E144" s="175" t="s">
        <v>20</v>
      </c>
      <c r="F144" s="270" t="s">
        <v>158</v>
      </c>
      <c r="G144" s="271"/>
      <c r="H144" s="271"/>
      <c r="I144" s="271"/>
      <c r="J144" s="174"/>
      <c r="K144" s="176">
        <v>22.64</v>
      </c>
      <c r="L144" s="174"/>
      <c r="M144" s="174"/>
      <c r="N144" s="174"/>
      <c r="O144" s="174"/>
      <c r="P144" s="174"/>
      <c r="Q144" s="174"/>
      <c r="R144" s="177"/>
      <c r="T144" s="178"/>
      <c r="U144" s="174"/>
      <c r="V144" s="174"/>
      <c r="W144" s="174"/>
      <c r="X144" s="174"/>
      <c r="Y144" s="174"/>
      <c r="Z144" s="174"/>
      <c r="AA144" s="179"/>
      <c r="AT144" s="180" t="s">
        <v>148</v>
      </c>
      <c r="AU144" s="180" t="s">
        <v>119</v>
      </c>
      <c r="AV144" s="10" t="s">
        <v>119</v>
      </c>
      <c r="AW144" s="10" t="s">
        <v>33</v>
      </c>
      <c r="AX144" s="10" t="s">
        <v>76</v>
      </c>
      <c r="AY144" s="180" t="s">
        <v>140</v>
      </c>
    </row>
    <row r="145" spans="2:65" s="10" customFormat="1" ht="22.5" customHeight="1">
      <c r="B145" s="173"/>
      <c r="C145" s="174"/>
      <c r="D145" s="174"/>
      <c r="E145" s="175" t="s">
        <v>20</v>
      </c>
      <c r="F145" s="270" t="s">
        <v>159</v>
      </c>
      <c r="G145" s="271"/>
      <c r="H145" s="271"/>
      <c r="I145" s="271"/>
      <c r="J145" s="174"/>
      <c r="K145" s="176">
        <v>12</v>
      </c>
      <c r="L145" s="174"/>
      <c r="M145" s="174"/>
      <c r="N145" s="174"/>
      <c r="O145" s="174"/>
      <c r="P145" s="174"/>
      <c r="Q145" s="174"/>
      <c r="R145" s="177"/>
      <c r="T145" s="178"/>
      <c r="U145" s="174"/>
      <c r="V145" s="174"/>
      <c r="W145" s="174"/>
      <c r="X145" s="174"/>
      <c r="Y145" s="174"/>
      <c r="Z145" s="174"/>
      <c r="AA145" s="179"/>
      <c r="AT145" s="180" t="s">
        <v>148</v>
      </c>
      <c r="AU145" s="180" t="s">
        <v>119</v>
      </c>
      <c r="AV145" s="10" t="s">
        <v>119</v>
      </c>
      <c r="AW145" s="10" t="s">
        <v>33</v>
      </c>
      <c r="AX145" s="10" t="s">
        <v>76</v>
      </c>
      <c r="AY145" s="180" t="s">
        <v>140</v>
      </c>
    </row>
    <row r="146" spans="2:65" s="10" customFormat="1" ht="22.5" customHeight="1">
      <c r="B146" s="173"/>
      <c r="C146" s="174"/>
      <c r="D146" s="174"/>
      <c r="E146" s="175" t="s">
        <v>20</v>
      </c>
      <c r="F146" s="270" t="s">
        <v>160</v>
      </c>
      <c r="G146" s="271"/>
      <c r="H146" s="271"/>
      <c r="I146" s="271"/>
      <c r="J146" s="174"/>
      <c r="K146" s="176">
        <v>500.4</v>
      </c>
      <c r="L146" s="174"/>
      <c r="M146" s="174"/>
      <c r="N146" s="174"/>
      <c r="O146" s="174"/>
      <c r="P146" s="174"/>
      <c r="Q146" s="174"/>
      <c r="R146" s="177"/>
      <c r="T146" s="178"/>
      <c r="U146" s="174"/>
      <c r="V146" s="174"/>
      <c r="W146" s="174"/>
      <c r="X146" s="174"/>
      <c r="Y146" s="174"/>
      <c r="Z146" s="174"/>
      <c r="AA146" s="179"/>
      <c r="AT146" s="180" t="s">
        <v>148</v>
      </c>
      <c r="AU146" s="180" t="s">
        <v>119</v>
      </c>
      <c r="AV146" s="10" t="s">
        <v>119</v>
      </c>
      <c r="AW146" s="10" t="s">
        <v>33</v>
      </c>
      <c r="AX146" s="10" t="s">
        <v>76</v>
      </c>
      <c r="AY146" s="180" t="s">
        <v>140</v>
      </c>
    </row>
    <row r="147" spans="2:65" s="11" customFormat="1" ht="22.5" customHeight="1">
      <c r="B147" s="181"/>
      <c r="C147" s="182"/>
      <c r="D147" s="182"/>
      <c r="E147" s="183" t="s">
        <v>20</v>
      </c>
      <c r="F147" s="272" t="s">
        <v>162</v>
      </c>
      <c r="G147" s="273"/>
      <c r="H147" s="273"/>
      <c r="I147" s="273"/>
      <c r="J147" s="182"/>
      <c r="K147" s="184">
        <v>544.64</v>
      </c>
      <c r="L147" s="182"/>
      <c r="M147" s="182"/>
      <c r="N147" s="182"/>
      <c r="O147" s="182"/>
      <c r="P147" s="182"/>
      <c r="Q147" s="182"/>
      <c r="R147" s="185"/>
      <c r="T147" s="186"/>
      <c r="U147" s="182"/>
      <c r="V147" s="182"/>
      <c r="W147" s="182"/>
      <c r="X147" s="182"/>
      <c r="Y147" s="182"/>
      <c r="Z147" s="182"/>
      <c r="AA147" s="187"/>
      <c r="AT147" s="188" t="s">
        <v>148</v>
      </c>
      <c r="AU147" s="188" t="s">
        <v>119</v>
      </c>
      <c r="AV147" s="11" t="s">
        <v>145</v>
      </c>
      <c r="AW147" s="11" t="s">
        <v>33</v>
      </c>
      <c r="AX147" s="11" t="s">
        <v>81</v>
      </c>
      <c r="AY147" s="188" t="s">
        <v>140</v>
      </c>
    </row>
    <row r="148" spans="2:65" s="1" customFormat="1" ht="44.25" customHeight="1">
      <c r="B148" s="36"/>
      <c r="C148" s="164" t="s">
        <v>175</v>
      </c>
      <c r="D148" s="164" t="s">
        <v>141</v>
      </c>
      <c r="E148" s="165" t="s">
        <v>176</v>
      </c>
      <c r="F148" s="264" t="s">
        <v>177</v>
      </c>
      <c r="G148" s="264"/>
      <c r="H148" s="264"/>
      <c r="I148" s="264"/>
      <c r="J148" s="166" t="s">
        <v>144</v>
      </c>
      <c r="K148" s="167">
        <v>544.6</v>
      </c>
      <c r="L148" s="265">
        <v>0</v>
      </c>
      <c r="M148" s="266"/>
      <c r="N148" s="267">
        <f>ROUND(L148*K148,3)</f>
        <v>0</v>
      </c>
      <c r="O148" s="267"/>
      <c r="P148" s="267"/>
      <c r="Q148" s="267"/>
      <c r="R148" s="38"/>
      <c r="T148" s="169" t="s">
        <v>20</v>
      </c>
      <c r="U148" s="45" t="s">
        <v>43</v>
      </c>
      <c r="V148" s="37"/>
      <c r="W148" s="170">
        <f>V148*K148</f>
        <v>0</v>
      </c>
      <c r="X148" s="170">
        <v>0.29160000000000003</v>
      </c>
      <c r="Y148" s="170">
        <f>X148*K148</f>
        <v>158.80536000000001</v>
      </c>
      <c r="Z148" s="170">
        <v>0</v>
      </c>
      <c r="AA148" s="171">
        <f>Z148*K148</f>
        <v>0</v>
      </c>
      <c r="AR148" s="19" t="s">
        <v>145</v>
      </c>
      <c r="AT148" s="19" t="s">
        <v>141</v>
      </c>
      <c r="AU148" s="19" t="s">
        <v>119</v>
      </c>
      <c r="AY148" s="19" t="s">
        <v>140</v>
      </c>
      <c r="BE148" s="106">
        <f>IF(U148="základná",N148,0)</f>
        <v>0</v>
      </c>
      <c r="BF148" s="106">
        <f>IF(U148="znížená",N148,0)</f>
        <v>0</v>
      </c>
      <c r="BG148" s="106">
        <f>IF(U148="zákl. prenesená",N148,0)</f>
        <v>0</v>
      </c>
      <c r="BH148" s="106">
        <f>IF(U148="zníž. prenesená",N148,0)</f>
        <v>0</v>
      </c>
      <c r="BI148" s="106">
        <f>IF(U148="nulová",N148,0)</f>
        <v>0</v>
      </c>
      <c r="BJ148" s="19" t="s">
        <v>119</v>
      </c>
      <c r="BK148" s="172">
        <f>ROUND(L148*K148,3)</f>
        <v>0</v>
      </c>
      <c r="BL148" s="19" t="s">
        <v>145</v>
      </c>
      <c r="BM148" s="19" t="s">
        <v>178</v>
      </c>
    </row>
    <row r="149" spans="2:65" s="1" customFormat="1" ht="31.5" customHeight="1">
      <c r="B149" s="36"/>
      <c r="C149" s="164" t="s">
        <v>179</v>
      </c>
      <c r="D149" s="164" t="s">
        <v>141</v>
      </c>
      <c r="E149" s="165" t="s">
        <v>180</v>
      </c>
      <c r="F149" s="264" t="s">
        <v>181</v>
      </c>
      <c r="G149" s="264"/>
      <c r="H149" s="264"/>
      <c r="I149" s="264"/>
      <c r="J149" s="166" t="s">
        <v>144</v>
      </c>
      <c r="K149" s="167">
        <v>544.6</v>
      </c>
      <c r="L149" s="265">
        <v>0</v>
      </c>
      <c r="M149" s="266"/>
      <c r="N149" s="267">
        <f>ROUND(L149*K149,3)</f>
        <v>0</v>
      </c>
      <c r="O149" s="267"/>
      <c r="P149" s="267"/>
      <c r="Q149" s="267"/>
      <c r="R149" s="38"/>
      <c r="T149" s="169" t="s">
        <v>20</v>
      </c>
      <c r="U149" s="45" t="s">
        <v>43</v>
      </c>
      <c r="V149" s="37"/>
      <c r="W149" s="170">
        <f>V149*K149</f>
        <v>0</v>
      </c>
      <c r="X149" s="170">
        <v>8.0030000000000004E-2</v>
      </c>
      <c r="Y149" s="170">
        <f>X149*K149</f>
        <v>43.584338000000002</v>
      </c>
      <c r="Z149" s="170">
        <v>0</v>
      </c>
      <c r="AA149" s="171">
        <f>Z149*K149</f>
        <v>0</v>
      </c>
      <c r="AR149" s="19" t="s">
        <v>145</v>
      </c>
      <c r="AT149" s="19" t="s">
        <v>141</v>
      </c>
      <c r="AU149" s="19" t="s">
        <v>119</v>
      </c>
      <c r="AY149" s="19" t="s">
        <v>140</v>
      </c>
      <c r="BE149" s="106">
        <f>IF(U149="základná",N149,0)</f>
        <v>0</v>
      </c>
      <c r="BF149" s="106">
        <f>IF(U149="znížená",N149,0)</f>
        <v>0</v>
      </c>
      <c r="BG149" s="106">
        <f>IF(U149="zákl. prenesená",N149,0)</f>
        <v>0</v>
      </c>
      <c r="BH149" s="106">
        <f>IF(U149="zníž. prenesená",N149,0)</f>
        <v>0</v>
      </c>
      <c r="BI149" s="106">
        <f>IF(U149="nulová",N149,0)</f>
        <v>0</v>
      </c>
      <c r="BJ149" s="19" t="s">
        <v>119</v>
      </c>
      <c r="BK149" s="172">
        <f>ROUND(L149*K149,3)</f>
        <v>0</v>
      </c>
      <c r="BL149" s="19" t="s">
        <v>145</v>
      </c>
      <c r="BM149" s="19" t="s">
        <v>182</v>
      </c>
    </row>
    <row r="150" spans="2:65" s="1" customFormat="1" ht="44.25" customHeight="1">
      <c r="B150" s="36"/>
      <c r="C150" s="164" t="s">
        <v>183</v>
      </c>
      <c r="D150" s="164" t="s">
        <v>141</v>
      </c>
      <c r="E150" s="165" t="s">
        <v>184</v>
      </c>
      <c r="F150" s="264" t="s">
        <v>185</v>
      </c>
      <c r="G150" s="264"/>
      <c r="H150" s="264"/>
      <c r="I150" s="264"/>
      <c r="J150" s="166" t="s">
        <v>144</v>
      </c>
      <c r="K150" s="167">
        <v>60</v>
      </c>
      <c r="L150" s="265">
        <v>0</v>
      </c>
      <c r="M150" s="266"/>
      <c r="N150" s="267">
        <f>ROUND(L150*K150,3)</f>
        <v>0</v>
      </c>
      <c r="O150" s="267"/>
      <c r="P150" s="267"/>
      <c r="Q150" s="267"/>
      <c r="R150" s="38"/>
      <c r="T150" s="169" t="s">
        <v>20</v>
      </c>
      <c r="U150" s="45" t="s">
        <v>43</v>
      </c>
      <c r="V150" s="37"/>
      <c r="W150" s="170">
        <f>V150*K150</f>
        <v>0</v>
      </c>
      <c r="X150" s="170">
        <v>6.0999999999999997E-4</v>
      </c>
      <c r="Y150" s="170">
        <f>X150*K150</f>
        <v>3.6600000000000001E-2</v>
      </c>
      <c r="Z150" s="170">
        <v>0</v>
      </c>
      <c r="AA150" s="171">
        <f>Z150*K150</f>
        <v>0</v>
      </c>
      <c r="AR150" s="19" t="s">
        <v>145</v>
      </c>
      <c r="AT150" s="19" t="s">
        <v>141</v>
      </c>
      <c r="AU150" s="19" t="s">
        <v>119</v>
      </c>
      <c r="AY150" s="19" t="s">
        <v>140</v>
      </c>
      <c r="BE150" s="106">
        <f>IF(U150="základná",N150,0)</f>
        <v>0</v>
      </c>
      <c r="BF150" s="106">
        <f>IF(U150="znížená",N150,0)</f>
        <v>0</v>
      </c>
      <c r="BG150" s="106">
        <f>IF(U150="zákl. prenesená",N150,0)</f>
        <v>0</v>
      </c>
      <c r="BH150" s="106">
        <f>IF(U150="zníž. prenesená",N150,0)</f>
        <v>0</v>
      </c>
      <c r="BI150" s="106">
        <f>IF(U150="nulová",N150,0)</f>
        <v>0</v>
      </c>
      <c r="BJ150" s="19" t="s">
        <v>119</v>
      </c>
      <c r="BK150" s="172">
        <f>ROUND(L150*K150,3)</f>
        <v>0</v>
      </c>
      <c r="BL150" s="19" t="s">
        <v>145</v>
      </c>
      <c r="BM150" s="19" t="s">
        <v>186</v>
      </c>
    </row>
    <row r="151" spans="2:65" s="1" customFormat="1" ht="44.25" customHeight="1">
      <c r="B151" s="36"/>
      <c r="C151" s="164" t="s">
        <v>187</v>
      </c>
      <c r="D151" s="164" t="s">
        <v>141</v>
      </c>
      <c r="E151" s="165" t="s">
        <v>188</v>
      </c>
      <c r="F151" s="264" t="s">
        <v>189</v>
      </c>
      <c r="G151" s="264"/>
      <c r="H151" s="264"/>
      <c r="I151" s="264"/>
      <c r="J151" s="166" t="s">
        <v>144</v>
      </c>
      <c r="K151" s="167">
        <v>60</v>
      </c>
      <c r="L151" s="265">
        <v>0</v>
      </c>
      <c r="M151" s="266"/>
      <c r="N151" s="267">
        <f>ROUND(L151*K151,3)</f>
        <v>0</v>
      </c>
      <c r="O151" s="267"/>
      <c r="P151" s="267"/>
      <c r="Q151" s="267"/>
      <c r="R151" s="38"/>
      <c r="T151" s="169" t="s">
        <v>20</v>
      </c>
      <c r="U151" s="45" t="s">
        <v>43</v>
      </c>
      <c r="V151" s="37"/>
      <c r="W151" s="170">
        <f>V151*K151</f>
        <v>0</v>
      </c>
      <c r="X151" s="170">
        <v>0.12966</v>
      </c>
      <c r="Y151" s="170">
        <f>X151*K151</f>
        <v>7.7796000000000003</v>
      </c>
      <c r="Z151" s="170">
        <v>0</v>
      </c>
      <c r="AA151" s="171">
        <f>Z151*K151</f>
        <v>0</v>
      </c>
      <c r="AR151" s="19" t="s">
        <v>145</v>
      </c>
      <c r="AT151" s="19" t="s">
        <v>141</v>
      </c>
      <c r="AU151" s="19" t="s">
        <v>119</v>
      </c>
      <c r="AY151" s="19" t="s">
        <v>140</v>
      </c>
      <c r="BE151" s="106">
        <f>IF(U151="základná",N151,0)</f>
        <v>0</v>
      </c>
      <c r="BF151" s="106">
        <f>IF(U151="znížená",N151,0)</f>
        <v>0</v>
      </c>
      <c r="BG151" s="106">
        <f>IF(U151="zákl. prenesená",N151,0)</f>
        <v>0</v>
      </c>
      <c r="BH151" s="106">
        <f>IF(U151="zníž. prenesená",N151,0)</f>
        <v>0</v>
      </c>
      <c r="BI151" s="106">
        <f>IF(U151="nulová",N151,0)</f>
        <v>0</v>
      </c>
      <c r="BJ151" s="19" t="s">
        <v>119</v>
      </c>
      <c r="BK151" s="172">
        <f>ROUND(L151*K151,3)</f>
        <v>0</v>
      </c>
      <c r="BL151" s="19" t="s">
        <v>145</v>
      </c>
      <c r="BM151" s="19" t="s">
        <v>190</v>
      </c>
    </row>
    <row r="152" spans="2:65" s="1" customFormat="1" ht="44.25" customHeight="1">
      <c r="B152" s="36"/>
      <c r="C152" s="164" t="s">
        <v>191</v>
      </c>
      <c r="D152" s="164" t="s">
        <v>141</v>
      </c>
      <c r="E152" s="165" t="s">
        <v>192</v>
      </c>
      <c r="F152" s="264" t="s">
        <v>193</v>
      </c>
      <c r="G152" s="264"/>
      <c r="H152" s="264"/>
      <c r="I152" s="264"/>
      <c r="J152" s="166" t="s">
        <v>144</v>
      </c>
      <c r="K152" s="167">
        <v>523</v>
      </c>
      <c r="L152" s="265">
        <v>0</v>
      </c>
      <c r="M152" s="266"/>
      <c r="N152" s="267">
        <f>ROUND(L152*K152,3)</f>
        <v>0</v>
      </c>
      <c r="O152" s="267"/>
      <c r="P152" s="267"/>
      <c r="Q152" s="267"/>
      <c r="R152" s="38"/>
      <c r="T152" s="169" t="s">
        <v>20</v>
      </c>
      <c r="U152" s="45" t="s">
        <v>43</v>
      </c>
      <c r="V152" s="37"/>
      <c r="W152" s="170">
        <f>V152*K152</f>
        <v>0</v>
      </c>
      <c r="X152" s="170">
        <v>0</v>
      </c>
      <c r="Y152" s="170">
        <f>X152*K152</f>
        <v>0</v>
      </c>
      <c r="Z152" s="170">
        <v>0</v>
      </c>
      <c r="AA152" s="171">
        <f>Z152*K152</f>
        <v>0</v>
      </c>
      <c r="AR152" s="19" t="s">
        <v>145</v>
      </c>
      <c r="AT152" s="19" t="s">
        <v>141</v>
      </c>
      <c r="AU152" s="19" t="s">
        <v>119</v>
      </c>
      <c r="AY152" s="19" t="s">
        <v>140</v>
      </c>
      <c r="BE152" s="106">
        <f>IF(U152="základná",N152,0)</f>
        <v>0</v>
      </c>
      <c r="BF152" s="106">
        <f>IF(U152="znížená",N152,0)</f>
        <v>0</v>
      </c>
      <c r="BG152" s="106">
        <f>IF(U152="zákl. prenesená",N152,0)</f>
        <v>0</v>
      </c>
      <c r="BH152" s="106">
        <f>IF(U152="zníž. prenesená",N152,0)</f>
        <v>0</v>
      </c>
      <c r="BI152" s="106">
        <f>IF(U152="nulová",N152,0)</f>
        <v>0</v>
      </c>
      <c r="BJ152" s="19" t="s">
        <v>119</v>
      </c>
      <c r="BK152" s="172">
        <f>ROUND(L152*K152,3)</f>
        <v>0</v>
      </c>
      <c r="BL152" s="19" t="s">
        <v>145</v>
      </c>
      <c r="BM152" s="19" t="s">
        <v>194</v>
      </c>
    </row>
    <row r="153" spans="2:65" s="10" customFormat="1" ht="22.5" customHeight="1">
      <c r="B153" s="173"/>
      <c r="C153" s="174"/>
      <c r="D153" s="174"/>
      <c r="E153" s="175" t="s">
        <v>20</v>
      </c>
      <c r="F153" s="268" t="s">
        <v>195</v>
      </c>
      <c r="G153" s="269"/>
      <c r="H153" s="269"/>
      <c r="I153" s="269"/>
      <c r="J153" s="174"/>
      <c r="K153" s="176">
        <v>523</v>
      </c>
      <c r="L153" s="174"/>
      <c r="M153" s="174"/>
      <c r="N153" s="174"/>
      <c r="O153" s="174"/>
      <c r="P153" s="174"/>
      <c r="Q153" s="174"/>
      <c r="R153" s="177"/>
      <c r="T153" s="178"/>
      <c r="U153" s="174"/>
      <c r="V153" s="174"/>
      <c r="W153" s="174"/>
      <c r="X153" s="174"/>
      <c r="Y153" s="174"/>
      <c r="Z153" s="174"/>
      <c r="AA153" s="179"/>
      <c r="AT153" s="180" t="s">
        <v>148</v>
      </c>
      <c r="AU153" s="180" t="s">
        <v>119</v>
      </c>
      <c r="AV153" s="10" t="s">
        <v>119</v>
      </c>
      <c r="AW153" s="10" t="s">
        <v>33</v>
      </c>
      <c r="AX153" s="10" t="s">
        <v>81</v>
      </c>
      <c r="AY153" s="180" t="s">
        <v>140</v>
      </c>
    </row>
    <row r="154" spans="2:65" s="1" customFormat="1" ht="22.5" customHeight="1">
      <c r="B154" s="36"/>
      <c r="C154" s="189" t="s">
        <v>196</v>
      </c>
      <c r="D154" s="189" t="s">
        <v>197</v>
      </c>
      <c r="E154" s="190" t="s">
        <v>198</v>
      </c>
      <c r="F154" s="274" t="s">
        <v>199</v>
      </c>
      <c r="G154" s="274"/>
      <c r="H154" s="274"/>
      <c r="I154" s="274"/>
      <c r="J154" s="191" t="s">
        <v>144</v>
      </c>
      <c r="K154" s="192">
        <v>534.048</v>
      </c>
      <c r="L154" s="275">
        <v>0</v>
      </c>
      <c r="M154" s="276"/>
      <c r="N154" s="277">
        <f>ROUND(L154*K154,3)</f>
        <v>0</v>
      </c>
      <c r="O154" s="267"/>
      <c r="P154" s="267"/>
      <c r="Q154" s="267"/>
      <c r="R154" s="38"/>
      <c r="T154" s="169" t="s">
        <v>20</v>
      </c>
      <c r="U154" s="45" t="s">
        <v>43</v>
      </c>
      <c r="V154" s="37"/>
      <c r="W154" s="170">
        <f>V154*K154</f>
        <v>0</v>
      </c>
      <c r="X154" s="170">
        <v>0.13</v>
      </c>
      <c r="Y154" s="170">
        <f>X154*K154</f>
        <v>69.426240000000007</v>
      </c>
      <c r="Z154" s="170">
        <v>0</v>
      </c>
      <c r="AA154" s="171">
        <f>Z154*K154</f>
        <v>0</v>
      </c>
      <c r="AR154" s="19" t="s">
        <v>179</v>
      </c>
      <c r="AT154" s="19" t="s">
        <v>197</v>
      </c>
      <c r="AU154" s="19" t="s">
        <v>119</v>
      </c>
      <c r="AY154" s="19" t="s">
        <v>140</v>
      </c>
      <c r="BE154" s="106">
        <f>IF(U154="základná",N154,0)</f>
        <v>0</v>
      </c>
      <c r="BF154" s="106">
        <f>IF(U154="znížená",N154,0)</f>
        <v>0</v>
      </c>
      <c r="BG154" s="106">
        <f>IF(U154="zákl. prenesená",N154,0)</f>
        <v>0</v>
      </c>
      <c r="BH154" s="106">
        <f>IF(U154="zníž. prenesená",N154,0)</f>
        <v>0</v>
      </c>
      <c r="BI154" s="106">
        <f>IF(U154="nulová",N154,0)</f>
        <v>0</v>
      </c>
      <c r="BJ154" s="19" t="s">
        <v>119</v>
      </c>
      <c r="BK154" s="172">
        <f>ROUND(L154*K154,3)</f>
        <v>0</v>
      </c>
      <c r="BL154" s="19" t="s">
        <v>145</v>
      </c>
      <c r="BM154" s="19" t="s">
        <v>200</v>
      </c>
    </row>
    <row r="155" spans="2:65" s="1" customFormat="1" ht="44.25" customHeight="1">
      <c r="B155" s="36"/>
      <c r="C155" s="164" t="s">
        <v>201</v>
      </c>
      <c r="D155" s="164" t="s">
        <v>141</v>
      </c>
      <c r="E155" s="165" t="s">
        <v>202</v>
      </c>
      <c r="F155" s="264" t="s">
        <v>203</v>
      </c>
      <c r="G155" s="264"/>
      <c r="H155" s="264"/>
      <c r="I155" s="264"/>
      <c r="J155" s="166" t="s">
        <v>144</v>
      </c>
      <c r="K155" s="167">
        <v>21</v>
      </c>
      <c r="L155" s="265">
        <v>0</v>
      </c>
      <c r="M155" s="266"/>
      <c r="N155" s="267">
        <f>ROUND(L155*K155,3)</f>
        <v>0</v>
      </c>
      <c r="O155" s="267"/>
      <c r="P155" s="267"/>
      <c r="Q155" s="267"/>
      <c r="R155" s="38"/>
      <c r="T155" s="169" t="s">
        <v>20</v>
      </c>
      <c r="U155" s="45" t="s">
        <v>43</v>
      </c>
      <c r="V155" s="37"/>
      <c r="W155" s="170">
        <f>V155*K155</f>
        <v>0</v>
      </c>
      <c r="X155" s="170">
        <v>0</v>
      </c>
      <c r="Y155" s="170">
        <f>X155*K155</f>
        <v>0</v>
      </c>
      <c r="Z155" s="170">
        <v>0</v>
      </c>
      <c r="AA155" s="171">
        <f>Z155*K155</f>
        <v>0</v>
      </c>
      <c r="AR155" s="19" t="s">
        <v>145</v>
      </c>
      <c r="AT155" s="19" t="s">
        <v>141</v>
      </c>
      <c r="AU155" s="19" t="s">
        <v>119</v>
      </c>
      <c r="AY155" s="19" t="s">
        <v>140</v>
      </c>
      <c r="BE155" s="106">
        <f>IF(U155="základná",N155,0)</f>
        <v>0</v>
      </c>
      <c r="BF155" s="106">
        <f>IF(U155="znížená",N155,0)</f>
        <v>0</v>
      </c>
      <c r="BG155" s="106">
        <f>IF(U155="zákl. prenesená",N155,0)</f>
        <v>0</v>
      </c>
      <c r="BH155" s="106">
        <f>IF(U155="zníž. prenesená",N155,0)</f>
        <v>0</v>
      </c>
      <c r="BI155" s="106">
        <f>IF(U155="nulová",N155,0)</f>
        <v>0</v>
      </c>
      <c r="BJ155" s="19" t="s">
        <v>119</v>
      </c>
      <c r="BK155" s="172">
        <f>ROUND(L155*K155,3)</f>
        <v>0</v>
      </c>
      <c r="BL155" s="19" t="s">
        <v>145</v>
      </c>
      <c r="BM155" s="19" t="s">
        <v>204</v>
      </c>
    </row>
    <row r="156" spans="2:65" s="10" customFormat="1" ht="22.5" customHeight="1">
      <c r="B156" s="173"/>
      <c r="C156" s="174"/>
      <c r="D156" s="174"/>
      <c r="E156" s="175" t="s">
        <v>20</v>
      </c>
      <c r="F156" s="268" t="s">
        <v>205</v>
      </c>
      <c r="G156" s="269"/>
      <c r="H156" s="269"/>
      <c r="I156" s="269"/>
      <c r="J156" s="174"/>
      <c r="K156" s="176">
        <v>21</v>
      </c>
      <c r="L156" s="174"/>
      <c r="M156" s="174"/>
      <c r="N156" s="174"/>
      <c r="O156" s="174"/>
      <c r="P156" s="174"/>
      <c r="Q156" s="174"/>
      <c r="R156" s="177"/>
      <c r="T156" s="178"/>
      <c r="U156" s="174"/>
      <c r="V156" s="174"/>
      <c r="W156" s="174"/>
      <c r="X156" s="174"/>
      <c r="Y156" s="174"/>
      <c r="Z156" s="174"/>
      <c r="AA156" s="179"/>
      <c r="AT156" s="180" t="s">
        <v>148</v>
      </c>
      <c r="AU156" s="180" t="s">
        <v>119</v>
      </c>
      <c r="AV156" s="10" t="s">
        <v>119</v>
      </c>
      <c r="AW156" s="10" t="s">
        <v>33</v>
      </c>
      <c r="AX156" s="10" t="s">
        <v>81</v>
      </c>
      <c r="AY156" s="180" t="s">
        <v>140</v>
      </c>
    </row>
    <row r="157" spans="2:65" s="1" customFormat="1" ht="31.5" customHeight="1">
      <c r="B157" s="36"/>
      <c r="C157" s="189" t="s">
        <v>206</v>
      </c>
      <c r="D157" s="189" t="s">
        <v>197</v>
      </c>
      <c r="E157" s="190" t="s">
        <v>207</v>
      </c>
      <c r="F157" s="274" t="s">
        <v>208</v>
      </c>
      <c r="G157" s="274"/>
      <c r="H157" s="274"/>
      <c r="I157" s="274"/>
      <c r="J157" s="191" t="s">
        <v>144</v>
      </c>
      <c r="K157" s="192">
        <v>21.21</v>
      </c>
      <c r="L157" s="275">
        <v>0</v>
      </c>
      <c r="M157" s="276"/>
      <c r="N157" s="277">
        <f>ROUND(L157*K157,3)</f>
        <v>0</v>
      </c>
      <c r="O157" s="267"/>
      <c r="P157" s="267"/>
      <c r="Q157" s="267"/>
      <c r="R157" s="38"/>
      <c r="T157" s="169" t="s">
        <v>20</v>
      </c>
      <c r="U157" s="45" t="s">
        <v>43</v>
      </c>
      <c r="V157" s="37"/>
      <c r="W157" s="170">
        <f>V157*K157</f>
        <v>0</v>
      </c>
      <c r="X157" s="170">
        <v>0.184</v>
      </c>
      <c r="Y157" s="170">
        <f>X157*K157</f>
        <v>3.9026399999999999</v>
      </c>
      <c r="Z157" s="170">
        <v>0</v>
      </c>
      <c r="AA157" s="171">
        <f>Z157*K157</f>
        <v>0</v>
      </c>
      <c r="AR157" s="19" t="s">
        <v>179</v>
      </c>
      <c r="AT157" s="19" t="s">
        <v>197</v>
      </c>
      <c r="AU157" s="19" t="s">
        <v>119</v>
      </c>
      <c r="AY157" s="19" t="s">
        <v>140</v>
      </c>
      <c r="BE157" s="106">
        <f>IF(U157="základná",N157,0)</f>
        <v>0</v>
      </c>
      <c r="BF157" s="106">
        <f>IF(U157="znížená",N157,0)</f>
        <v>0</v>
      </c>
      <c r="BG157" s="106">
        <f>IF(U157="zákl. prenesená",N157,0)</f>
        <v>0</v>
      </c>
      <c r="BH157" s="106">
        <f>IF(U157="zníž. prenesená",N157,0)</f>
        <v>0</v>
      </c>
      <c r="BI157" s="106">
        <f>IF(U157="nulová",N157,0)</f>
        <v>0</v>
      </c>
      <c r="BJ157" s="19" t="s">
        <v>119</v>
      </c>
      <c r="BK157" s="172">
        <f>ROUND(L157*K157,3)</f>
        <v>0</v>
      </c>
      <c r="BL157" s="19" t="s">
        <v>145</v>
      </c>
      <c r="BM157" s="19" t="s">
        <v>209</v>
      </c>
    </row>
    <row r="158" spans="2:65" s="9" customFormat="1" ht="29.85" customHeight="1">
      <c r="B158" s="153"/>
      <c r="C158" s="154"/>
      <c r="D158" s="163" t="s">
        <v>107</v>
      </c>
      <c r="E158" s="163"/>
      <c r="F158" s="163"/>
      <c r="G158" s="163"/>
      <c r="H158" s="163"/>
      <c r="I158" s="163"/>
      <c r="J158" s="163"/>
      <c r="K158" s="163"/>
      <c r="L158" s="163"/>
      <c r="M158" s="163"/>
      <c r="N158" s="284">
        <f>BK158</f>
        <v>0</v>
      </c>
      <c r="O158" s="285"/>
      <c r="P158" s="285"/>
      <c r="Q158" s="285"/>
      <c r="R158" s="156"/>
      <c r="T158" s="157"/>
      <c r="U158" s="154"/>
      <c r="V158" s="154"/>
      <c r="W158" s="158">
        <f>SUM(W159:W161)</f>
        <v>0</v>
      </c>
      <c r="X158" s="154"/>
      <c r="Y158" s="158">
        <f>SUM(Y159:Y161)</f>
        <v>6.09084</v>
      </c>
      <c r="Z158" s="154"/>
      <c r="AA158" s="159">
        <f>SUM(AA159:AA161)</f>
        <v>0</v>
      </c>
      <c r="AR158" s="160" t="s">
        <v>81</v>
      </c>
      <c r="AT158" s="161" t="s">
        <v>75</v>
      </c>
      <c r="AU158" s="161" t="s">
        <v>81</v>
      </c>
      <c r="AY158" s="160" t="s">
        <v>140</v>
      </c>
      <c r="BK158" s="162">
        <f>SUM(BK159:BK161)</f>
        <v>0</v>
      </c>
    </row>
    <row r="159" spans="2:65" s="1" customFormat="1" ht="31.5" customHeight="1">
      <c r="B159" s="36"/>
      <c r="C159" s="164" t="s">
        <v>210</v>
      </c>
      <c r="D159" s="164" t="s">
        <v>141</v>
      </c>
      <c r="E159" s="165" t="s">
        <v>211</v>
      </c>
      <c r="F159" s="264" t="s">
        <v>212</v>
      </c>
      <c r="G159" s="264"/>
      <c r="H159" s="264"/>
      <c r="I159" s="264"/>
      <c r="J159" s="166" t="s">
        <v>213</v>
      </c>
      <c r="K159" s="167">
        <v>10</v>
      </c>
      <c r="L159" s="265">
        <v>0</v>
      </c>
      <c r="M159" s="266"/>
      <c r="N159" s="267">
        <f>ROUND(L159*K159,3)</f>
        <v>0</v>
      </c>
      <c r="O159" s="267"/>
      <c r="P159" s="267"/>
      <c r="Q159" s="267"/>
      <c r="R159" s="38"/>
      <c r="T159" s="169" t="s">
        <v>20</v>
      </c>
      <c r="U159" s="45" t="s">
        <v>43</v>
      </c>
      <c r="V159" s="37"/>
      <c r="W159" s="170">
        <f>V159*K159</f>
        <v>0</v>
      </c>
      <c r="X159" s="170">
        <v>0.41424</v>
      </c>
      <c r="Y159" s="170">
        <f>X159*K159</f>
        <v>4.1424000000000003</v>
      </c>
      <c r="Z159" s="170">
        <v>0</v>
      </c>
      <c r="AA159" s="171">
        <f>Z159*K159</f>
        <v>0</v>
      </c>
      <c r="AR159" s="19" t="s">
        <v>145</v>
      </c>
      <c r="AT159" s="19" t="s">
        <v>141</v>
      </c>
      <c r="AU159" s="19" t="s">
        <v>119</v>
      </c>
      <c r="AY159" s="19" t="s">
        <v>140</v>
      </c>
      <c r="BE159" s="106">
        <f>IF(U159="základná",N159,0)</f>
        <v>0</v>
      </c>
      <c r="BF159" s="106">
        <f>IF(U159="znížená",N159,0)</f>
        <v>0</v>
      </c>
      <c r="BG159" s="106">
        <f>IF(U159="zákl. prenesená",N159,0)</f>
        <v>0</v>
      </c>
      <c r="BH159" s="106">
        <f>IF(U159="zníž. prenesená",N159,0)</f>
        <v>0</v>
      </c>
      <c r="BI159" s="106">
        <f>IF(U159="nulová",N159,0)</f>
        <v>0</v>
      </c>
      <c r="BJ159" s="19" t="s">
        <v>119</v>
      </c>
      <c r="BK159" s="172">
        <f>ROUND(L159*K159,3)</f>
        <v>0</v>
      </c>
      <c r="BL159" s="19" t="s">
        <v>145</v>
      </c>
      <c r="BM159" s="19" t="s">
        <v>214</v>
      </c>
    </row>
    <row r="160" spans="2:65" s="1" customFormat="1" ht="31.5" customHeight="1">
      <c r="B160" s="36"/>
      <c r="C160" s="164" t="s">
        <v>215</v>
      </c>
      <c r="D160" s="164" t="s">
        <v>141</v>
      </c>
      <c r="E160" s="165" t="s">
        <v>216</v>
      </c>
      <c r="F160" s="264" t="s">
        <v>217</v>
      </c>
      <c r="G160" s="264"/>
      <c r="H160" s="264"/>
      <c r="I160" s="264"/>
      <c r="J160" s="166" t="s">
        <v>213</v>
      </c>
      <c r="K160" s="167">
        <v>4</v>
      </c>
      <c r="L160" s="265">
        <v>0</v>
      </c>
      <c r="M160" s="266"/>
      <c r="N160" s="267">
        <f>ROUND(L160*K160,3)</f>
        <v>0</v>
      </c>
      <c r="O160" s="267"/>
      <c r="P160" s="267"/>
      <c r="Q160" s="267"/>
      <c r="R160" s="38"/>
      <c r="T160" s="169" t="s">
        <v>20</v>
      </c>
      <c r="U160" s="45" t="s">
        <v>43</v>
      </c>
      <c r="V160" s="37"/>
      <c r="W160" s="170">
        <f>V160*K160</f>
        <v>0</v>
      </c>
      <c r="X160" s="170">
        <v>0.41064000000000001</v>
      </c>
      <c r="Y160" s="170">
        <f>X160*K160</f>
        <v>1.64256</v>
      </c>
      <c r="Z160" s="170">
        <v>0</v>
      </c>
      <c r="AA160" s="171">
        <f>Z160*K160</f>
        <v>0</v>
      </c>
      <c r="AR160" s="19" t="s">
        <v>145</v>
      </c>
      <c r="AT160" s="19" t="s">
        <v>141</v>
      </c>
      <c r="AU160" s="19" t="s">
        <v>119</v>
      </c>
      <c r="AY160" s="19" t="s">
        <v>140</v>
      </c>
      <c r="BE160" s="106">
        <f>IF(U160="základná",N160,0)</f>
        <v>0</v>
      </c>
      <c r="BF160" s="106">
        <f>IF(U160="znížená",N160,0)</f>
        <v>0</v>
      </c>
      <c r="BG160" s="106">
        <f>IF(U160="zákl. prenesená",N160,0)</f>
        <v>0</v>
      </c>
      <c r="BH160" s="106">
        <f>IF(U160="zníž. prenesená",N160,0)</f>
        <v>0</v>
      </c>
      <c r="BI160" s="106">
        <f>IF(U160="nulová",N160,0)</f>
        <v>0</v>
      </c>
      <c r="BJ160" s="19" t="s">
        <v>119</v>
      </c>
      <c r="BK160" s="172">
        <f>ROUND(L160*K160,3)</f>
        <v>0</v>
      </c>
      <c r="BL160" s="19" t="s">
        <v>145</v>
      </c>
      <c r="BM160" s="19" t="s">
        <v>218</v>
      </c>
    </row>
    <row r="161" spans="2:65" s="1" customFormat="1" ht="31.5" customHeight="1">
      <c r="B161" s="36"/>
      <c r="C161" s="164" t="s">
        <v>219</v>
      </c>
      <c r="D161" s="164" t="s">
        <v>141</v>
      </c>
      <c r="E161" s="165" t="s">
        <v>220</v>
      </c>
      <c r="F161" s="264" t="s">
        <v>221</v>
      </c>
      <c r="G161" s="264"/>
      <c r="H161" s="264"/>
      <c r="I161" s="264"/>
      <c r="J161" s="166" t="s">
        <v>213</v>
      </c>
      <c r="K161" s="167">
        <v>1</v>
      </c>
      <c r="L161" s="265">
        <v>0</v>
      </c>
      <c r="M161" s="266"/>
      <c r="N161" s="267">
        <f>ROUND(L161*K161,3)</f>
        <v>0</v>
      </c>
      <c r="O161" s="267"/>
      <c r="P161" s="267"/>
      <c r="Q161" s="267"/>
      <c r="R161" s="38"/>
      <c r="T161" s="169" t="s">
        <v>20</v>
      </c>
      <c r="U161" s="45" t="s">
        <v>43</v>
      </c>
      <c r="V161" s="37"/>
      <c r="W161" s="170">
        <f>V161*K161</f>
        <v>0</v>
      </c>
      <c r="X161" s="170">
        <v>0.30587999999999999</v>
      </c>
      <c r="Y161" s="170">
        <f>X161*K161</f>
        <v>0.30587999999999999</v>
      </c>
      <c r="Z161" s="170">
        <v>0</v>
      </c>
      <c r="AA161" s="171">
        <f>Z161*K161</f>
        <v>0</v>
      </c>
      <c r="AR161" s="19" t="s">
        <v>145</v>
      </c>
      <c r="AT161" s="19" t="s">
        <v>141</v>
      </c>
      <c r="AU161" s="19" t="s">
        <v>119</v>
      </c>
      <c r="AY161" s="19" t="s">
        <v>140</v>
      </c>
      <c r="BE161" s="106">
        <f>IF(U161="základná",N161,0)</f>
        <v>0</v>
      </c>
      <c r="BF161" s="106">
        <f>IF(U161="znížená",N161,0)</f>
        <v>0</v>
      </c>
      <c r="BG161" s="106">
        <f>IF(U161="zákl. prenesená",N161,0)</f>
        <v>0</v>
      </c>
      <c r="BH161" s="106">
        <f>IF(U161="zníž. prenesená",N161,0)</f>
        <v>0</v>
      </c>
      <c r="BI161" s="106">
        <f>IF(U161="nulová",N161,0)</f>
        <v>0</v>
      </c>
      <c r="BJ161" s="19" t="s">
        <v>119</v>
      </c>
      <c r="BK161" s="172">
        <f>ROUND(L161*K161,3)</f>
        <v>0</v>
      </c>
      <c r="BL161" s="19" t="s">
        <v>145</v>
      </c>
      <c r="BM161" s="19" t="s">
        <v>222</v>
      </c>
    </row>
    <row r="162" spans="2:65" s="9" customFormat="1" ht="29.85" customHeight="1">
      <c r="B162" s="153"/>
      <c r="C162" s="154"/>
      <c r="D162" s="163" t="s">
        <v>108</v>
      </c>
      <c r="E162" s="163"/>
      <c r="F162" s="163"/>
      <c r="G162" s="163"/>
      <c r="H162" s="163"/>
      <c r="I162" s="163"/>
      <c r="J162" s="163"/>
      <c r="K162" s="163"/>
      <c r="L162" s="163"/>
      <c r="M162" s="163"/>
      <c r="N162" s="284">
        <f>BK162</f>
        <v>0</v>
      </c>
      <c r="O162" s="285"/>
      <c r="P162" s="285"/>
      <c r="Q162" s="285"/>
      <c r="R162" s="156"/>
      <c r="T162" s="157"/>
      <c r="U162" s="154"/>
      <c r="V162" s="154"/>
      <c r="W162" s="158">
        <f>SUM(W163:W180)</f>
        <v>0</v>
      </c>
      <c r="X162" s="154"/>
      <c r="Y162" s="158">
        <f>SUM(Y163:Y180)</f>
        <v>129.89393000000001</v>
      </c>
      <c r="Z162" s="154"/>
      <c r="AA162" s="159">
        <f>SUM(AA163:AA180)</f>
        <v>0</v>
      </c>
      <c r="AR162" s="160" t="s">
        <v>81</v>
      </c>
      <c r="AT162" s="161" t="s">
        <v>75</v>
      </c>
      <c r="AU162" s="161" t="s">
        <v>81</v>
      </c>
      <c r="AY162" s="160" t="s">
        <v>140</v>
      </c>
      <c r="BK162" s="162">
        <f>SUM(BK163:BK180)</f>
        <v>0</v>
      </c>
    </row>
    <row r="163" spans="2:65" s="1" customFormat="1" ht="44.25" customHeight="1">
      <c r="B163" s="36"/>
      <c r="C163" s="164" t="s">
        <v>223</v>
      </c>
      <c r="D163" s="164" t="s">
        <v>141</v>
      </c>
      <c r="E163" s="165" t="s">
        <v>224</v>
      </c>
      <c r="F163" s="264" t="s">
        <v>225</v>
      </c>
      <c r="G163" s="264"/>
      <c r="H163" s="264"/>
      <c r="I163" s="264"/>
      <c r="J163" s="166" t="s">
        <v>169</v>
      </c>
      <c r="K163" s="167">
        <v>278</v>
      </c>
      <c r="L163" s="265">
        <v>0</v>
      </c>
      <c r="M163" s="266"/>
      <c r="N163" s="267">
        <f>ROUND(L163*K163,3)</f>
        <v>0</v>
      </c>
      <c r="O163" s="267"/>
      <c r="P163" s="267"/>
      <c r="Q163" s="267"/>
      <c r="R163" s="38"/>
      <c r="T163" s="169" t="s">
        <v>20</v>
      </c>
      <c r="U163" s="45" t="s">
        <v>43</v>
      </c>
      <c r="V163" s="37"/>
      <c r="W163" s="170">
        <f>V163*K163</f>
        <v>0</v>
      </c>
      <c r="X163" s="170">
        <v>9.8530000000000006E-2</v>
      </c>
      <c r="Y163" s="170">
        <f>X163*K163</f>
        <v>27.391340000000003</v>
      </c>
      <c r="Z163" s="170">
        <v>0</v>
      </c>
      <c r="AA163" s="171">
        <f>Z163*K163</f>
        <v>0</v>
      </c>
      <c r="AR163" s="19" t="s">
        <v>145</v>
      </c>
      <c r="AT163" s="19" t="s">
        <v>141</v>
      </c>
      <c r="AU163" s="19" t="s">
        <v>119</v>
      </c>
      <c r="AY163" s="19" t="s">
        <v>140</v>
      </c>
      <c r="BE163" s="106">
        <f>IF(U163="základná",N163,0)</f>
        <v>0</v>
      </c>
      <c r="BF163" s="106">
        <f>IF(U163="znížená",N163,0)</f>
        <v>0</v>
      </c>
      <c r="BG163" s="106">
        <f>IF(U163="zákl. prenesená",N163,0)</f>
        <v>0</v>
      </c>
      <c r="BH163" s="106">
        <f>IF(U163="zníž. prenesená",N163,0)</f>
        <v>0</v>
      </c>
      <c r="BI163" s="106">
        <f>IF(U163="nulová",N163,0)</f>
        <v>0</v>
      </c>
      <c r="BJ163" s="19" t="s">
        <v>119</v>
      </c>
      <c r="BK163" s="172">
        <f>ROUND(L163*K163,3)</f>
        <v>0</v>
      </c>
      <c r="BL163" s="19" t="s">
        <v>145</v>
      </c>
      <c r="BM163" s="19" t="s">
        <v>226</v>
      </c>
    </row>
    <row r="164" spans="2:65" s="1" customFormat="1" ht="22.5" customHeight="1">
      <c r="B164" s="36"/>
      <c r="C164" s="189" t="s">
        <v>227</v>
      </c>
      <c r="D164" s="189" t="s">
        <v>197</v>
      </c>
      <c r="E164" s="190" t="s">
        <v>228</v>
      </c>
      <c r="F164" s="274" t="s">
        <v>229</v>
      </c>
      <c r="G164" s="274"/>
      <c r="H164" s="274"/>
      <c r="I164" s="274"/>
      <c r="J164" s="191" t="s">
        <v>213</v>
      </c>
      <c r="K164" s="192">
        <v>280.77999999999997</v>
      </c>
      <c r="L164" s="275">
        <v>0</v>
      </c>
      <c r="M164" s="276"/>
      <c r="N164" s="277">
        <f>ROUND(L164*K164,3)</f>
        <v>0</v>
      </c>
      <c r="O164" s="267"/>
      <c r="P164" s="267"/>
      <c r="Q164" s="267"/>
      <c r="R164" s="38"/>
      <c r="T164" s="169" t="s">
        <v>20</v>
      </c>
      <c r="U164" s="45" t="s">
        <v>43</v>
      </c>
      <c r="V164" s="37"/>
      <c r="W164" s="170">
        <f>V164*K164</f>
        <v>0</v>
      </c>
      <c r="X164" s="170">
        <v>2.3E-2</v>
      </c>
      <c r="Y164" s="170">
        <f>X164*K164</f>
        <v>6.4579399999999989</v>
      </c>
      <c r="Z164" s="170">
        <v>0</v>
      </c>
      <c r="AA164" s="171">
        <f>Z164*K164</f>
        <v>0</v>
      </c>
      <c r="AR164" s="19" t="s">
        <v>179</v>
      </c>
      <c r="AT164" s="19" t="s">
        <v>197</v>
      </c>
      <c r="AU164" s="19" t="s">
        <v>119</v>
      </c>
      <c r="AY164" s="19" t="s">
        <v>140</v>
      </c>
      <c r="BE164" s="106">
        <f>IF(U164="základná",N164,0)</f>
        <v>0</v>
      </c>
      <c r="BF164" s="106">
        <f>IF(U164="znížená",N164,0)</f>
        <v>0</v>
      </c>
      <c r="BG164" s="106">
        <f>IF(U164="zákl. prenesená",N164,0)</f>
        <v>0</v>
      </c>
      <c r="BH164" s="106">
        <f>IF(U164="zníž. prenesená",N164,0)</f>
        <v>0</v>
      </c>
      <c r="BI164" s="106">
        <f>IF(U164="nulová",N164,0)</f>
        <v>0</v>
      </c>
      <c r="BJ164" s="19" t="s">
        <v>119</v>
      </c>
      <c r="BK164" s="172">
        <f>ROUND(L164*K164,3)</f>
        <v>0</v>
      </c>
      <c r="BL164" s="19" t="s">
        <v>145</v>
      </c>
      <c r="BM164" s="19" t="s">
        <v>230</v>
      </c>
    </row>
    <row r="165" spans="2:65" s="1" customFormat="1" ht="44.25" customHeight="1">
      <c r="B165" s="36"/>
      <c r="C165" s="164" t="s">
        <v>10</v>
      </c>
      <c r="D165" s="164" t="s">
        <v>141</v>
      </c>
      <c r="E165" s="165" t="s">
        <v>231</v>
      </c>
      <c r="F165" s="264" t="s">
        <v>232</v>
      </c>
      <c r="G165" s="264"/>
      <c r="H165" s="264"/>
      <c r="I165" s="264"/>
      <c r="J165" s="166" t="s">
        <v>169</v>
      </c>
      <c r="K165" s="167">
        <v>72</v>
      </c>
      <c r="L165" s="265">
        <v>0</v>
      </c>
      <c r="M165" s="266"/>
      <c r="N165" s="267">
        <f>ROUND(L165*K165,3)</f>
        <v>0</v>
      </c>
      <c r="O165" s="267"/>
      <c r="P165" s="267"/>
      <c r="Q165" s="267"/>
      <c r="R165" s="38"/>
      <c r="T165" s="169" t="s">
        <v>20</v>
      </c>
      <c r="U165" s="45" t="s">
        <v>43</v>
      </c>
      <c r="V165" s="37"/>
      <c r="W165" s="170">
        <f>V165*K165</f>
        <v>0</v>
      </c>
      <c r="X165" s="170">
        <v>0.16503999999999999</v>
      </c>
      <c r="Y165" s="170">
        <f>X165*K165</f>
        <v>11.88288</v>
      </c>
      <c r="Z165" s="170">
        <v>0</v>
      </c>
      <c r="AA165" s="171">
        <f>Z165*K165</f>
        <v>0</v>
      </c>
      <c r="AR165" s="19" t="s">
        <v>145</v>
      </c>
      <c r="AT165" s="19" t="s">
        <v>141</v>
      </c>
      <c r="AU165" s="19" t="s">
        <v>119</v>
      </c>
      <c r="AY165" s="19" t="s">
        <v>140</v>
      </c>
      <c r="BE165" s="106">
        <f>IF(U165="základná",N165,0)</f>
        <v>0</v>
      </c>
      <c r="BF165" s="106">
        <f>IF(U165="znížená",N165,0)</f>
        <v>0</v>
      </c>
      <c r="BG165" s="106">
        <f>IF(U165="zákl. prenesená",N165,0)</f>
        <v>0</v>
      </c>
      <c r="BH165" s="106">
        <f>IF(U165="zníž. prenesená",N165,0)</f>
        <v>0</v>
      </c>
      <c r="BI165" s="106">
        <f>IF(U165="nulová",N165,0)</f>
        <v>0</v>
      </c>
      <c r="BJ165" s="19" t="s">
        <v>119</v>
      </c>
      <c r="BK165" s="172">
        <f>ROUND(L165*K165,3)</f>
        <v>0</v>
      </c>
      <c r="BL165" s="19" t="s">
        <v>145</v>
      </c>
      <c r="BM165" s="19" t="s">
        <v>233</v>
      </c>
    </row>
    <row r="166" spans="2:65" s="10" customFormat="1" ht="22.5" customHeight="1">
      <c r="B166" s="173"/>
      <c r="C166" s="174"/>
      <c r="D166" s="174"/>
      <c r="E166" s="175" t="s">
        <v>20</v>
      </c>
      <c r="F166" s="268" t="s">
        <v>234</v>
      </c>
      <c r="G166" s="269"/>
      <c r="H166" s="269"/>
      <c r="I166" s="269"/>
      <c r="J166" s="174"/>
      <c r="K166" s="176">
        <v>59</v>
      </c>
      <c r="L166" s="174"/>
      <c r="M166" s="174"/>
      <c r="N166" s="174"/>
      <c r="O166" s="174"/>
      <c r="P166" s="174"/>
      <c r="Q166" s="174"/>
      <c r="R166" s="177"/>
      <c r="T166" s="178"/>
      <c r="U166" s="174"/>
      <c r="V166" s="174"/>
      <c r="W166" s="174"/>
      <c r="X166" s="174"/>
      <c r="Y166" s="174"/>
      <c r="Z166" s="174"/>
      <c r="AA166" s="179"/>
      <c r="AT166" s="180" t="s">
        <v>148</v>
      </c>
      <c r="AU166" s="180" t="s">
        <v>119</v>
      </c>
      <c r="AV166" s="10" t="s">
        <v>119</v>
      </c>
      <c r="AW166" s="10" t="s">
        <v>33</v>
      </c>
      <c r="AX166" s="10" t="s">
        <v>76</v>
      </c>
      <c r="AY166" s="180" t="s">
        <v>140</v>
      </c>
    </row>
    <row r="167" spans="2:65" s="10" customFormat="1" ht="22.5" customHeight="1">
      <c r="B167" s="173"/>
      <c r="C167" s="174"/>
      <c r="D167" s="174"/>
      <c r="E167" s="175" t="s">
        <v>20</v>
      </c>
      <c r="F167" s="270" t="s">
        <v>235</v>
      </c>
      <c r="G167" s="271"/>
      <c r="H167" s="271"/>
      <c r="I167" s="271"/>
      <c r="J167" s="174"/>
      <c r="K167" s="176">
        <v>7</v>
      </c>
      <c r="L167" s="174"/>
      <c r="M167" s="174"/>
      <c r="N167" s="174"/>
      <c r="O167" s="174"/>
      <c r="P167" s="174"/>
      <c r="Q167" s="174"/>
      <c r="R167" s="177"/>
      <c r="T167" s="178"/>
      <c r="U167" s="174"/>
      <c r="V167" s="174"/>
      <c r="W167" s="174"/>
      <c r="X167" s="174"/>
      <c r="Y167" s="174"/>
      <c r="Z167" s="174"/>
      <c r="AA167" s="179"/>
      <c r="AT167" s="180" t="s">
        <v>148</v>
      </c>
      <c r="AU167" s="180" t="s">
        <v>119</v>
      </c>
      <c r="AV167" s="10" t="s">
        <v>119</v>
      </c>
      <c r="AW167" s="10" t="s">
        <v>33</v>
      </c>
      <c r="AX167" s="10" t="s">
        <v>76</v>
      </c>
      <c r="AY167" s="180" t="s">
        <v>140</v>
      </c>
    </row>
    <row r="168" spans="2:65" s="10" customFormat="1" ht="22.5" customHeight="1">
      <c r="B168" s="173"/>
      <c r="C168" s="174"/>
      <c r="D168" s="174"/>
      <c r="E168" s="175" t="s">
        <v>20</v>
      </c>
      <c r="F168" s="270" t="s">
        <v>236</v>
      </c>
      <c r="G168" s="271"/>
      <c r="H168" s="271"/>
      <c r="I168" s="271"/>
      <c r="J168" s="174"/>
      <c r="K168" s="176">
        <v>6</v>
      </c>
      <c r="L168" s="174"/>
      <c r="M168" s="174"/>
      <c r="N168" s="174"/>
      <c r="O168" s="174"/>
      <c r="P168" s="174"/>
      <c r="Q168" s="174"/>
      <c r="R168" s="177"/>
      <c r="T168" s="178"/>
      <c r="U168" s="174"/>
      <c r="V168" s="174"/>
      <c r="W168" s="174"/>
      <c r="X168" s="174"/>
      <c r="Y168" s="174"/>
      <c r="Z168" s="174"/>
      <c r="AA168" s="179"/>
      <c r="AT168" s="180" t="s">
        <v>148</v>
      </c>
      <c r="AU168" s="180" t="s">
        <v>119</v>
      </c>
      <c r="AV168" s="10" t="s">
        <v>119</v>
      </c>
      <c r="AW168" s="10" t="s">
        <v>33</v>
      </c>
      <c r="AX168" s="10" t="s">
        <v>76</v>
      </c>
      <c r="AY168" s="180" t="s">
        <v>140</v>
      </c>
    </row>
    <row r="169" spans="2:65" s="11" customFormat="1" ht="22.5" customHeight="1">
      <c r="B169" s="181"/>
      <c r="C169" s="182"/>
      <c r="D169" s="182"/>
      <c r="E169" s="183" t="s">
        <v>20</v>
      </c>
      <c r="F169" s="272" t="s">
        <v>162</v>
      </c>
      <c r="G169" s="273"/>
      <c r="H169" s="273"/>
      <c r="I169" s="273"/>
      <c r="J169" s="182"/>
      <c r="K169" s="184">
        <v>72</v>
      </c>
      <c r="L169" s="182"/>
      <c r="M169" s="182"/>
      <c r="N169" s="182"/>
      <c r="O169" s="182"/>
      <c r="P169" s="182"/>
      <c r="Q169" s="182"/>
      <c r="R169" s="185"/>
      <c r="T169" s="186"/>
      <c r="U169" s="182"/>
      <c r="V169" s="182"/>
      <c r="W169" s="182"/>
      <c r="X169" s="182"/>
      <c r="Y169" s="182"/>
      <c r="Z169" s="182"/>
      <c r="AA169" s="187"/>
      <c r="AT169" s="188" t="s">
        <v>148</v>
      </c>
      <c r="AU169" s="188" t="s">
        <v>119</v>
      </c>
      <c r="AV169" s="11" t="s">
        <v>145</v>
      </c>
      <c r="AW169" s="11" t="s">
        <v>33</v>
      </c>
      <c r="AX169" s="11" t="s">
        <v>81</v>
      </c>
      <c r="AY169" s="188" t="s">
        <v>140</v>
      </c>
    </row>
    <row r="170" spans="2:65" s="1" customFormat="1" ht="44.25" customHeight="1">
      <c r="B170" s="36"/>
      <c r="C170" s="164" t="s">
        <v>237</v>
      </c>
      <c r="D170" s="164" t="s">
        <v>141</v>
      </c>
      <c r="E170" s="165" t="s">
        <v>238</v>
      </c>
      <c r="F170" s="264" t="s">
        <v>239</v>
      </c>
      <c r="G170" s="264"/>
      <c r="H170" s="264"/>
      <c r="I170" s="264"/>
      <c r="J170" s="166" t="s">
        <v>169</v>
      </c>
      <c r="K170" s="167">
        <v>206</v>
      </c>
      <c r="L170" s="265">
        <v>0</v>
      </c>
      <c r="M170" s="266"/>
      <c r="N170" s="267">
        <f t="shared" ref="N170:N175" si="5">ROUND(L170*K170,3)</f>
        <v>0</v>
      </c>
      <c r="O170" s="267"/>
      <c r="P170" s="267"/>
      <c r="Q170" s="267"/>
      <c r="R170" s="38"/>
      <c r="T170" s="169" t="s">
        <v>20</v>
      </c>
      <c r="U170" s="45" t="s">
        <v>43</v>
      </c>
      <c r="V170" s="37"/>
      <c r="W170" s="170">
        <f t="shared" ref="W170:W175" si="6">V170*K170</f>
        <v>0</v>
      </c>
      <c r="X170" s="170">
        <v>0.12662000000000001</v>
      </c>
      <c r="Y170" s="170">
        <f t="shared" ref="Y170:Y175" si="7">X170*K170</f>
        <v>26.083720000000003</v>
      </c>
      <c r="Z170" s="170">
        <v>0</v>
      </c>
      <c r="AA170" s="171">
        <f t="shared" ref="AA170:AA175" si="8">Z170*K170</f>
        <v>0</v>
      </c>
      <c r="AR170" s="19" t="s">
        <v>145</v>
      </c>
      <c r="AT170" s="19" t="s">
        <v>141</v>
      </c>
      <c r="AU170" s="19" t="s">
        <v>119</v>
      </c>
      <c r="AY170" s="19" t="s">
        <v>140</v>
      </c>
      <c r="BE170" s="106">
        <f t="shared" ref="BE170:BE175" si="9">IF(U170="základná",N170,0)</f>
        <v>0</v>
      </c>
      <c r="BF170" s="106">
        <f t="shared" ref="BF170:BF175" si="10">IF(U170="znížená",N170,0)</f>
        <v>0</v>
      </c>
      <c r="BG170" s="106">
        <f t="shared" ref="BG170:BG175" si="11">IF(U170="zákl. prenesená",N170,0)</f>
        <v>0</v>
      </c>
      <c r="BH170" s="106">
        <f t="shared" ref="BH170:BH175" si="12">IF(U170="zníž. prenesená",N170,0)</f>
        <v>0</v>
      </c>
      <c r="BI170" s="106">
        <f t="shared" ref="BI170:BI175" si="13">IF(U170="nulová",N170,0)</f>
        <v>0</v>
      </c>
      <c r="BJ170" s="19" t="s">
        <v>119</v>
      </c>
      <c r="BK170" s="172">
        <f t="shared" ref="BK170:BK175" si="14">ROUND(L170*K170,3)</f>
        <v>0</v>
      </c>
      <c r="BL170" s="19" t="s">
        <v>145</v>
      </c>
      <c r="BM170" s="19" t="s">
        <v>240</v>
      </c>
    </row>
    <row r="171" spans="2:65" s="1" customFormat="1" ht="22.5" customHeight="1">
      <c r="B171" s="36"/>
      <c r="C171" s="189" t="s">
        <v>241</v>
      </c>
      <c r="D171" s="189" t="s">
        <v>197</v>
      </c>
      <c r="E171" s="190" t="s">
        <v>242</v>
      </c>
      <c r="F171" s="274" t="s">
        <v>243</v>
      </c>
      <c r="G171" s="274"/>
      <c r="H171" s="274"/>
      <c r="I171" s="274"/>
      <c r="J171" s="191" t="s">
        <v>213</v>
      </c>
      <c r="K171" s="192">
        <v>280.77999999999997</v>
      </c>
      <c r="L171" s="275">
        <v>0</v>
      </c>
      <c r="M171" s="276"/>
      <c r="N171" s="277">
        <f t="shared" si="5"/>
        <v>0</v>
      </c>
      <c r="O171" s="267"/>
      <c r="P171" s="267"/>
      <c r="Q171" s="267"/>
      <c r="R171" s="38"/>
      <c r="T171" s="169" t="s">
        <v>20</v>
      </c>
      <c r="U171" s="45" t="s">
        <v>43</v>
      </c>
      <c r="V171" s="37"/>
      <c r="W171" s="170">
        <f t="shared" si="6"/>
        <v>0</v>
      </c>
      <c r="X171" s="170">
        <v>8.5000000000000006E-2</v>
      </c>
      <c r="Y171" s="170">
        <f t="shared" si="7"/>
        <v>23.866299999999999</v>
      </c>
      <c r="Z171" s="170">
        <v>0</v>
      </c>
      <c r="AA171" s="171">
        <f t="shared" si="8"/>
        <v>0</v>
      </c>
      <c r="AR171" s="19" t="s">
        <v>179</v>
      </c>
      <c r="AT171" s="19" t="s">
        <v>197</v>
      </c>
      <c r="AU171" s="19" t="s">
        <v>119</v>
      </c>
      <c r="AY171" s="19" t="s">
        <v>140</v>
      </c>
      <c r="BE171" s="106">
        <f t="shared" si="9"/>
        <v>0</v>
      </c>
      <c r="BF171" s="106">
        <f t="shared" si="10"/>
        <v>0</v>
      </c>
      <c r="BG171" s="106">
        <f t="shared" si="11"/>
        <v>0</v>
      </c>
      <c r="BH171" s="106">
        <f t="shared" si="12"/>
        <v>0</v>
      </c>
      <c r="BI171" s="106">
        <f t="shared" si="13"/>
        <v>0</v>
      </c>
      <c r="BJ171" s="19" t="s">
        <v>119</v>
      </c>
      <c r="BK171" s="172">
        <f t="shared" si="14"/>
        <v>0</v>
      </c>
      <c r="BL171" s="19" t="s">
        <v>145</v>
      </c>
      <c r="BM171" s="19" t="s">
        <v>244</v>
      </c>
    </row>
    <row r="172" spans="2:65" s="1" customFormat="1" ht="31.5" customHeight="1">
      <c r="B172" s="36"/>
      <c r="C172" s="164" t="s">
        <v>245</v>
      </c>
      <c r="D172" s="164" t="s">
        <v>141</v>
      </c>
      <c r="E172" s="165" t="s">
        <v>246</v>
      </c>
      <c r="F172" s="264" t="s">
        <v>247</v>
      </c>
      <c r="G172" s="264"/>
      <c r="H172" s="264"/>
      <c r="I172" s="264"/>
      <c r="J172" s="166" t="s">
        <v>248</v>
      </c>
      <c r="K172" s="167">
        <v>15</v>
      </c>
      <c r="L172" s="265">
        <v>0</v>
      </c>
      <c r="M172" s="266"/>
      <c r="N172" s="267">
        <f t="shared" si="5"/>
        <v>0</v>
      </c>
      <c r="O172" s="267"/>
      <c r="P172" s="267"/>
      <c r="Q172" s="267"/>
      <c r="R172" s="38"/>
      <c r="T172" s="169" t="s">
        <v>20</v>
      </c>
      <c r="U172" s="45" t="s">
        <v>43</v>
      </c>
      <c r="V172" s="37"/>
      <c r="W172" s="170">
        <f t="shared" si="6"/>
        <v>0</v>
      </c>
      <c r="X172" s="170">
        <v>2.2010900000000002</v>
      </c>
      <c r="Y172" s="170">
        <f t="shared" si="7"/>
        <v>33.016350000000003</v>
      </c>
      <c r="Z172" s="170">
        <v>0</v>
      </c>
      <c r="AA172" s="171">
        <f t="shared" si="8"/>
        <v>0</v>
      </c>
      <c r="AR172" s="19" t="s">
        <v>145</v>
      </c>
      <c r="AT172" s="19" t="s">
        <v>141</v>
      </c>
      <c r="AU172" s="19" t="s">
        <v>119</v>
      </c>
      <c r="AY172" s="19" t="s">
        <v>140</v>
      </c>
      <c r="BE172" s="106">
        <f t="shared" si="9"/>
        <v>0</v>
      </c>
      <c r="BF172" s="106">
        <f t="shared" si="10"/>
        <v>0</v>
      </c>
      <c r="BG172" s="106">
        <f t="shared" si="11"/>
        <v>0</v>
      </c>
      <c r="BH172" s="106">
        <f t="shared" si="12"/>
        <v>0</v>
      </c>
      <c r="BI172" s="106">
        <f t="shared" si="13"/>
        <v>0</v>
      </c>
      <c r="BJ172" s="19" t="s">
        <v>119</v>
      </c>
      <c r="BK172" s="172">
        <f t="shared" si="14"/>
        <v>0</v>
      </c>
      <c r="BL172" s="19" t="s">
        <v>145</v>
      </c>
      <c r="BM172" s="19" t="s">
        <v>249</v>
      </c>
    </row>
    <row r="173" spans="2:65" s="1" customFormat="1" ht="44.25" customHeight="1">
      <c r="B173" s="36"/>
      <c r="C173" s="164" t="s">
        <v>250</v>
      </c>
      <c r="D173" s="164" t="s">
        <v>141</v>
      </c>
      <c r="E173" s="165" t="s">
        <v>251</v>
      </c>
      <c r="F173" s="264" t="s">
        <v>252</v>
      </c>
      <c r="G173" s="264"/>
      <c r="H173" s="264"/>
      <c r="I173" s="264"/>
      <c r="J173" s="166" t="s">
        <v>169</v>
      </c>
      <c r="K173" s="167">
        <v>278</v>
      </c>
      <c r="L173" s="265">
        <v>0</v>
      </c>
      <c r="M173" s="266"/>
      <c r="N173" s="267">
        <f t="shared" si="5"/>
        <v>0</v>
      </c>
      <c r="O173" s="267"/>
      <c r="P173" s="267"/>
      <c r="Q173" s="267"/>
      <c r="R173" s="38"/>
      <c r="T173" s="169" t="s">
        <v>20</v>
      </c>
      <c r="U173" s="45" t="s">
        <v>43</v>
      </c>
      <c r="V173" s="37"/>
      <c r="W173" s="170">
        <f t="shared" si="6"/>
        <v>0</v>
      </c>
      <c r="X173" s="170">
        <v>4.3E-3</v>
      </c>
      <c r="Y173" s="170">
        <f t="shared" si="7"/>
        <v>1.1954</v>
      </c>
      <c r="Z173" s="170">
        <v>0</v>
      </c>
      <c r="AA173" s="171">
        <f t="shared" si="8"/>
        <v>0</v>
      </c>
      <c r="AR173" s="19" t="s">
        <v>145</v>
      </c>
      <c r="AT173" s="19" t="s">
        <v>141</v>
      </c>
      <c r="AU173" s="19" t="s">
        <v>119</v>
      </c>
      <c r="AY173" s="19" t="s">
        <v>140</v>
      </c>
      <c r="BE173" s="106">
        <f t="shared" si="9"/>
        <v>0</v>
      </c>
      <c r="BF173" s="106">
        <f t="shared" si="10"/>
        <v>0</v>
      </c>
      <c r="BG173" s="106">
        <f t="shared" si="11"/>
        <v>0</v>
      </c>
      <c r="BH173" s="106">
        <f t="shared" si="12"/>
        <v>0</v>
      </c>
      <c r="BI173" s="106">
        <f t="shared" si="13"/>
        <v>0</v>
      </c>
      <c r="BJ173" s="19" t="s">
        <v>119</v>
      </c>
      <c r="BK173" s="172">
        <f t="shared" si="14"/>
        <v>0</v>
      </c>
      <c r="BL173" s="19" t="s">
        <v>145</v>
      </c>
      <c r="BM173" s="19" t="s">
        <v>253</v>
      </c>
    </row>
    <row r="174" spans="2:65" s="1" customFormat="1" ht="44.25" customHeight="1">
      <c r="B174" s="36"/>
      <c r="C174" s="164" t="s">
        <v>254</v>
      </c>
      <c r="D174" s="164" t="s">
        <v>141</v>
      </c>
      <c r="E174" s="165" t="s">
        <v>255</v>
      </c>
      <c r="F174" s="264" t="s">
        <v>256</v>
      </c>
      <c r="G174" s="264"/>
      <c r="H174" s="264"/>
      <c r="I174" s="264"/>
      <c r="J174" s="166" t="s">
        <v>169</v>
      </c>
      <c r="K174" s="167">
        <v>278</v>
      </c>
      <c r="L174" s="265">
        <v>0</v>
      </c>
      <c r="M174" s="266"/>
      <c r="N174" s="267">
        <f t="shared" si="5"/>
        <v>0</v>
      </c>
      <c r="O174" s="267"/>
      <c r="P174" s="267"/>
      <c r="Q174" s="267"/>
      <c r="R174" s="38"/>
      <c r="T174" s="169" t="s">
        <v>20</v>
      </c>
      <c r="U174" s="45" t="s">
        <v>43</v>
      </c>
      <c r="V174" s="37"/>
      <c r="W174" s="170">
        <f t="shared" si="6"/>
        <v>0</v>
      </c>
      <c r="X174" s="170">
        <v>0</v>
      </c>
      <c r="Y174" s="170">
        <f t="shared" si="7"/>
        <v>0</v>
      </c>
      <c r="Z174" s="170">
        <v>0</v>
      </c>
      <c r="AA174" s="171">
        <f t="shared" si="8"/>
        <v>0</v>
      </c>
      <c r="AR174" s="19" t="s">
        <v>145</v>
      </c>
      <c r="AT174" s="19" t="s">
        <v>141</v>
      </c>
      <c r="AU174" s="19" t="s">
        <v>119</v>
      </c>
      <c r="AY174" s="19" t="s">
        <v>140</v>
      </c>
      <c r="BE174" s="106">
        <f t="shared" si="9"/>
        <v>0</v>
      </c>
      <c r="BF174" s="106">
        <f t="shared" si="10"/>
        <v>0</v>
      </c>
      <c r="BG174" s="106">
        <f t="shared" si="11"/>
        <v>0</v>
      </c>
      <c r="BH174" s="106">
        <f t="shared" si="12"/>
        <v>0</v>
      </c>
      <c r="BI174" s="106">
        <f t="shared" si="13"/>
        <v>0</v>
      </c>
      <c r="BJ174" s="19" t="s">
        <v>119</v>
      </c>
      <c r="BK174" s="172">
        <f t="shared" si="14"/>
        <v>0</v>
      </c>
      <c r="BL174" s="19" t="s">
        <v>145</v>
      </c>
      <c r="BM174" s="19" t="s">
        <v>257</v>
      </c>
    </row>
    <row r="175" spans="2:65" s="1" customFormat="1" ht="31.5" customHeight="1">
      <c r="B175" s="36"/>
      <c r="C175" s="164" t="s">
        <v>258</v>
      </c>
      <c r="D175" s="164" t="s">
        <v>141</v>
      </c>
      <c r="E175" s="165" t="s">
        <v>259</v>
      </c>
      <c r="F175" s="264" t="s">
        <v>260</v>
      </c>
      <c r="G175" s="264"/>
      <c r="H175" s="264"/>
      <c r="I175" s="264"/>
      <c r="J175" s="166" t="s">
        <v>169</v>
      </c>
      <c r="K175" s="167">
        <v>285.2</v>
      </c>
      <c r="L175" s="265">
        <v>0</v>
      </c>
      <c r="M175" s="266"/>
      <c r="N175" s="267">
        <f t="shared" si="5"/>
        <v>0</v>
      </c>
      <c r="O175" s="267"/>
      <c r="P175" s="267"/>
      <c r="Q175" s="267"/>
      <c r="R175" s="38"/>
      <c r="T175" s="169" t="s">
        <v>20</v>
      </c>
      <c r="U175" s="45" t="s">
        <v>43</v>
      </c>
      <c r="V175" s="37"/>
      <c r="W175" s="170">
        <f t="shared" si="6"/>
        <v>0</v>
      </c>
      <c r="X175" s="170">
        <v>0</v>
      </c>
      <c r="Y175" s="170">
        <f t="shared" si="7"/>
        <v>0</v>
      </c>
      <c r="Z175" s="170">
        <v>0</v>
      </c>
      <c r="AA175" s="171">
        <f t="shared" si="8"/>
        <v>0</v>
      </c>
      <c r="AR175" s="19" t="s">
        <v>145</v>
      </c>
      <c r="AT175" s="19" t="s">
        <v>141</v>
      </c>
      <c r="AU175" s="19" t="s">
        <v>119</v>
      </c>
      <c r="AY175" s="19" t="s">
        <v>140</v>
      </c>
      <c r="BE175" s="106">
        <f t="shared" si="9"/>
        <v>0</v>
      </c>
      <c r="BF175" s="106">
        <f t="shared" si="10"/>
        <v>0</v>
      </c>
      <c r="BG175" s="106">
        <f t="shared" si="11"/>
        <v>0</v>
      </c>
      <c r="BH175" s="106">
        <f t="shared" si="12"/>
        <v>0</v>
      </c>
      <c r="BI175" s="106">
        <f t="shared" si="13"/>
        <v>0</v>
      </c>
      <c r="BJ175" s="19" t="s">
        <v>119</v>
      </c>
      <c r="BK175" s="172">
        <f t="shared" si="14"/>
        <v>0</v>
      </c>
      <c r="BL175" s="19" t="s">
        <v>145</v>
      </c>
      <c r="BM175" s="19" t="s">
        <v>261</v>
      </c>
    </row>
    <row r="176" spans="2:65" s="10" customFormat="1" ht="22.5" customHeight="1">
      <c r="B176" s="173"/>
      <c r="C176" s="174"/>
      <c r="D176" s="174"/>
      <c r="E176" s="175" t="s">
        <v>20</v>
      </c>
      <c r="F176" s="268" t="s">
        <v>262</v>
      </c>
      <c r="G176" s="269"/>
      <c r="H176" s="269"/>
      <c r="I176" s="269"/>
      <c r="J176" s="174"/>
      <c r="K176" s="176">
        <v>285.2</v>
      </c>
      <c r="L176" s="174"/>
      <c r="M176" s="174"/>
      <c r="N176" s="174"/>
      <c r="O176" s="174"/>
      <c r="P176" s="174"/>
      <c r="Q176" s="174"/>
      <c r="R176" s="177"/>
      <c r="T176" s="178"/>
      <c r="U176" s="174"/>
      <c r="V176" s="174"/>
      <c r="W176" s="174"/>
      <c r="X176" s="174"/>
      <c r="Y176" s="174"/>
      <c r="Z176" s="174"/>
      <c r="AA176" s="179"/>
      <c r="AT176" s="180" t="s">
        <v>148</v>
      </c>
      <c r="AU176" s="180" t="s">
        <v>119</v>
      </c>
      <c r="AV176" s="10" t="s">
        <v>119</v>
      </c>
      <c r="AW176" s="10" t="s">
        <v>33</v>
      </c>
      <c r="AX176" s="10" t="s">
        <v>81</v>
      </c>
      <c r="AY176" s="180" t="s">
        <v>140</v>
      </c>
    </row>
    <row r="177" spans="2:65" s="1" customFormat="1" ht="31.5" customHeight="1">
      <c r="B177" s="36"/>
      <c r="C177" s="164" t="s">
        <v>263</v>
      </c>
      <c r="D177" s="164" t="s">
        <v>141</v>
      </c>
      <c r="E177" s="165" t="s">
        <v>264</v>
      </c>
      <c r="F177" s="264" t="s">
        <v>265</v>
      </c>
      <c r="G177" s="264"/>
      <c r="H177" s="264"/>
      <c r="I177" s="264"/>
      <c r="J177" s="166" t="s">
        <v>266</v>
      </c>
      <c r="K177" s="167">
        <v>425.76299999999998</v>
      </c>
      <c r="L177" s="265">
        <v>0</v>
      </c>
      <c r="M177" s="266"/>
      <c r="N177" s="267">
        <f>ROUND(L177*K177,3)</f>
        <v>0</v>
      </c>
      <c r="O177" s="267"/>
      <c r="P177" s="267"/>
      <c r="Q177" s="267"/>
      <c r="R177" s="38"/>
      <c r="T177" s="169" t="s">
        <v>20</v>
      </c>
      <c r="U177" s="45" t="s">
        <v>43</v>
      </c>
      <c r="V177" s="37"/>
      <c r="W177" s="170">
        <f>V177*K177</f>
        <v>0</v>
      </c>
      <c r="X177" s="170">
        <v>0</v>
      </c>
      <c r="Y177" s="170">
        <f>X177*K177</f>
        <v>0</v>
      </c>
      <c r="Z177" s="170">
        <v>0</v>
      </c>
      <c r="AA177" s="171">
        <f>Z177*K177</f>
        <v>0</v>
      </c>
      <c r="AR177" s="19" t="s">
        <v>145</v>
      </c>
      <c r="AT177" s="19" t="s">
        <v>141</v>
      </c>
      <c r="AU177" s="19" t="s">
        <v>119</v>
      </c>
      <c r="AY177" s="19" t="s">
        <v>140</v>
      </c>
      <c r="BE177" s="106">
        <f>IF(U177="základná",N177,0)</f>
        <v>0</v>
      </c>
      <c r="BF177" s="106">
        <f>IF(U177="znížená",N177,0)</f>
        <v>0</v>
      </c>
      <c r="BG177" s="106">
        <f>IF(U177="zákl. prenesená",N177,0)</f>
        <v>0</v>
      </c>
      <c r="BH177" s="106">
        <f>IF(U177="zníž. prenesená",N177,0)</f>
        <v>0</v>
      </c>
      <c r="BI177" s="106">
        <f>IF(U177="nulová",N177,0)</f>
        <v>0</v>
      </c>
      <c r="BJ177" s="19" t="s">
        <v>119</v>
      </c>
      <c r="BK177" s="172">
        <f>ROUND(L177*K177,3)</f>
        <v>0</v>
      </c>
      <c r="BL177" s="19" t="s">
        <v>145</v>
      </c>
      <c r="BM177" s="19" t="s">
        <v>267</v>
      </c>
    </row>
    <row r="178" spans="2:65" s="1" customFormat="1" ht="31.5" customHeight="1">
      <c r="B178" s="36"/>
      <c r="C178" s="164" t="s">
        <v>268</v>
      </c>
      <c r="D178" s="164" t="s">
        <v>141</v>
      </c>
      <c r="E178" s="165" t="s">
        <v>269</v>
      </c>
      <c r="F178" s="264" t="s">
        <v>270</v>
      </c>
      <c r="G178" s="264"/>
      <c r="H178" s="264"/>
      <c r="I178" s="264"/>
      <c r="J178" s="166" t="s">
        <v>266</v>
      </c>
      <c r="K178" s="167">
        <v>425.76299999999998</v>
      </c>
      <c r="L178" s="265">
        <v>0</v>
      </c>
      <c r="M178" s="266"/>
      <c r="N178" s="267">
        <f>ROUND(L178*K178,3)</f>
        <v>0</v>
      </c>
      <c r="O178" s="267"/>
      <c r="P178" s="267"/>
      <c r="Q178" s="267"/>
      <c r="R178" s="38"/>
      <c r="T178" s="169" t="s">
        <v>20</v>
      </c>
      <c r="U178" s="45" t="s">
        <v>43</v>
      </c>
      <c r="V178" s="37"/>
      <c r="W178" s="170">
        <f>V178*K178</f>
        <v>0</v>
      </c>
      <c r="X178" s="170">
        <v>0</v>
      </c>
      <c r="Y178" s="170">
        <f>X178*K178</f>
        <v>0</v>
      </c>
      <c r="Z178" s="170">
        <v>0</v>
      </c>
      <c r="AA178" s="171">
        <f>Z178*K178</f>
        <v>0</v>
      </c>
      <c r="AR178" s="19" t="s">
        <v>145</v>
      </c>
      <c r="AT178" s="19" t="s">
        <v>141</v>
      </c>
      <c r="AU178" s="19" t="s">
        <v>119</v>
      </c>
      <c r="AY178" s="19" t="s">
        <v>140</v>
      </c>
      <c r="BE178" s="106">
        <f>IF(U178="základná",N178,0)</f>
        <v>0</v>
      </c>
      <c r="BF178" s="106">
        <f>IF(U178="znížená",N178,0)</f>
        <v>0</v>
      </c>
      <c r="BG178" s="106">
        <f>IF(U178="zákl. prenesená",N178,0)</f>
        <v>0</v>
      </c>
      <c r="BH178" s="106">
        <f>IF(U178="zníž. prenesená",N178,0)</f>
        <v>0</v>
      </c>
      <c r="BI178" s="106">
        <f>IF(U178="nulová",N178,0)</f>
        <v>0</v>
      </c>
      <c r="BJ178" s="19" t="s">
        <v>119</v>
      </c>
      <c r="BK178" s="172">
        <f>ROUND(L178*K178,3)</f>
        <v>0</v>
      </c>
      <c r="BL178" s="19" t="s">
        <v>145</v>
      </c>
      <c r="BM178" s="19" t="s">
        <v>271</v>
      </c>
    </row>
    <row r="179" spans="2:65" s="1" customFormat="1" ht="31.5" customHeight="1">
      <c r="B179" s="36"/>
      <c r="C179" s="164" t="s">
        <v>272</v>
      </c>
      <c r="D179" s="164" t="s">
        <v>141</v>
      </c>
      <c r="E179" s="165" t="s">
        <v>273</v>
      </c>
      <c r="F179" s="264" t="s">
        <v>274</v>
      </c>
      <c r="G179" s="264"/>
      <c r="H179" s="264"/>
      <c r="I179" s="264"/>
      <c r="J179" s="166" t="s">
        <v>266</v>
      </c>
      <c r="K179" s="167">
        <v>2128.8150000000001</v>
      </c>
      <c r="L179" s="265">
        <v>0</v>
      </c>
      <c r="M179" s="266"/>
      <c r="N179" s="267">
        <f>ROUND(L179*K179,3)</f>
        <v>0</v>
      </c>
      <c r="O179" s="267"/>
      <c r="P179" s="267"/>
      <c r="Q179" s="267"/>
      <c r="R179" s="38"/>
      <c r="T179" s="169" t="s">
        <v>20</v>
      </c>
      <c r="U179" s="45" t="s">
        <v>43</v>
      </c>
      <c r="V179" s="37"/>
      <c r="W179" s="170">
        <f>V179*K179</f>
        <v>0</v>
      </c>
      <c r="X179" s="170">
        <v>0</v>
      </c>
      <c r="Y179" s="170">
        <f>X179*K179</f>
        <v>0</v>
      </c>
      <c r="Z179" s="170">
        <v>0</v>
      </c>
      <c r="AA179" s="171">
        <f>Z179*K179</f>
        <v>0</v>
      </c>
      <c r="AR179" s="19" t="s">
        <v>145</v>
      </c>
      <c r="AT179" s="19" t="s">
        <v>141</v>
      </c>
      <c r="AU179" s="19" t="s">
        <v>119</v>
      </c>
      <c r="AY179" s="19" t="s">
        <v>140</v>
      </c>
      <c r="BE179" s="106">
        <f>IF(U179="základná",N179,0)</f>
        <v>0</v>
      </c>
      <c r="BF179" s="106">
        <f>IF(U179="znížená",N179,0)</f>
        <v>0</v>
      </c>
      <c r="BG179" s="106">
        <f>IF(U179="zákl. prenesená",N179,0)</f>
        <v>0</v>
      </c>
      <c r="BH179" s="106">
        <f>IF(U179="zníž. prenesená",N179,0)</f>
        <v>0</v>
      </c>
      <c r="BI179" s="106">
        <f>IF(U179="nulová",N179,0)</f>
        <v>0</v>
      </c>
      <c r="BJ179" s="19" t="s">
        <v>119</v>
      </c>
      <c r="BK179" s="172">
        <f>ROUND(L179*K179,3)</f>
        <v>0</v>
      </c>
      <c r="BL179" s="19" t="s">
        <v>145</v>
      </c>
      <c r="BM179" s="19" t="s">
        <v>275</v>
      </c>
    </row>
    <row r="180" spans="2:65" s="1" customFormat="1" ht="31.5" customHeight="1">
      <c r="B180" s="36"/>
      <c r="C180" s="164" t="s">
        <v>276</v>
      </c>
      <c r="D180" s="164" t="s">
        <v>141</v>
      </c>
      <c r="E180" s="165" t="s">
        <v>277</v>
      </c>
      <c r="F180" s="264" t="s">
        <v>278</v>
      </c>
      <c r="G180" s="264"/>
      <c r="H180" s="264"/>
      <c r="I180" s="264"/>
      <c r="J180" s="166" t="s">
        <v>266</v>
      </c>
      <c r="K180" s="167">
        <v>425.76299999999998</v>
      </c>
      <c r="L180" s="265">
        <v>0</v>
      </c>
      <c r="M180" s="266"/>
      <c r="N180" s="267">
        <f>ROUND(L180*K180,3)</f>
        <v>0</v>
      </c>
      <c r="O180" s="267"/>
      <c r="P180" s="267"/>
      <c r="Q180" s="267"/>
      <c r="R180" s="38"/>
      <c r="T180" s="169" t="s">
        <v>20</v>
      </c>
      <c r="U180" s="45" t="s">
        <v>43</v>
      </c>
      <c r="V180" s="37"/>
      <c r="W180" s="170">
        <f>V180*K180</f>
        <v>0</v>
      </c>
      <c r="X180" s="170">
        <v>0</v>
      </c>
      <c r="Y180" s="170">
        <f>X180*K180</f>
        <v>0</v>
      </c>
      <c r="Z180" s="170">
        <v>0</v>
      </c>
      <c r="AA180" s="171">
        <f>Z180*K180</f>
        <v>0</v>
      </c>
      <c r="AR180" s="19" t="s">
        <v>145</v>
      </c>
      <c r="AT180" s="19" t="s">
        <v>141</v>
      </c>
      <c r="AU180" s="19" t="s">
        <v>119</v>
      </c>
      <c r="AY180" s="19" t="s">
        <v>140</v>
      </c>
      <c r="BE180" s="106">
        <f>IF(U180="základná",N180,0)</f>
        <v>0</v>
      </c>
      <c r="BF180" s="106">
        <f>IF(U180="znížená",N180,0)</f>
        <v>0</v>
      </c>
      <c r="BG180" s="106">
        <f>IF(U180="zákl. prenesená",N180,0)</f>
        <v>0</v>
      </c>
      <c r="BH180" s="106">
        <f>IF(U180="zníž. prenesená",N180,0)</f>
        <v>0</v>
      </c>
      <c r="BI180" s="106">
        <f>IF(U180="nulová",N180,0)</f>
        <v>0</v>
      </c>
      <c r="BJ180" s="19" t="s">
        <v>119</v>
      </c>
      <c r="BK180" s="172">
        <f>ROUND(L180*K180,3)</f>
        <v>0</v>
      </c>
      <c r="BL180" s="19" t="s">
        <v>145</v>
      </c>
      <c r="BM180" s="19" t="s">
        <v>279</v>
      </c>
    </row>
    <row r="181" spans="2:65" s="9" customFormat="1" ht="29.85" customHeight="1">
      <c r="B181" s="153"/>
      <c r="C181" s="154"/>
      <c r="D181" s="163" t="s">
        <v>109</v>
      </c>
      <c r="E181" s="163"/>
      <c r="F181" s="163"/>
      <c r="G181" s="163"/>
      <c r="H181" s="163"/>
      <c r="I181" s="163"/>
      <c r="J181" s="163"/>
      <c r="K181" s="163"/>
      <c r="L181" s="163"/>
      <c r="M181" s="163"/>
      <c r="N181" s="284">
        <f>BK181</f>
        <v>0</v>
      </c>
      <c r="O181" s="285"/>
      <c r="P181" s="285"/>
      <c r="Q181" s="285"/>
      <c r="R181" s="156"/>
      <c r="T181" s="157"/>
      <c r="U181" s="154"/>
      <c r="V181" s="154"/>
      <c r="W181" s="158">
        <f>W182</f>
        <v>0</v>
      </c>
      <c r="X181" s="154"/>
      <c r="Y181" s="158">
        <f>Y182</f>
        <v>0</v>
      </c>
      <c r="Z181" s="154"/>
      <c r="AA181" s="159">
        <f>AA182</f>
        <v>0</v>
      </c>
      <c r="AR181" s="160" t="s">
        <v>81</v>
      </c>
      <c r="AT181" s="161" t="s">
        <v>75</v>
      </c>
      <c r="AU181" s="161" t="s">
        <v>81</v>
      </c>
      <c r="AY181" s="160" t="s">
        <v>140</v>
      </c>
      <c r="BK181" s="162">
        <f>BK182</f>
        <v>0</v>
      </c>
    </row>
    <row r="182" spans="2:65" s="1" customFormat="1" ht="44.25" customHeight="1">
      <c r="B182" s="36"/>
      <c r="C182" s="164" t="s">
        <v>280</v>
      </c>
      <c r="D182" s="164" t="s">
        <v>141</v>
      </c>
      <c r="E182" s="165" t="s">
        <v>281</v>
      </c>
      <c r="F182" s="264" t="s">
        <v>282</v>
      </c>
      <c r="G182" s="264"/>
      <c r="H182" s="264"/>
      <c r="I182" s="264"/>
      <c r="J182" s="166" t="s">
        <v>266</v>
      </c>
      <c r="K182" s="167">
        <v>526.78599999999994</v>
      </c>
      <c r="L182" s="265">
        <v>0</v>
      </c>
      <c r="M182" s="266"/>
      <c r="N182" s="267">
        <f>ROUND(L182*K182,3)</f>
        <v>0</v>
      </c>
      <c r="O182" s="267"/>
      <c r="P182" s="267"/>
      <c r="Q182" s="267"/>
      <c r="R182" s="38"/>
      <c r="T182" s="169" t="s">
        <v>20</v>
      </c>
      <c r="U182" s="45" t="s">
        <v>43</v>
      </c>
      <c r="V182" s="37"/>
      <c r="W182" s="170">
        <f>V182*K182</f>
        <v>0</v>
      </c>
      <c r="X182" s="170">
        <v>0</v>
      </c>
      <c r="Y182" s="170">
        <f>X182*K182</f>
        <v>0</v>
      </c>
      <c r="Z182" s="170">
        <v>0</v>
      </c>
      <c r="AA182" s="171">
        <f>Z182*K182</f>
        <v>0</v>
      </c>
      <c r="AR182" s="19" t="s">
        <v>145</v>
      </c>
      <c r="AT182" s="19" t="s">
        <v>141</v>
      </c>
      <c r="AU182" s="19" t="s">
        <v>119</v>
      </c>
      <c r="AY182" s="19" t="s">
        <v>140</v>
      </c>
      <c r="BE182" s="106">
        <f>IF(U182="základná",N182,0)</f>
        <v>0</v>
      </c>
      <c r="BF182" s="106">
        <f>IF(U182="znížená",N182,0)</f>
        <v>0</v>
      </c>
      <c r="BG182" s="106">
        <f>IF(U182="zákl. prenesená",N182,0)</f>
        <v>0</v>
      </c>
      <c r="BH182" s="106">
        <f>IF(U182="zníž. prenesená",N182,0)</f>
        <v>0</v>
      </c>
      <c r="BI182" s="106">
        <f>IF(U182="nulová",N182,0)</f>
        <v>0</v>
      </c>
      <c r="BJ182" s="19" t="s">
        <v>119</v>
      </c>
      <c r="BK182" s="172">
        <f>ROUND(L182*K182,3)</f>
        <v>0</v>
      </c>
      <c r="BL182" s="19" t="s">
        <v>145</v>
      </c>
      <c r="BM182" s="19" t="s">
        <v>283</v>
      </c>
    </row>
    <row r="183" spans="2:65" s="9" customFormat="1" ht="37.35" customHeight="1">
      <c r="B183" s="153"/>
      <c r="C183" s="154"/>
      <c r="D183" s="155" t="s">
        <v>110</v>
      </c>
      <c r="E183" s="155"/>
      <c r="F183" s="155"/>
      <c r="G183" s="155"/>
      <c r="H183" s="155"/>
      <c r="I183" s="155"/>
      <c r="J183" s="155"/>
      <c r="K183" s="155"/>
      <c r="L183" s="155"/>
      <c r="M183" s="155"/>
      <c r="N183" s="286">
        <f>BK183</f>
        <v>0</v>
      </c>
      <c r="O183" s="287"/>
      <c r="P183" s="287"/>
      <c r="Q183" s="287"/>
      <c r="R183" s="156"/>
      <c r="T183" s="157"/>
      <c r="U183" s="154"/>
      <c r="V183" s="154"/>
      <c r="W183" s="158">
        <f>W184</f>
        <v>0</v>
      </c>
      <c r="X183" s="154"/>
      <c r="Y183" s="158">
        <f>Y184</f>
        <v>0.16541</v>
      </c>
      <c r="Z183" s="154"/>
      <c r="AA183" s="159">
        <f>AA184</f>
        <v>0</v>
      </c>
      <c r="AR183" s="160" t="s">
        <v>119</v>
      </c>
      <c r="AT183" s="161" t="s">
        <v>75</v>
      </c>
      <c r="AU183" s="161" t="s">
        <v>76</v>
      </c>
      <c r="AY183" s="160" t="s">
        <v>140</v>
      </c>
      <c r="BK183" s="162">
        <f>BK184</f>
        <v>0</v>
      </c>
    </row>
    <row r="184" spans="2:65" s="9" customFormat="1" ht="19.899999999999999" customHeight="1">
      <c r="B184" s="153"/>
      <c r="C184" s="154"/>
      <c r="D184" s="163" t="s">
        <v>111</v>
      </c>
      <c r="E184" s="163"/>
      <c r="F184" s="163"/>
      <c r="G184" s="163"/>
      <c r="H184" s="163"/>
      <c r="I184" s="163"/>
      <c r="J184" s="163"/>
      <c r="K184" s="163"/>
      <c r="L184" s="163"/>
      <c r="M184" s="163"/>
      <c r="N184" s="282">
        <f>BK184</f>
        <v>0</v>
      </c>
      <c r="O184" s="283"/>
      <c r="P184" s="283"/>
      <c r="Q184" s="283"/>
      <c r="R184" s="156"/>
      <c r="T184" s="157"/>
      <c r="U184" s="154"/>
      <c r="V184" s="154"/>
      <c r="W184" s="158">
        <f>SUM(W185:W188)</f>
        <v>0</v>
      </c>
      <c r="X184" s="154"/>
      <c r="Y184" s="158">
        <f>SUM(Y185:Y188)</f>
        <v>0.16541</v>
      </c>
      <c r="Z184" s="154"/>
      <c r="AA184" s="159">
        <f>SUM(AA185:AA188)</f>
        <v>0</v>
      </c>
      <c r="AR184" s="160" t="s">
        <v>119</v>
      </c>
      <c r="AT184" s="161" t="s">
        <v>75</v>
      </c>
      <c r="AU184" s="161" t="s">
        <v>81</v>
      </c>
      <c r="AY184" s="160" t="s">
        <v>140</v>
      </c>
      <c r="BK184" s="162">
        <f>SUM(BK185:BK188)</f>
        <v>0</v>
      </c>
    </row>
    <row r="185" spans="2:65" s="1" customFormat="1" ht="31.5" customHeight="1">
      <c r="B185" s="36"/>
      <c r="C185" s="164" t="s">
        <v>284</v>
      </c>
      <c r="D185" s="164" t="s">
        <v>141</v>
      </c>
      <c r="E185" s="165" t="s">
        <v>285</v>
      </c>
      <c r="F185" s="264" t="s">
        <v>286</v>
      </c>
      <c r="G185" s="264"/>
      <c r="H185" s="264"/>
      <c r="I185" s="264"/>
      <c r="J185" s="166" t="s">
        <v>144</v>
      </c>
      <c r="K185" s="167">
        <v>69.5</v>
      </c>
      <c r="L185" s="265">
        <v>0</v>
      </c>
      <c r="M185" s="266"/>
      <c r="N185" s="267">
        <f>ROUND(L185*K185,3)</f>
        <v>0</v>
      </c>
      <c r="O185" s="267"/>
      <c r="P185" s="267"/>
      <c r="Q185" s="267"/>
      <c r="R185" s="38"/>
      <c r="T185" s="169" t="s">
        <v>20</v>
      </c>
      <c r="U185" s="45" t="s">
        <v>43</v>
      </c>
      <c r="V185" s="37"/>
      <c r="W185" s="170">
        <f>V185*K185</f>
        <v>0</v>
      </c>
      <c r="X185" s="170">
        <v>8.0000000000000007E-5</v>
      </c>
      <c r="Y185" s="170">
        <f>X185*K185</f>
        <v>5.5600000000000007E-3</v>
      </c>
      <c r="Z185" s="170">
        <v>0</v>
      </c>
      <c r="AA185" s="171">
        <f>Z185*K185</f>
        <v>0</v>
      </c>
      <c r="AR185" s="19" t="s">
        <v>215</v>
      </c>
      <c r="AT185" s="19" t="s">
        <v>141</v>
      </c>
      <c r="AU185" s="19" t="s">
        <v>119</v>
      </c>
      <c r="AY185" s="19" t="s">
        <v>140</v>
      </c>
      <c r="BE185" s="106">
        <f>IF(U185="základná",N185,0)</f>
        <v>0</v>
      </c>
      <c r="BF185" s="106">
        <f>IF(U185="znížená",N185,0)</f>
        <v>0</v>
      </c>
      <c r="BG185" s="106">
        <f>IF(U185="zákl. prenesená",N185,0)</f>
        <v>0</v>
      </c>
      <c r="BH185" s="106">
        <f>IF(U185="zníž. prenesená",N185,0)</f>
        <v>0</v>
      </c>
      <c r="BI185" s="106">
        <f>IF(U185="nulová",N185,0)</f>
        <v>0</v>
      </c>
      <c r="BJ185" s="19" t="s">
        <v>119</v>
      </c>
      <c r="BK185" s="172">
        <f>ROUND(L185*K185,3)</f>
        <v>0</v>
      </c>
      <c r="BL185" s="19" t="s">
        <v>215</v>
      </c>
      <c r="BM185" s="19" t="s">
        <v>287</v>
      </c>
    </row>
    <row r="186" spans="2:65" s="10" customFormat="1" ht="22.5" customHeight="1">
      <c r="B186" s="173"/>
      <c r="C186" s="174"/>
      <c r="D186" s="174"/>
      <c r="E186" s="175" t="s">
        <v>20</v>
      </c>
      <c r="F186" s="268" t="s">
        <v>288</v>
      </c>
      <c r="G186" s="269"/>
      <c r="H186" s="269"/>
      <c r="I186" s="269"/>
      <c r="J186" s="174"/>
      <c r="K186" s="176">
        <v>69.5</v>
      </c>
      <c r="L186" s="174"/>
      <c r="M186" s="174"/>
      <c r="N186" s="174"/>
      <c r="O186" s="174"/>
      <c r="P186" s="174"/>
      <c r="Q186" s="174"/>
      <c r="R186" s="177"/>
      <c r="T186" s="178"/>
      <c r="U186" s="174"/>
      <c r="V186" s="174"/>
      <c r="W186" s="174"/>
      <c r="X186" s="174"/>
      <c r="Y186" s="174"/>
      <c r="Z186" s="174"/>
      <c r="AA186" s="179"/>
      <c r="AT186" s="180" t="s">
        <v>148</v>
      </c>
      <c r="AU186" s="180" t="s">
        <v>119</v>
      </c>
      <c r="AV186" s="10" t="s">
        <v>119</v>
      </c>
      <c r="AW186" s="10" t="s">
        <v>33</v>
      </c>
      <c r="AX186" s="10" t="s">
        <v>81</v>
      </c>
      <c r="AY186" s="180" t="s">
        <v>140</v>
      </c>
    </row>
    <row r="187" spans="2:65" s="1" customFormat="1" ht="31.5" customHeight="1">
      <c r="B187" s="36"/>
      <c r="C187" s="189" t="s">
        <v>289</v>
      </c>
      <c r="D187" s="189" t="s">
        <v>197</v>
      </c>
      <c r="E187" s="190" t="s">
        <v>290</v>
      </c>
      <c r="F187" s="274" t="s">
        <v>291</v>
      </c>
      <c r="G187" s="274"/>
      <c r="H187" s="274"/>
      <c r="I187" s="274"/>
      <c r="J187" s="191" t="s">
        <v>144</v>
      </c>
      <c r="K187" s="192">
        <v>79.924999999999997</v>
      </c>
      <c r="L187" s="275">
        <v>0</v>
      </c>
      <c r="M187" s="276"/>
      <c r="N187" s="277">
        <f>ROUND(L187*K187,3)</f>
        <v>0</v>
      </c>
      <c r="O187" s="267"/>
      <c r="P187" s="267"/>
      <c r="Q187" s="267"/>
      <c r="R187" s="38"/>
      <c r="T187" s="169" t="s">
        <v>20</v>
      </c>
      <c r="U187" s="45" t="s">
        <v>43</v>
      </c>
      <c r="V187" s="37"/>
      <c r="W187" s="170">
        <f>V187*K187</f>
        <v>0</v>
      </c>
      <c r="X187" s="170">
        <v>2E-3</v>
      </c>
      <c r="Y187" s="170">
        <f>X187*K187</f>
        <v>0.15984999999999999</v>
      </c>
      <c r="Z187" s="170">
        <v>0</v>
      </c>
      <c r="AA187" s="171">
        <f>Z187*K187</f>
        <v>0</v>
      </c>
      <c r="AR187" s="19" t="s">
        <v>284</v>
      </c>
      <c r="AT187" s="19" t="s">
        <v>197</v>
      </c>
      <c r="AU187" s="19" t="s">
        <v>119</v>
      </c>
      <c r="AY187" s="19" t="s">
        <v>140</v>
      </c>
      <c r="BE187" s="106">
        <f>IF(U187="základná",N187,0)</f>
        <v>0</v>
      </c>
      <c r="BF187" s="106">
        <f>IF(U187="znížená",N187,0)</f>
        <v>0</v>
      </c>
      <c r="BG187" s="106">
        <f>IF(U187="zákl. prenesená",N187,0)</f>
        <v>0</v>
      </c>
      <c r="BH187" s="106">
        <f>IF(U187="zníž. prenesená",N187,0)</f>
        <v>0</v>
      </c>
      <c r="BI187" s="106">
        <f>IF(U187="nulová",N187,0)</f>
        <v>0</v>
      </c>
      <c r="BJ187" s="19" t="s">
        <v>119</v>
      </c>
      <c r="BK187" s="172">
        <f>ROUND(L187*K187,3)</f>
        <v>0</v>
      </c>
      <c r="BL187" s="19" t="s">
        <v>215</v>
      </c>
      <c r="BM187" s="19" t="s">
        <v>292</v>
      </c>
    </row>
    <row r="188" spans="2:65" s="1" customFormat="1" ht="31.5" customHeight="1">
      <c r="B188" s="36"/>
      <c r="C188" s="164" t="s">
        <v>293</v>
      </c>
      <c r="D188" s="164" t="s">
        <v>141</v>
      </c>
      <c r="E188" s="165" t="s">
        <v>294</v>
      </c>
      <c r="F188" s="264" t="s">
        <v>295</v>
      </c>
      <c r="G188" s="264"/>
      <c r="H188" s="264"/>
      <c r="I188" s="264"/>
      <c r="J188" s="166" t="s">
        <v>296</v>
      </c>
      <c r="K188" s="168">
        <v>0</v>
      </c>
      <c r="L188" s="265">
        <v>0</v>
      </c>
      <c r="M188" s="266"/>
      <c r="N188" s="267">
        <f>ROUND(L188*K188,3)</f>
        <v>0</v>
      </c>
      <c r="O188" s="267"/>
      <c r="P188" s="267"/>
      <c r="Q188" s="267"/>
      <c r="R188" s="38"/>
      <c r="T188" s="169" t="s">
        <v>20</v>
      </c>
      <c r="U188" s="45" t="s">
        <v>43</v>
      </c>
      <c r="V188" s="37"/>
      <c r="W188" s="170">
        <f>V188*K188</f>
        <v>0</v>
      </c>
      <c r="X188" s="170">
        <v>0</v>
      </c>
      <c r="Y188" s="170">
        <f>X188*K188</f>
        <v>0</v>
      </c>
      <c r="Z188" s="170">
        <v>0</v>
      </c>
      <c r="AA188" s="171">
        <f>Z188*K188</f>
        <v>0</v>
      </c>
      <c r="AR188" s="19" t="s">
        <v>215</v>
      </c>
      <c r="AT188" s="19" t="s">
        <v>141</v>
      </c>
      <c r="AU188" s="19" t="s">
        <v>119</v>
      </c>
      <c r="AY188" s="19" t="s">
        <v>140</v>
      </c>
      <c r="BE188" s="106">
        <f>IF(U188="základná",N188,0)</f>
        <v>0</v>
      </c>
      <c r="BF188" s="106">
        <f>IF(U188="znížená",N188,0)</f>
        <v>0</v>
      </c>
      <c r="BG188" s="106">
        <f>IF(U188="zákl. prenesená",N188,0)</f>
        <v>0</v>
      </c>
      <c r="BH188" s="106">
        <f>IF(U188="zníž. prenesená",N188,0)</f>
        <v>0</v>
      </c>
      <c r="BI188" s="106">
        <f>IF(U188="nulová",N188,0)</f>
        <v>0</v>
      </c>
      <c r="BJ188" s="19" t="s">
        <v>119</v>
      </c>
      <c r="BK188" s="172">
        <f>ROUND(L188*K188,3)</f>
        <v>0</v>
      </c>
      <c r="BL188" s="19" t="s">
        <v>215</v>
      </c>
      <c r="BM188" s="19" t="s">
        <v>297</v>
      </c>
    </row>
    <row r="189" spans="2:65" s="9" customFormat="1" ht="37.35" customHeight="1">
      <c r="B189" s="153"/>
      <c r="C189" s="154"/>
      <c r="D189" s="155" t="s">
        <v>112</v>
      </c>
      <c r="E189" s="155"/>
      <c r="F189" s="155"/>
      <c r="G189" s="155"/>
      <c r="H189" s="155"/>
      <c r="I189" s="155"/>
      <c r="J189" s="155"/>
      <c r="K189" s="155"/>
      <c r="L189" s="155"/>
      <c r="M189" s="155"/>
      <c r="N189" s="286">
        <f>BK189</f>
        <v>0</v>
      </c>
      <c r="O189" s="287"/>
      <c r="P189" s="287"/>
      <c r="Q189" s="287"/>
      <c r="R189" s="156"/>
      <c r="T189" s="157"/>
      <c r="U189" s="154"/>
      <c r="V189" s="154"/>
      <c r="W189" s="158">
        <f>W190+W192</f>
        <v>0</v>
      </c>
      <c r="X189" s="154"/>
      <c r="Y189" s="158">
        <f>Y190+Y192</f>
        <v>0</v>
      </c>
      <c r="Z189" s="154"/>
      <c r="AA189" s="159">
        <f>AA190+AA192</f>
        <v>0</v>
      </c>
      <c r="AR189" s="160" t="s">
        <v>166</v>
      </c>
      <c r="AT189" s="161" t="s">
        <v>75</v>
      </c>
      <c r="AU189" s="161" t="s">
        <v>76</v>
      </c>
      <c r="AY189" s="160" t="s">
        <v>140</v>
      </c>
      <c r="BK189" s="162">
        <f>BK190+BK192</f>
        <v>0</v>
      </c>
    </row>
    <row r="190" spans="2:65" s="9" customFormat="1" ht="19.899999999999999" customHeight="1">
      <c r="B190" s="153"/>
      <c r="C190" s="154"/>
      <c r="D190" s="163" t="s">
        <v>113</v>
      </c>
      <c r="E190" s="163"/>
      <c r="F190" s="163"/>
      <c r="G190" s="163"/>
      <c r="H190" s="163"/>
      <c r="I190" s="163"/>
      <c r="J190" s="163"/>
      <c r="K190" s="163"/>
      <c r="L190" s="163"/>
      <c r="M190" s="163"/>
      <c r="N190" s="282">
        <f>BK190</f>
        <v>0</v>
      </c>
      <c r="O190" s="283"/>
      <c r="P190" s="283"/>
      <c r="Q190" s="283"/>
      <c r="R190" s="156"/>
      <c r="T190" s="157"/>
      <c r="U190" s="154"/>
      <c r="V190" s="154"/>
      <c r="W190" s="158">
        <f>W191</f>
        <v>0</v>
      </c>
      <c r="X190" s="154"/>
      <c r="Y190" s="158">
        <f>Y191</f>
        <v>0</v>
      </c>
      <c r="Z190" s="154"/>
      <c r="AA190" s="159">
        <f>AA191</f>
        <v>0</v>
      </c>
      <c r="AR190" s="160" t="s">
        <v>166</v>
      </c>
      <c r="AT190" s="161" t="s">
        <v>75</v>
      </c>
      <c r="AU190" s="161" t="s">
        <v>81</v>
      </c>
      <c r="AY190" s="160" t="s">
        <v>140</v>
      </c>
      <c r="BK190" s="162">
        <f>BK191</f>
        <v>0</v>
      </c>
    </row>
    <row r="191" spans="2:65" s="1" customFormat="1" ht="44.25" customHeight="1">
      <c r="B191" s="36"/>
      <c r="C191" s="164" t="s">
        <v>298</v>
      </c>
      <c r="D191" s="164" t="s">
        <v>141</v>
      </c>
      <c r="E191" s="165" t="s">
        <v>299</v>
      </c>
      <c r="F191" s="264" t="s">
        <v>300</v>
      </c>
      <c r="G191" s="264"/>
      <c r="H191" s="264"/>
      <c r="I191" s="264"/>
      <c r="J191" s="166" t="s">
        <v>301</v>
      </c>
      <c r="K191" s="167">
        <v>1</v>
      </c>
      <c r="L191" s="265">
        <v>0</v>
      </c>
      <c r="M191" s="266"/>
      <c r="N191" s="267">
        <f>ROUND(L191*K191,3)</f>
        <v>0</v>
      </c>
      <c r="O191" s="267"/>
      <c r="P191" s="267"/>
      <c r="Q191" s="267"/>
      <c r="R191" s="38"/>
      <c r="T191" s="169" t="s">
        <v>20</v>
      </c>
      <c r="U191" s="45" t="s">
        <v>43</v>
      </c>
      <c r="V191" s="37"/>
      <c r="W191" s="170">
        <f>V191*K191</f>
        <v>0</v>
      </c>
      <c r="X191" s="170">
        <v>0</v>
      </c>
      <c r="Y191" s="170">
        <f>X191*K191</f>
        <v>0</v>
      </c>
      <c r="Z191" s="170">
        <v>0</v>
      </c>
      <c r="AA191" s="171">
        <f>Z191*K191</f>
        <v>0</v>
      </c>
      <c r="AR191" s="19" t="s">
        <v>302</v>
      </c>
      <c r="AT191" s="19" t="s">
        <v>141</v>
      </c>
      <c r="AU191" s="19" t="s">
        <v>119</v>
      </c>
      <c r="AY191" s="19" t="s">
        <v>140</v>
      </c>
      <c r="BE191" s="106">
        <f>IF(U191="základná",N191,0)</f>
        <v>0</v>
      </c>
      <c r="BF191" s="106">
        <f>IF(U191="znížená",N191,0)</f>
        <v>0</v>
      </c>
      <c r="BG191" s="106">
        <f>IF(U191="zákl. prenesená",N191,0)</f>
        <v>0</v>
      </c>
      <c r="BH191" s="106">
        <f>IF(U191="zníž. prenesená",N191,0)</f>
        <v>0</v>
      </c>
      <c r="BI191" s="106">
        <f>IF(U191="nulová",N191,0)</f>
        <v>0</v>
      </c>
      <c r="BJ191" s="19" t="s">
        <v>119</v>
      </c>
      <c r="BK191" s="172">
        <f>ROUND(L191*K191,3)</f>
        <v>0</v>
      </c>
      <c r="BL191" s="19" t="s">
        <v>302</v>
      </c>
      <c r="BM191" s="19" t="s">
        <v>303</v>
      </c>
    </row>
    <row r="192" spans="2:65" s="9" customFormat="1" ht="29.85" customHeight="1">
      <c r="B192" s="153"/>
      <c r="C192" s="154"/>
      <c r="D192" s="163" t="s">
        <v>114</v>
      </c>
      <c r="E192" s="163"/>
      <c r="F192" s="163"/>
      <c r="G192" s="163"/>
      <c r="H192" s="163"/>
      <c r="I192" s="163"/>
      <c r="J192" s="163"/>
      <c r="K192" s="163"/>
      <c r="L192" s="163"/>
      <c r="M192" s="163"/>
      <c r="N192" s="284">
        <f>BK192</f>
        <v>0</v>
      </c>
      <c r="O192" s="285"/>
      <c r="P192" s="285"/>
      <c r="Q192" s="285"/>
      <c r="R192" s="156"/>
      <c r="T192" s="157"/>
      <c r="U192" s="154"/>
      <c r="V192" s="154"/>
      <c r="W192" s="158">
        <f>W193</f>
        <v>0</v>
      </c>
      <c r="X192" s="154"/>
      <c r="Y192" s="158">
        <f>Y193</f>
        <v>0</v>
      </c>
      <c r="Z192" s="154"/>
      <c r="AA192" s="159">
        <f>AA193</f>
        <v>0</v>
      </c>
      <c r="AR192" s="160" t="s">
        <v>166</v>
      </c>
      <c r="AT192" s="161" t="s">
        <v>75</v>
      </c>
      <c r="AU192" s="161" t="s">
        <v>81</v>
      </c>
      <c r="AY192" s="160" t="s">
        <v>140</v>
      </c>
      <c r="BK192" s="162">
        <f>BK193</f>
        <v>0</v>
      </c>
    </row>
    <row r="193" spans="2:65" s="1" customFormat="1" ht="31.5" customHeight="1">
      <c r="B193" s="36"/>
      <c r="C193" s="164" t="s">
        <v>304</v>
      </c>
      <c r="D193" s="164" t="s">
        <v>141</v>
      </c>
      <c r="E193" s="165" t="s">
        <v>305</v>
      </c>
      <c r="F193" s="264" t="s">
        <v>306</v>
      </c>
      <c r="G193" s="264"/>
      <c r="H193" s="264"/>
      <c r="I193" s="264"/>
      <c r="J193" s="166" t="s">
        <v>301</v>
      </c>
      <c r="K193" s="167">
        <v>1</v>
      </c>
      <c r="L193" s="265">
        <v>0</v>
      </c>
      <c r="M193" s="266"/>
      <c r="N193" s="267">
        <f>ROUND(L193*K193,3)</f>
        <v>0</v>
      </c>
      <c r="O193" s="267"/>
      <c r="P193" s="267"/>
      <c r="Q193" s="267"/>
      <c r="R193" s="38"/>
      <c r="T193" s="169" t="s">
        <v>20</v>
      </c>
      <c r="U193" s="45" t="s">
        <v>43</v>
      </c>
      <c r="V193" s="37"/>
      <c r="W193" s="170">
        <f>V193*K193</f>
        <v>0</v>
      </c>
      <c r="X193" s="170">
        <v>0</v>
      </c>
      <c r="Y193" s="170">
        <f>X193*K193</f>
        <v>0</v>
      </c>
      <c r="Z193" s="170">
        <v>0</v>
      </c>
      <c r="AA193" s="171">
        <f>Z193*K193</f>
        <v>0</v>
      </c>
      <c r="AR193" s="19" t="s">
        <v>302</v>
      </c>
      <c r="AT193" s="19" t="s">
        <v>141</v>
      </c>
      <c r="AU193" s="19" t="s">
        <v>119</v>
      </c>
      <c r="AY193" s="19" t="s">
        <v>140</v>
      </c>
      <c r="BE193" s="106">
        <f>IF(U193="základná",N193,0)</f>
        <v>0</v>
      </c>
      <c r="BF193" s="106">
        <f>IF(U193="znížená",N193,0)</f>
        <v>0</v>
      </c>
      <c r="BG193" s="106">
        <f>IF(U193="zákl. prenesená",N193,0)</f>
        <v>0</v>
      </c>
      <c r="BH193" s="106">
        <f>IF(U193="zníž. prenesená",N193,0)</f>
        <v>0</v>
      </c>
      <c r="BI193" s="106">
        <f>IF(U193="nulová",N193,0)</f>
        <v>0</v>
      </c>
      <c r="BJ193" s="19" t="s">
        <v>119</v>
      </c>
      <c r="BK193" s="172">
        <f>ROUND(L193*K193,3)</f>
        <v>0</v>
      </c>
      <c r="BL193" s="19" t="s">
        <v>302</v>
      </c>
      <c r="BM193" s="19" t="s">
        <v>307</v>
      </c>
    </row>
    <row r="194" spans="2:65" s="1" customFormat="1" ht="49.9" customHeight="1">
      <c r="B194" s="36"/>
      <c r="C194" s="37"/>
      <c r="D194" s="155" t="s">
        <v>308</v>
      </c>
      <c r="E194" s="37"/>
      <c r="F194" s="37"/>
      <c r="G194" s="37"/>
      <c r="H194" s="37"/>
      <c r="I194" s="37"/>
      <c r="J194" s="37"/>
      <c r="K194" s="37"/>
      <c r="L194" s="37"/>
      <c r="M194" s="37"/>
      <c r="N194" s="288">
        <f t="shared" ref="N194:N199" si="15">BK194</f>
        <v>0</v>
      </c>
      <c r="O194" s="289"/>
      <c r="P194" s="289"/>
      <c r="Q194" s="289"/>
      <c r="R194" s="38"/>
      <c r="T194" s="139"/>
      <c r="U194" s="37"/>
      <c r="V194" s="37"/>
      <c r="W194" s="37"/>
      <c r="X194" s="37"/>
      <c r="Y194" s="37"/>
      <c r="Z194" s="37"/>
      <c r="AA194" s="79"/>
      <c r="AT194" s="19" t="s">
        <v>75</v>
      </c>
      <c r="AU194" s="19" t="s">
        <v>76</v>
      </c>
      <c r="AY194" s="19" t="s">
        <v>309</v>
      </c>
      <c r="BK194" s="172">
        <f>SUM(BK195:BK199)</f>
        <v>0</v>
      </c>
    </row>
    <row r="195" spans="2:65" s="1" customFormat="1" ht="22.35" customHeight="1">
      <c r="B195" s="36"/>
      <c r="C195" s="193" t="s">
        <v>20</v>
      </c>
      <c r="D195" s="193" t="s">
        <v>141</v>
      </c>
      <c r="E195" s="194" t="s">
        <v>20</v>
      </c>
      <c r="F195" s="278" t="s">
        <v>20</v>
      </c>
      <c r="G195" s="278"/>
      <c r="H195" s="278"/>
      <c r="I195" s="278"/>
      <c r="J195" s="195" t="s">
        <v>20</v>
      </c>
      <c r="K195" s="168"/>
      <c r="L195" s="265"/>
      <c r="M195" s="267"/>
      <c r="N195" s="267">
        <f t="shared" si="15"/>
        <v>0</v>
      </c>
      <c r="O195" s="267"/>
      <c r="P195" s="267"/>
      <c r="Q195" s="267"/>
      <c r="R195" s="38"/>
      <c r="T195" s="169" t="s">
        <v>20</v>
      </c>
      <c r="U195" s="196" t="s">
        <v>43</v>
      </c>
      <c r="V195" s="37"/>
      <c r="W195" s="37"/>
      <c r="X195" s="37"/>
      <c r="Y195" s="37"/>
      <c r="Z195" s="37"/>
      <c r="AA195" s="79"/>
      <c r="AT195" s="19" t="s">
        <v>309</v>
      </c>
      <c r="AU195" s="19" t="s">
        <v>81</v>
      </c>
      <c r="AY195" s="19" t="s">
        <v>309</v>
      </c>
      <c r="BE195" s="106">
        <f>IF(U195="základná",N195,0)</f>
        <v>0</v>
      </c>
      <c r="BF195" s="106">
        <f>IF(U195="znížená",N195,0)</f>
        <v>0</v>
      </c>
      <c r="BG195" s="106">
        <f>IF(U195="zákl. prenesená",N195,0)</f>
        <v>0</v>
      </c>
      <c r="BH195" s="106">
        <f>IF(U195="zníž. prenesená",N195,0)</f>
        <v>0</v>
      </c>
      <c r="BI195" s="106">
        <f>IF(U195="nulová",N195,0)</f>
        <v>0</v>
      </c>
      <c r="BJ195" s="19" t="s">
        <v>119</v>
      </c>
      <c r="BK195" s="172">
        <f>L195*K195</f>
        <v>0</v>
      </c>
    </row>
    <row r="196" spans="2:65" s="1" customFormat="1" ht="22.35" customHeight="1">
      <c r="B196" s="36"/>
      <c r="C196" s="193" t="s">
        <v>20</v>
      </c>
      <c r="D196" s="193" t="s">
        <v>141</v>
      </c>
      <c r="E196" s="194" t="s">
        <v>20</v>
      </c>
      <c r="F196" s="278" t="s">
        <v>20</v>
      </c>
      <c r="G196" s="278"/>
      <c r="H196" s="278"/>
      <c r="I196" s="278"/>
      <c r="J196" s="195" t="s">
        <v>20</v>
      </c>
      <c r="K196" s="168"/>
      <c r="L196" s="265"/>
      <c r="M196" s="267"/>
      <c r="N196" s="267">
        <f t="shared" si="15"/>
        <v>0</v>
      </c>
      <c r="O196" s="267"/>
      <c r="P196" s="267"/>
      <c r="Q196" s="267"/>
      <c r="R196" s="38"/>
      <c r="T196" s="169" t="s">
        <v>20</v>
      </c>
      <c r="U196" s="196" t="s">
        <v>43</v>
      </c>
      <c r="V196" s="37"/>
      <c r="W196" s="37"/>
      <c r="X196" s="37"/>
      <c r="Y196" s="37"/>
      <c r="Z196" s="37"/>
      <c r="AA196" s="79"/>
      <c r="AT196" s="19" t="s">
        <v>309</v>
      </c>
      <c r="AU196" s="19" t="s">
        <v>81</v>
      </c>
      <c r="AY196" s="19" t="s">
        <v>309</v>
      </c>
      <c r="BE196" s="106">
        <f>IF(U196="základná",N196,0)</f>
        <v>0</v>
      </c>
      <c r="BF196" s="106">
        <f>IF(U196="znížená",N196,0)</f>
        <v>0</v>
      </c>
      <c r="BG196" s="106">
        <f>IF(U196="zákl. prenesená",N196,0)</f>
        <v>0</v>
      </c>
      <c r="BH196" s="106">
        <f>IF(U196="zníž. prenesená",N196,0)</f>
        <v>0</v>
      </c>
      <c r="BI196" s="106">
        <f>IF(U196="nulová",N196,0)</f>
        <v>0</v>
      </c>
      <c r="BJ196" s="19" t="s">
        <v>119</v>
      </c>
      <c r="BK196" s="172">
        <f>L196*K196</f>
        <v>0</v>
      </c>
    </row>
    <row r="197" spans="2:65" s="1" customFormat="1" ht="22.35" customHeight="1">
      <c r="B197" s="36"/>
      <c r="C197" s="193" t="s">
        <v>20</v>
      </c>
      <c r="D197" s="193" t="s">
        <v>141</v>
      </c>
      <c r="E197" s="194" t="s">
        <v>20</v>
      </c>
      <c r="F197" s="278" t="s">
        <v>20</v>
      </c>
      <c r="G197" s="278"/>
      <c r="H197" s="278"/>
      <c r="I197" s="278"/>
      <c r="J197" s="195" t="s">
        <v>20</v>
      </c>
      <c r="K197" s="168"/>
      <c r="L197" s="265"/>
      <c r="M197" s="267"/>
      <c r="N197" s="267">
        <f t="shared" si="15"/>
        <v>0</v>
      </c>
      <c r="O197" s="267"/>
      <c r="P197" s="267"/>
      <c r="Q197" s="267"/>
      <c r="R197" s="38"/>
      <c r="T197" s="169" t="s">
        <v>20</v>
      </c>
      <c r="U197" s="196" t="s">
        <v>43</v>
      </c>
      <c r="V197" s="37"/>
      <c r="W197" s="37"/>
      <c r="X197" s="37"/>
      <c r="Y197" s="37"/>
      <c r="Z197" s="37"/>
      <c r="AA197" s="79"/>
      <c r="AT197" s="19" t="s">
        <v>309</v>
      </c>
      <c r="AU197" s="19" t="s">
        <v>81</v>
      </c>
      <c r="AY197" s="19" t="s">
        <v>309</v>
      </c>
      <c r="BE197" s="106">
        <f>IF(U197="základná",N197,0)</f>
        <v>0</v>
      </c>
      <c r="BF197" s="106">
        <f>IF(U197="znížená",N197,0)</f>
        <v>0</v>
      </c>
      <c r="BG197" s="106">
        <f>IF(U197="zákl. prenesená",N197,0)</f>
        <v>0</v>
      </c>
      <c r="BH197" s="106">
        <f>IF(U197="zníž. prenesená",N197,0)</f>
        <v>0</v>
      </c>
      <c r="BI197" s="106">
        <f>IF(U197="nulová",N197,0)</f>
        <v>0</v>
      </c>
      <c r="BJ197" s="19" t="s">
        <v>119</v>
      </c>
      <c r="BK197" s="172">
        <f>L197*K197</f>
        <v>0</v>
      </c>
    </row>
    <row r="198" spans="2:65" s="1" customFormat="1" ht="22.35" customHeight="1">
      <c r="B198" s="36"/>
      <c r="C198" s="193" t="s">
        <v>20</v>
      </c>
      <c r="D198" s="193" t="s">
        <v>141</v>
      </c>
      <c r="E198" s="194" t="s">
        <v>20</v>
      </c>
      <c r="F198" s="278" t="s">
        <v>20</v>
      </c>
      <c r="G198" s="278"/>
      <c r="H198" s="278"/>
      <c r="I198" s="278"/>
      <c r="J198" s="195" t="s">
        <v>20</v>
      </c>
      <c r="K198" s="168"/>
      <c r="L198" s="265"/>
      <c r="M198" s="267"/>
      <c r="N198" s="267">
        <f t="shared" si="15"/>
        <v>0</v>
      </c>
      <c r="O198" s="267"/>
      <c r="P198" s="267"/>
      <c r="Q198" s="267"/>
      <c r="R198" s="38"/>
      <c r="T198" s="169" t="s">
        <v>20</v>
      </c>
      <c r="U198" s="196" t="s">
        <v>43</v>
      </c>
      <c r="V198" s="37"/>
      <c r="W198" s="37"/>
      <c r="X198" s="37"/>
      <c r="Y198" s="37"/>
      <c r="Z198" s="37"/>
      <c r="AA198" s="79"/>
      <c r="AT198" s="19" t="s">
        <v>309</v>
      </c>
      <c r="AU198" s="19" t="s">
        <v>81</v>
      </c>
      <c r="AY198" s="19" t="s">
        <v>309</v>
      </c>
      <c r="BE198" s="106">
        <f>IF(U198="základná",N198,0)</f>
        <v>0</v>
      </c>
      <c r="BF198" s="106">
        <f>IF(U198="znížená",N198,0)</f>
        <v>0</v>
      </c>
      <c r="BG198" s="106">
        <f>IF(U198="zákl. prenesená",N198,0)</f>
        <v>0</v>
      </c>
      <c r="BH198" s="106">
        <f>IF(U198="zníž. prenesená",N198,0)</f>
        <v>0</v>
      </c>
      <c r="BI198" s="106">
        <f>IF(U198="nulová",N198,0)</f>
        <v>0</v>
      </c>
      <c r="BJ198" s="19" t="s">
        <v>119</v>
      </c>
      <c r="BK198" s="172">
        <f>L198*K198</f>
        <v>0</v>
      </c>
    </row>
    <row r="199" spans="2:65" s="1" customFormat="1" ht="22.35" customHeight="1">
      <c r="B199" s="36"/>
      <c r="C199" s="193" t="s">
        <v>20</v>
      </c>
      <c r="D199" s="193" t="s">
        <v>141</v>
      </c>
      <c r="E199" s="194" t="s">
        <v>20</v>
      </c>
      <c r="F199" s="278" t="s">
        <v>20</v>
      </c>
      <c r="G199" s="278"/>
      <c r="H199" s="278"/>
      <c r="I199" s="278"/>
      <c r="J199" s="195" t="s">
        <v>20</v>
      </c>
      <c r="K199" s="168"/>
      <c r="L199" s="265"/>
      <c r="M199" s="267"/>
      <c r="N199" s="267">
        <f t="shared" si="15"/>
        <v>0</v>
      </c>
      <c r="O199" s="267"/>
      <c r="P199" s="267"/>
      <c r="Q199" s="267"/>
      <c r="R199" s="38"/>
      <c r="T199" s="169" t="s">
        <v>20</v>
      </c>
      <c r="U199" s="196" t="s">
        <v>43</v>
      </c>
      <c r="V199" s="57"/>
      <c r="W199" s="57"/>
      <c r="X199" s="57"/>
      <c r="Y199" s="57"/>
      <c r="Z199" s="57"/>
      <c r="AA199" s="59"/>
      <c r="AT199" s="19" t="s">
        <v>309</v>
      </c>
      <c r="AU199" s="19" t="s">
        <v>81</v>
      </c>
      <c r="AY199" s="19" t="s">
        <v>309</v>
      </c>
      <c r="BE199" s="106">
        <f>IF(U199="základná",N199,0)</f>
        <v>0</v>
      </c>
      <c r="BF199" s="106">
        <f>IF(U199="znížená",N199,0)</f>
        <v>0</v>
      </c>
      <c r="BG199" s="106">
        <f>IF(U199="zákl. prenesená",N199,0)</f>
        <v>0</v>
      </c>
      <c r="BH199" s="106">
        <f>IF(U199="zníž. prenesená",N199,0)</f>
        <v>0</v>
      </c>
      <c r="BI199" s="106">
        <f>IF(U199="nulová",N199,0)</f>
        <v>0</v>
      </c>
      <c r="BJ199" s="19" t="s">
        <v>119</v>
      </c>
      <c r="BK199" s="172">
        <f>L199*K199</f>
        <v>0</v>
      </c>
    </row>
    <row r="200" spans="2:65" s="1" customFormat="1" ht="6.95" customHeight="1">
      <c r="B200" s="60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2"/>
    </row>
  </sheetData>
  <sheetProtection algorithmName="SHA-512" hashValue="l81Nm/GawLcEAP0nN2YIVhJ7ByFmawljIpB0uzBJre0McfjBac71gSirpIdMB+j0JDkZA8ifyEee5etZFNcvGA==" saltValue="zXFahRiTWenoxTiSrwUGzg==" spinCount="100000" sheet="1" objects="1" scenarios="1" formatCells="0" formatColumns="0" formatRows="0" sort="0" autoFilter="0"/>
  <mergeCells count="228">
    <mergeCell ref="H1:K1"/>
    <mergeCell ref="S2:AC2"/>
    <mergeCell ref="F198:I198"/>
    <mergeCell ref="L198:M198"/>
    <mergeCell ref="N198:Q198"/>
    <mergeCell ref="F199:I199"/>
    <mergeCell ref="L199:M199"/>
    <mergeCell ref="N199:Q199"/>
    <mergeCell ref="N125:Q125"/>
    <mergeCell ref="N126:Q126"/>
    <mergeCell ref="N127:Q127"/>
    <mergeCell ref="N141:Q141"/>
    <mergeCell ref="N158:Q158"/>
    <mergeCell ref="N162:Q162"/>
    <mergeCell ref="N181:Q181"/>
    <mergeCell ref="N183:Q183"/>
    <mergeCell ref="N184:Q184"/>
    <mergeCell ref="N189:Q189"/>
    <mergeCell ref="N190:Q190"/>
    <mergeCell ref="N192:Q192"/>
    <mergeCell ref="N194:Q194"/>
    <mergeCell ref="F195:I195"/>
    <mergeCell ref="L195:M195"/>
    <mergeCell ref="N195:Q195"/>
    <mergeCell ref="F196:I196"/>
    <mergeCell ref="L196:M196"/>
    <mergeCell ref="N196:Q196"/>
    <mergeCell ref="F197:I197"/>
    <mergeCell ref="L197:M197"/>
    <mergeCell ref="N197:Q197"/>
    <mergeCell ref="F188:I188"/>
    <mergeCell ref="L188:M188"/>
    <mergeCell ref="N188:Q188"/>
    <mergeCell ref="F191:I191"/>
    <mergeCell ref="L191:M191"/>
    <mergeCell ref="N191:Q191"/>
    <mergeCell ref="F193:I193"/>
    <mergeCell ref="L193:M193"/>
    <mergeCell ref="N193:Q193"/>
    <mergeCell ref="F182:I182"/>
    <mergeCell ref="L182:M182"/>
    <mergeCell ref="N182:Q182"/>
    <mergeCell ref="F185:I185"/>
    <mergeCell ref="L185:M185"/>
    <mergeCell ref="N185:Q185"/>
    <mergeCell ref="F186:I186"/>
    <mergeCell ref="F187:I187"/>
    <mergeCell ref="L187:M187"/>
    <mergeCell ref="N187:Q187"/>
    <mergeCell ref="F178:I178"/>
    <mergeCell ref="L178:M178"/>
    <mergeCell ref="N178:Q178"/>
    <mergeCell ref="F179:I179"/>
    <mergeCell ref="L179:M179"/>
    <mergeCell ref="N179:Q179"/>
    <mergeCell ref="F180:I180"/>
    <mergeCell ref="L180:M180"/>
    <mergeCell ref="N180:Q180"/>
    <mergeCell ref="F174:I174"/>
    <mergeCell ref="L174:M174"/>
    <mergeCell ref="N174:Q174"/>
    <mergeCell ref="F175:I175"/>
    <mergeCell ref="L175:M175"/>
    <mergeCell ref="N175:Q175"/>
    <mergeCell ref="F176:I176"/>
    <mergeCell ref="F177:I177"/>
    <mergeCell ref="L177:M177"/>
    <mergeCell ref="N177:Q177"/>
    <mergeCell ref="F171:I171"/>
    <mergeCell ref="L171:M171"/>
    <mergeCell ref="N171:Q171"/>
    <mergeCell ref="F172:I172"/>
    <mergeCell ref="L172:M172"/>
    <mergeCell ref="N172:Q172"/>
    <mergeCell ref="F173:I173"/>
    <mergeCell ref="L173:M173"/>
    <mergeCell ref="N173:Q173"/>
    <mergeCell ref="F165:I165"/>
    <mergeCell ref="L165:M165"/>
    <mergeCell ref="N165:Q165"/>
    <mergeCell ref="F166:I166"/>
    <mergeCell ref="F167:I167"/>
    <mergeCell ref="F168:I168"/>
    <mergeCell ref="F169:I169"/>
    <mergeCell ref="F170:I170"/>
    <mergeCell ref="L170:M170"/>
    <mergeCell ref="N170:Q170"/>
    <mergeCell ref="F161:I161"/>
    <mergeCell ref="L161:M161"/>
    <mergeCell ref="N161:Q161"/>
    <mergeCell ref="F163:I163"/>
    <mergeCell ref="L163:M163"/>
    <mergeCell ref="N163:Q163"/>
    <mergeCell ref="F164:I164"/>
    <mergeCell ref="L164:M164"/>
    <mergeCell ref="N164:Q164"/>
    <mergeCell ref="F156:I156"/>
    <mergeCell ref="F157:I157"/>
    <mergeCell ref="L157:M157"/>
    <mergeCell ref="N157:Q157"/>
    <mergeCell ref="F159:I159"/>
    <mergeCell ref="L159:M159"/>
    <mergeCell ref="N159:Q159"/>
    <mergeCell ref="F160:I160"/>
    <mergeCell ref="L160:M160"/>
    <mergeCell ref="N160:Q160"/>
    <mergeCell ref="F152:I152"/>
    <mergeCell ref="L152:M152"/>
    <mergeCell ref="N152:Q152"/>
    <mergeCell ref="F153:I153"/>
    <mergeCell ref="F154:I154"/>
    <mergeCell ref="L154:M154"/>
    <mergeCell ref="N154:Q154"/>
    <mergeCell ref="F155:I155"/>
    <mergeCell ref="L155:M155"/>
    <mergeCell ref="N155:Q155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42:I142"/>
    <mergeCell ref="L142:M142"/>
    <mergeCell ref="N142:Q142"/>
    <mergeCell ref="F143:I143"/>
    <mergeCell ref="F144:I144"/>
    <mergeCell ref="F145:I145"/>
    <mergeCell ref="F146:I146"/>
    <mergeCell ref="F147:I147"/>
    <mergeCell ref="F148:I148"/>
    <mergeCell ref="L148:M148"/>
    <mergeCell ref="N148:Q148"/>
    <mergeCell ref="F135:I135"/>
    <mergeCell ref="F136:I136"/>
    <mergeCell ref="F137:I137"/>
    <mergeCell ref="F138:I138"/>
    <mergeCell ref="F139:I139"/>
    <mergeCell ref="L139:M139"/>
    <mergeCell ref="N139:Q139"/>
    <mergeCell ref="F140:I140"/>
    <mergeCell ref="L140:M140"/>
    <mergeCell ref="N140:Q140"/>
    <mergeCell ref="F130:I130"/>
    <mergeCell ref="L130:M130"/>
    <mergeCell ref="N130:Q130"/>
    <mergeCell ref="F131:I131"/>
    <mergeCell ref="F132:I132"/>
    <mergeCell ref="L132:M132"/>
    <mergeCell ref="N132:Q132"/>
    <mergeCell ref="F133:I133"/>
    <mergeCell ref="F134:I134"/>
    <mergeCell ref="M121:Q121"/>
    <mergeCell ref="M122:Q122"/>
    <mergeCell ref="F124:I124"/>
    <mergeCell ref="L124:M124"/>
    <mergeCell ref="N124:Q124"/>
    <mergeCell ref="F128:I128"/>
    <mergeCell ref="L128:M128"/>
    <mergeCell ref="N128:Q128"/>
    <mergeCell ref="F129:I129"/>
    <mergeCell ref="D105:H105"/>
    <mergeCell ref="N105:Q105"/>
    <mergeCell ref="D106:H106"/>
    <mergeCell ref="N106:Q106"/>
    <mergeCell ref="N107:Q107"/>
    <mergeCell ref="L109:Q109"/>
    <mergeCell ref="C115:Q115"/>
    <mergeCell ref="F117:P117"/>
    <mergeCell ref="M119:P119"/>
    <mergeCell ref="N98:Q98"/>
    <mergeCell ref="N99:Q99"/>
    <mergeCell ref="N101:Q101"/>
    <mergeCell ref="D102:H102"/>
    <mergeCell ref="N102:Q102"/>
    <mergeCell ref="D103:H103"/>
    <mergeCell ref="N103:Q103"/>
    <mergeCell ref="D104:H104"/>
    <mergeCell ref="N104:Q104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é sú hodnoty K, M." sqref="D195:D200">
      <formula1>"K, M"</formula1>
    </dataValidation>
    <dataValidation type="list" allowBlank="1" showInputMessage="1" showErrorMessage="1" error="Povolené sú hodnoty základná, znížená, nulová." sqref="U195:U200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4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2018-001 - Rekonštrukcia ...</vt:lpstr>
      <vt:lpstr>'2018-001 - Rekonštrukcia ...'!Názvy_tlače</vt:lpstr>
      <vt:lpstr>'Rekapitulácia stavby'!Názvy_tlače</vt:lpstr>
      <vt:lpstr>'2018-001 - Rekonštrukcia 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dcterms:created xsi:type="dcterms:W3CDTF">2018-02-21T10:15:17Z</dcterms:created>
  <dcterms:modified xsi:type="dcterms:W3CDTF">2018-02-21T10:15:30Z</dcterms:modified>
</cp:coreProperties>
</file>