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827"/>
  <workbookPr/>
  <mc:AlternateContent xmlns:mc="http://schemas.openxmlformats.org/markup-compatibility/2006">
    <mc:Choice Requires="x15">
      <x15ac:absPath xmlns:x15ac="http://schemas.microsoft.com/office/spreadsheetml/2010/11/ac" url="C:\CenkrosData\Export\"/>
    </mc:Choice>
  </mc:AlternateContent>
  <bookViews>
    <workbookView xWindow="0" yWindow="0" windowWidth="21570" windowHeight="10215"/>
  </bookViews>
  <sheets>
    <sheet name="Rekapitulácia stavby" sheetId="1" r:id="rId1"/>
    <sheet name="1 - Hrnčírikova ul. mests..." sheetId="2" r:id="rId2"/>
    <sheet name="2 - Obuvnícka 423 - 6 x 4..." sheetId="3" r:id="rId3"/>
    <sheet name="3 - Družstevná 892 - 7,2 ..." sheetId="4" r:id="rId4"/>
    <sheet name="4 - Strojárenská 187 - 2 ..." sheetId="5" r:id="rId5"/>
  </sheets>
  <definedNames>
    <definedName name="_xlnm.Print_Titles" localSheetId="1">'1 - Hrnčírikova ul. mests...'!$123:$123</definedName>
    <definedName name="_xlnm.Print_Titles" localSheetId="2">'2 - Obuvnícka 423 - 6 x 4...'!$120:$120</definedName>
    <definedName name="_xlnm.Print_Titles" localSheetId="3">'3 - Družstevná 892 - 7,2 ...'!$120:$120</definedName>
    <definedName name="_xlnm.Print_Titles" localSheetId="4">'4 - Strojárenská 187 - 2 ...'!$120:$120</definedName>
    <definedName name="_xlnm.Print_Titles" localSheetId="0">'Rekapitulácia stavby'!$85:$85</definedName>
    <definedName name="_xlnm.Print_Area" localSheetId="1">'1 - Hrnčírikova ul. mests...'!$C$4:$Q$70,'1 - Hrnčírikova ul. mests...'!$C$76:$Q$107,'1 - Hrnčírikova ul. mests...'!$C$113:$Q$158</definedName>
    <definedName name="_xlnm.Print_Area" localSheetId="2">'2 - Obuvnícka 423 - 6 x 4...'!$C$4:$Q$70,'2 - Obuvnícka 423 - 6 x 4...'!$C$76:$Q$104,'2 - Obuvnícka 423 - 6 x 4...'!$C$110:$Q$149</definedName>
    <definedName name="_xlnm.Print_Area" localSheetId="3">'3 - Družstevná 892 - 7,2 ...'!$C$4:$Q$70,'3 - Družstevná 892 - 7,2 ...'!$C$76:$Q$104,'3 - Družstevná 892 - 7,2 ...'!$C$110:$Q$153</definedName>
    <definedName name="_xlnm.Print_Area" localSheetId="4">'4 - Strojárenská 187 - 2 ...'!$C$4:$Q$70,'4 - Strojárenská 187 - 2 ...'!$C$76:$Q$104,'4 - Strojárenská 187 - 2 ...'!$C$110:$Q$144</definedName>
    <definedName name="_xlnm.Print_Area" localSheetId="0">'Rekapitulácia stavby'!$C$4:$AP$70,'Rekapitulácia stavby'!$C$76:$AP$99</definedName>
  </definedNames>
  <calcPr calcId="162913"/>
</workbook>
</file>

<file path=xl/calcChain.xml><?xml version="1.0" encoding="utf-8"?>
<calcChain xmlns="http://schemas.openxmlformats.org/spreadsheetml/2006/main">
  <c r="AY91" i="1" l="1"/>
  <c r="AX91" i="1"/>
  <c r="BI144" i="5"/>
  <c r="BH144" i="5"/>
  <c r="BG144" i="5"/>
  <c r="BE144" i="5"/>
  <c r="BK144" i="5"/>
  <c r="N144" i="5" s="1"/>
  <c r="BF144" i="5" s="1"/>
  <c r="BI143" i="5"/>
  <c r="BH143" i="5"/>
  <c r="BG143" i="5"/>
  <c r="BE143" i="5"/>
  <c r="BK143" i="5"/>
  <c r="N143" i="5" s="1"/>
  <c r="BF143" i="5" s="1"/>
  <c r="BI142" i="5"/>
  <c r="BH142" i="5"/>
  <c r="BG142" i="5"/>
  <c r="BE142" i="5"/>
  <c r="BK142" i="5"/>
  <c r="N142" i="5" s="1"/>
  <c r="BF142" i="5" s="1"/>
  <c r="BI141" i="5"/>
  <c r="BH141" i="5"/>
  <c r="BG141" i="5"/>
  <c r="BE141" i="5"/>
  <c r="N141" i="5"/>
  <c r="BF141" i="5" s="1"/>
  <c r="BK141" i="5"/>
  <c r="BI140" i="5"/>
  <c r="BH140" i="5"/>
  <c r="BG140" i="5"/>
  <c r="BE140" i="5"/>
  <c r="BK140" i="5"/>
  <c r="N140" i="5" s="1"/>
  <c r="BF140" i="5" s="1"/>
  <c r="BI138" i="5"/>
  <c r="BH138" i="5"/>
  <c r="BG138" i="5"/>
  <c r="BE138" i="5"/>
  <c r="AA138" i="5"/>
  <c r="AA137" i="5" s="1"/>
  <c r="Y138" i="5"/>
  <c r="Y137" i="5" s="1"/>
  <c r="W138" i="5"/>
  <c r="W137" i="5" s="1"/>
  <c r="BK138" i="5"/>
  <c r="BK137" i="5" s="1"/>
  <c r="N137" i="5" s="1"/>
  <c r="N93" i="5" s="1"/>
  <c r="N138" i="5"/>
  <c r="BF138" i="5" s="1"/>
  <c r="BI136" i="5"/>
  <c r="BH136" i="5"/>
  <c r="BG136" i="5"/>
  <c r="BE136" i="5"/>
  <c r="AA136" i="5"/>
  <c r="Y136" i="5"/>
  <c r="W136" i="5"/>
  <c r="BK136" i="5"/>
  <c r="N136" i="5"/>
  <c r="BF136" i="5" s="1"/>
  <c r="BI135" i="5"/>
  <c r="BH135" i="5"/>
  <c r="BG135" i="5"/>
  <c r="BF135" i="5"/>
  <c r="BE135" i="5"/>
  <c r="AA135" i="5"/>
  <c r="Y135" i="5"/>
  <c r="W135" i="5"/>
  <c r="BK135" i="5"/>
  <c r="N135" i="5"/>
  <c r="BI134" i="5"/>
  <c r="BH134" i="5"/>
  <c r="BG134" i="5"/>
  <c r="BE134" i="5"/>
  <c r="AA134" i="5"/>
  <c r="AA133" i="5" s="1"/>
  <c r="Y134" i="5"/>
  <c r="Y133" i="5" s="1"/>
  <c r="W134" i="5"/>
  <c r="W133" i="5" s="1"/>
  <c r="BK134" i="5"/>
  <c r="BK133" i="5" s="1"/>
  <c r="N133" i="5" s="1"/>
  <c r="N92" i="5" s="1"/>
  <c r="N134" i="5"/>
  <c r="BF134" i="5" s="1"/>
  <c r="BI132" i="5"/>
  <c r="BH132" i="5"/>
  <c r="BG132" i="5"/>
  <c r="BF132" i="5"/>
  <c r="BE132" i="5"/>
  <c r="AA132" i="5"/>
  <c r="Y132" i="5"/>
  <c r="W132" i="5"/>
  <c r="BK132" i="5"/>
  <c r="N132" i="5"/>
  <c r="BI131" i="5"/>
  <c r="BH131" i="5"/>
  <c r="BG131" i="5"/>
  <c r="BE131" i="5"/>
  <c r="AA131" i="5"/>
  <c r="AA130" i="5" s="1"/>
  <c r="Y131" i="5"/>
  <c r="Y130" i="5" s="1"/>
  <c r="W131" i="5"/>
  <c r="W130" i="5" s="1"/>
  <c r="BK131" i="5"/>
  <c r="BK130" i="5" s="1"/>
  <c r="N130" i="5" s="1"/>
  <c r="N91" i="5" s="1"/>
  <c r="N131" i="5"/>
  <c r="BF131" i="5" s="1"/>
  <c r="BI129" i="5"/>
  <c r="BH129" i="5"/>
  <c r="BG129" i="5"/>
  <c r="BE129" i="5"/>
  <c r="AA129" i="5"/>
  <c r="Y129" i="5"/>
  <c r="W129" i="5"/>
  <c r="BK129" i="5"/>
  <c r="N129" i="5"/>
  <c r="BF129" i="5" s="1"/>
  <c r="BI128" i="5"/>
  <c r="BH128" i="5"/>
  <c r="BG128" i="5"/>
  <c r="BF128" i="5"/>
  <c r="BE128" i="5"/>
  <c r="AA128" i="5"/>
  <c r="Y128" i="5"/>
  <c r="W128" i="5"/>
  <c r="BK128" i="5"/>
  <c r="N128" i="5"/>
  <c r="BI127" i="5"/>
  <c r="BH127" i="5"/>
  <c r="BG127" i="5"/>
  <c r="BE127" i="5"/>
  <c r="AA127" i="5"/>
  <c r="Y127" i="5"/>
  <c r="W127" i="5"/>
  <c r="BK127" i="5"/>
  <c r="N127" i="5"/>
  <c r="BF127" i="5" s="1"/>
  <c r="BI126" i="5"/>
  <c r="BH126" i="5"/>
  <c r="BG126" i="5"/>
  <c r="BF126" i="5"/>
  <c r="BE126" i="5"/>
  <c r="AA126" i="5"/>
  <c r="Y126" i="5"/>
  <c r="W126" i="5"/>
  <c r="BK126" i="5"/>
  <c r="N126" i="5"/>
  <c r="BI125" i="5"/>
  <c r="BH125" i="5"/>
  <c r="BG125" i="5"/>
  <c r="BE125" i="5"/>
  <c r="AA125" i="5"/>
  <c r="Y125" i="5"/>
  <c r="W125" i="5"/>
  <c r="BK125" i="5"/>
  <c r="N125" i="5"/>
  <c r="BF125" i="5" s="1"/>
  <c r="BI124" i="5"/>
  <c r="BH124" i="5"/>
  <c r="BG124" i="5"/>
  <c r="BF124" i="5"/>
  <c r="BE124" i="5"/>
  <c r="AA124" i="5"/>
  <c r="AA123" i="5" s="1"/>
  <c r="Y124" i="5"/>
  <c r="Y123" i="5" s="1"/>
  <c r="Y122" i="5" s="1"/>
  <c r="Y121" i="5" s="1"/>
  <c r="W124" i="5"/>
  <c r="W123" i="5" s="1"/>
  <c r="W122" i="5" s="1"/>
  <c r="W121" i="5" s="1"/>
  <c r="AU91" i="1" s="1"/>
  <c r="BK124" i="5"/>
  <c r="BK123" i="5" s="1"/>
  <c r="N124" i="5"/>
  <c r="F117" i="5"/>
  <c r="F115" i="5"/>
  <c r="F113" i="5"/>
  <c r="BI102" i="5"/>
  <c r="BH102" i="5"/>
  <c r="BG102" i="5"/>
  <c r="BE102" i="5"/>
  <c r="BI101" i="5"/>
  <c r="BH101" i="5"/>
  <c r="BG101" i="5"/>
  <c r="BE101" i="5"/>
  <c r="BI100" i="5"/>
  <c r="BH100" i="5"/>
  <c r="BG100" i="5"/>
  <c r="BE100" i="5"/>
  <c r="BI99" i="5"/>
  <c r="BH99" i="5"/>
  <c r="BG99" i="5"/>
  <c r="BE99" i="5"/>
  <c r="BI98" i="5"/>
  <c r="BH98" i="5"/>
  <c r="BG98" i="5"/>
  <c r="BE98" i="5"/>
  <c r="BI97" i="5"/>
  <c r="H36" i="5" s="1"/>
  <c r="BD91" i="1" s="1"/>
  <c r="BH97" i="5"/>
  <c r="H35" i="5" s="1"/>
  <c r="BC91" i="1" s="1"/>
  <c r="BG97" i="5"/>
  <c r="H34" i="5" s="1"/>
  <c r="BB91" i="1" s="1"/>
  <c r="BE97" i="5"/>
  <c r="M32" i="5" s="1"/>
  <c r="AV91" i="1" s="1"/>
  <c r="F83" i="5"/>
  <c r="F81" i="5"/>
  <c r="F79" i="5"/>
  <c r="O21" i="5"/>
  <c r="E21" i="5"/>
  <c r="M118" i="5" s="1"/>
  <c r="O20" i="5"/>
  <c r="O18" i="5"/>
  <c r="E18" i="5"/>
  <c r="M117" i="5" s="1"/>
  <c r="O17" i="5"/>
  <c r="O15" i="5"/>
  <c r="E15" i="5"/>
  <c r="F118" i="5" s="1"/>
  <c r="O14" i="5"/>
  <c r="O9" i="5"/>
  <c r="M115" i="5" s="1"/>
  <c r="F6" i="5"/>
  <c r="F112" i="5" s="1"/>
  <c r="AY90" i="1"/>
  <c r="AX90" i="1"/>
  <c r="BI153" i="4"/>
  <c r="BH153" i="4"/>
  <c r="BG153" i="4"/>
  <c r="BE153" i="4"/>
  <c r="BK153" i="4"/>
  <c r="N153" i="4" s="1"/>
  <c r="BF153" i="4" s="1"/>
  <c r="BI152" i="4"/>
  <c r="BH152" i="4"/>
  <c r="BG152" i="4"/>
  <c r="BE152" i="4"/>
  <c r="N152" i="4"/>
  <c r="BF152" i="4" s="1"/>
  <c r="BK152" i="4"/>
  <c r="BI151" i="4"/>
  <c r="BH151" i="4"/>
  <c r="BG151" i="4"/>
  <c r="BE151" i="4"/>
  <c r="N151" i="4"/>
  <c r="BF151" i="4" s="1"/>
  <c r="BK151" i="4"/>
  <c r="BI150" i="4"/>
  <c r="BH150" i="4"/>
  <c r="BG150" i="4"/>
  <c r="BE150" i="4"/>
  <c r="BK150" i="4"/>
  <c r="N150" i="4" s="1"/>
  <c r="BF150" i="4" s="1"/>
  <c r="BI149" i="4"/>
  <c r="BH149" i="4"/>
  <c r="BG149" i="4"/>
  <c r="BE149" i="4"/>
  <c r="BK149" i="4"/>
  <c r="N149" i="4" s="1"/>
  <c r="BF149" i="4" s="1"/>
  <c r="BI147" i="4"/>
  <c r="BH147" i="4"/>
  <c r="BG147" i="4"/>
  <c r="BF147" i="4"/>
  <c r="BE147" i="4"/>
  <c r="AA147" i="4"/>
  <c r="AA146" i="4" s="1"/>
  <c r="Y147" i="4"/>
  <c r="Y146" i="4" s="1"/>
  <c r="W147" i="4"/>
  <c r="W146" i="4" s="1"/>
  <c r="BK147" i="4"/>
  <c r="BK146" i="4" s="1"/>
  <c r="N146" i="4" s="1"/>
  <c r="N93" i="4" s="1"/>
  <c r="N147" i="4"/>
  <c r="BI145" i="4"/>
  <c r="BH145" i="4"/>
  <c r="BG145" i="4"/>
  <c r="BF145" i="4"/>
  <c r="BE145" i="4"/>
  <c r="AA145" i="4"/>
  <c r="Y145" i="4"/>
  <c r="W145" i="4"/>
  <c r="BK145" i="4"/>
  <c r="N145" i="4"/>
  <c r="BI144" i="4"/>
  <c r="BH144" i="4"/>
  <c r="BG144" i="4"/>
  <c r="BE144" i="4"/>
  <c r="AA144" i="4"/>
  <c r="Y144" i="4"/>
  <c r="W144" i="4"/>
  <c r="BK144" i="4"/>
  <c r="N144" i="4"/>
  <c r="BF144" i="4" s="1"/>
  <c r="BI143" i="4"/>
  <c r="BH143" i="4"/>
  <c r="BG143" i="4"/>
  <c r="BF143" i="4"/>
  <c r="BE143" i="4"/>
  <c r="AA143" i="4"/>
  <c r="Y143" i="4"/>
  <c r="W143" i="4"/>
  <c r="BK143" i="4"/>
  <c r="N143" i="4"/>
  <c r="BI142" i="4"/>
  <c r="BH142" i="4"/>
  <c r="BG142" i="4"/>
  <c r="BE142" i="4"/>
  <c r="AA142" i="4"/>
  <c r="AA141" i="4" s="1"/>
  <c r="Y142" i="4"/>
  <c r="Y141" i="4" s="1"/>
  <c r="W142" i="4"/>
  <c r="W141" i="4" s="1"/>
  <c r="BK142" i="4"/>
  <c r="BK141" i="4" s="1"/>
  <c r="N141" i="4" s="1"/>
  <c r="N92" i="4" s="1"/>
  <c r="N142" i="4"/>
  <c r="BF142" i="4" s="1"/>
  <c r="BI140" i="4"/>
  <c r="BH140" i="4"/>
  <c r="BG140" i="4"/>
  <c r="BF140" i="4"/>
  <c r="BE140" i="4"/>
  <c r="AA140" i="4"/>
  <c r="Y140" i="4"/>
  <c r="W140" i="4"/>
  <c r="BK140" i="4"/>
  <c r="N140" i="4"/>
  <c r="BI139" i="4"/>
  <c r="BH139" i="4"/>
  <c r="BG139" i="4"/>
  <c r="BE139" i="4"/>
  <c r="AA139" i="4"/>
  <c r="Y139" i="4"/>
  <c r="W139" i="4"/>
  <c r="BK139" i="4"/>
  <c r="N139" i="4"/>
  <c r="BF139" i="4" s="1"/>
  <c r="BI138" i="4"/>
  <c r="BH138" i="4"/>
  <c r="BG138" i="4"/>
  <c r="BF138" i="4"/>
  <c r="BE138" i="4"/>
  <c r="AA138" i="4"/>
  <c r="Y138" i="4"/>
  <c r="W138" i="4"/>
  <c r="BK138" i="4"/>
  <c r="N138" i="4"/>
  <c r="BI137" i="4"/>
  <c r="BH137" i="4"/>
  <c r="BG137" i="4"/>
  <c r="BE137" i="4"/>
  <c r="AA137" i="4"/>
  <c r="AA136" i="4" s="1"/>
  <c r="Y137" i="4"/>
  <c r="Y136" i="4" s="1"/>
  <c r="W137" i="4"/>
  <c r="W136" i="4" s="1"/>
  <c r="BK137" i="4"/>
  <c r="BK136" i="4" s="1"/>
  <c r="N136" i="4" s="1"/>
  <c r="N91" i="4" s="1"/>
  <c r="N137" i="4"/>
  <c r="BF137" i="4" s="1"/>
  <c r="BI135" i="4"/>
  <c r="BH135" i="4"/>
  <c r="BG135" i="4"/>
  <c r="BE135" i="4"/>
  <c r="AA135" i="4"/>
  <c r="Y135" i="4"/>
  <c r="W135" i="4"/>
  <c r="BK135" i="4"/>
  <c r="N135" i="4"/>
  <c r="BF135" i="4" s="1"/>
  <c r="BI134" i="4"/>
  <c r="BH134" i="4"/>
  <c r="BG134" i="4"/>
  <c r="BF134" i="4"/>
  <c r="BE134" i="4"/>
  <c r="AA134" i="4"/>
  <c r="Y134" i="4"/>
  <c r="W134" i="4"/>
  <c r="BK134" i="4"/>
  <c r="N134" i="4"/>
  <c r="BI133" i="4"/>
  <c r="BH133" i="4"/>
  <c r="BG133" i="4"/>
  <c r="BE133" i="4"/>
  <c r="AA133" i="4"/>
  <c r="Y133" i="4"/>
  <c r="W133" i="4"/>
  <c r="BK133" i="4"/>
  <c r="N133" i="4"/>
  <c r="BF133" i="4" s="1"/>
  <c r="BI132" i="4"/>
  <c r="BH132" i="4"/>
  <c r="BG132" i="4"/>
  <c r="BF132" i="4"/>
  <c r="BE132" i="4"/>
  <c r="AA132" i="4"/>
  <c r="Y132" i="4"/>
  <c r="W132" i="4"/>
  <c r="BK132" i="4"/>
  <c r="N132" i="4"/>
  <c r="BI131" i="4"/>
  <c r="BH131" i="4"/>
  <c r="BG131" i="4"/>
  <c r="BE131" i="4"/>
  <c r="AA131" i="4"/>
  <c r="Y131" i="4"/>
  <c r="W131" i="4"/>
  <c r="BK131" i="4"/>
  <c r="N131" i="4"/>
  <c r="BF131" i="4" s="1"/>
  <c r="BI130" i="4"/>
  <c r="BH130" i="4"/>
  <c r="BG130" i="4"/>
  <c r="BF130" i="4"/>
  <c r="BE130" i="4"/>
  <c r="AA130" i="4"/>
  <c r="Y130" i="4"/>
  <c r="W130" i="4"/>
  <c r="BK130" i="4"/>
  <c r="N130" i="4"/>
  <c r="BI129" i="4"/>
  <c r="BH129" i="4"/>
  <c r="BG129" i="4"/>
  <c r="BE129" i="4"/>
  <c r="AA129" i="4"/>
  <c r="Y129" i="4"/>
  <c r="W129" i="4"/>
  <c r="BK129" i="4"/>
  <c r="N129" i="4"/>
  <c r="BF129" i="4" s="1"/>
  <c r="BI128" i="4"/>
  <c r="BH128" i="4"/>
  <c r="BG128" i="4"/>
  <c r="BF128" i="4"/>
  <c r="BE128" i="4"/>
  <c r="AA128" i="4"/>
  <c r="Y128" i="4"/>
  <c r="W128" i="4"/>
  <c r="BK128" i="4"/>
  <c r="N128" i="4"/>
  <c r="BI127" i="4"/>
  <c r="BH127" i="4"/>
  <c r="BG127" i="4"/>
  <c r="BE127" i="4"/>
  <c r="AA127" i="4"/>
  <c r="Y127" i="4"/>
  <c r="W127" i="4"/>
  <c r="BK127" i="4"/>
  <c r="N127" i="4"/>
  <c r="BF127" i="4" s="1"/>
  <c r="BI126" i="4"/>
  <c r="BH126" i="4"/>
  <c r="BG126" i="4"/>
  <c r="BF126" i="4"/>
  <c r="BE126" i="4"/>
  <c r="AA126" i="4"/>
  <c r="Y126" i="4"/>
  <c r="W126" i="4"/>
  <c r="BK126" i="4"/>
  <c r="N126" i="4"/>
  <c r="BI125" i="4"/>
  <c r="BH125" i="4"/>
  <c r="BG125" i="4"/>
  <c r="BE125" i="4"/>
  <c r="AA125" i="4"/>
  <c r="Y125" i="4"/>
  <c r="W125" i="4"/>
  <c r="BK125" i="4"/>
  <c r="N125" i="4"/>
  <c r="BF125" i="4" s="1"/>
  <c r="BI124" i="4"/>
  <c r="BH124" i="4"/>
  <c r="BG124" i="4"/>
  <c r="BF124" i="4"/>
  <c r="BE124" i="4"/>
  <c r="AA124" i="4"/>
  <c r="AA123" i="4" s="1"/>
  <c r="AA122" i="4" s="1"/>
  <c r="AA121" i="4" s="1"/>
  <c r="Y124" i="4"/>
  <c r="Y123" i="4" s="1"/>
  <c r="Y122" i="4" s="1"/>
  <c r="Y121" i="4" s="1"/>
  <c r="W124" i="4"/>
  <c r="W123" i="4" s="1"/>
  <c r="BK124" i="4"/>
  <c r="BK123" i="4" s="1"/>
  <c r="N124" i="4"/>
  <c r="F117" i="4"/>
  <c r="F115" i="4"/>
  <c r="F113" i="4"/>
  <c r="BI102" i="4"/>
  <c r="BH102" i="4"/>
  <c r="BG102" i="4"/>
  <c r="BE102" i="4"/>
  <c r="BI101" i="4"/>
  <c r="BH101" i="4"/>
  <c r="BG101" i="4"/>
  <c r="BE101" i="4"/>
  <c r="BI100" i="4"/>
  <c r="BH100" i="4"/>
  <c r="BG100" i="4"/>
  <c r="BE100" i="4"/>
  <c r="BI99" i="4"/>
  <c r="BH99" i="4"/>
  <c r="BG99" i="4"/>
  <c r="BE99" i="4"/>
  <c r="BI98" i="4"/>
  <c r="BH98" i="4"/>
  <c r="BG98" i="4"/>
  <c r="BE98" i="4"/>
  <c r="BI97" i="4"/>
  <c r="H36" i="4" s="1"/>
  <c r="BD90" i="1" s="1"/>
  <c r="BH97" i="4"/>
  <c r="H35" i="4" s="1"/>
  <c r="BC90" i="1" s="1"/>
  <c r="BG97" i="4"/>
  <c r="H34" i="4" s="1"/>
  <c r="BB90" i="1" s="1"/>
  <c r="BE97" i="4"/>
  <c r="H32" i="4" s="1"/>
  <c r="AZ90" i="1" s="1"/>
  <c r="F83" i="4"/>
  <c r="F81" i="4"/>
  <c r="F79" i="4"/>
  <c r="O21" i="4"/>
  <c r="E21" i="4"/>
  <c r="M118" i="4" s="1"/>
  <c r="O20" i="4"/>
  <c r="O18" i="4"/>
  <c r="E18" i="4"/>
  <c r="M117" i="4" s="1"/>
  <c r="O17" i="4"/>
  <c r="O15" i="4"/>
  <c r="E15" i="4"/>
  <c r="F118" i="4" s="1"/>
  <c r="O14" i="4"/>
  <c r="O9" i="4"/>
  <c r="M115" i="4" s="1"/>
  <c r="F6" i="4"/>
  <c r="F112" i="4" s="1"/>
  <c r="AY89" i="1"/>
  <c r="AX89" i="1"/>
  <c r="BI149" i="3"/>
  <c r="BH149" i="3"/>
  <c r="BG149" i="3"/>
  <c r="BE149" i="3"/>
  <c r="BK149" i="3"/>
  <c r="N149" i="3" s="1"/>
  <c r="BF149" i="3" s="1"/>
  <c r="BI148" i="3"/>
  <c r="BH148" i="3"/>
  <c r="BG148" i="3"/>
  <c r="BE148" i="3"/>
  <c r="N148" i="3"/>
  <c r="BF148" i="3" s="1"/>
  <c r="BK148" i="3"/>
  <c r="BI147" i="3"/>
  <c r="BH147" i="3"/>
  <c r="BG147" i="3"/>
  <c r="BE147" i="3"/>
  <c r="BK147" i="3"/>
  <c r="N147" i="3" s="1"/>
  <c r="BF147" i="3" s="1"/>
  <c r="BI146" i="3"/>
  <c r="BH146" i="3"/>
  <c r="BG146" i="3"/>
  <c r="BF146" i="3"/>
  <c r="BE146" i="3"/>
  <c r="BK146" i="3"/>
  <c r="N146" i="3" s="1"/>
  <c r="BI145" i="3"/>
  <c r="BH145" i="3"/>
  <c r="BG145" i="3"/>
  <c r="BE145" i="3"/>
  <c r="BK145" i="3"/>
  <c r="N145" i="3" s="1"/>
  <c r="BF145" i="3" s="1"/>
  <c r="BI143" i="3"/>
  <c r="BH143" i="3"/>
  <c r="BG143" i="3"/>
  <c r="BE143" i="3"/>
  <c r="AA143" i="3"/>
  <c r="AA142" i="3" s="1"/>
  <c r="Y143" i="3"/>
  <c r="Y142" i="3" s="1"/>
  <c r="W143" i="3"/>
  <c r="W142" i="3" s="1"/>
  <c r="BK143" i="3"/>
  <c r="BK142" i="3" s="1"/>
  <c r="N142" i="3" s="1"/>
  <c r="N143" i="3"/>
  <c r="BF143" i="3" s="1"/>
  <c r="N93" i="3"/>
  <c r="BI141" i="3"/>
  <c r="BH141" i="3"/>
  <c r="BG141" i="3"/>
  <c r="BF141" i="3"/>
  <c r="BE141" i="3"/>
  <c r="AA141" i="3"/>
  <c r="Y141" i="3"/>
  <c r="W141" i="3"/>
  <c r="BK141" i="3"/>
  <c r="N141" i="3"/>
  <c r="BI140" i="3"/>
  <c r="BH140" i="3"/>
  <c r="BG140" i="3"/>
  <c r="BE140" i="3"/>
  <c r="AA140" i="3"/>
  <c r="Y140" i="3"/>
  <c r="W140" i="3"/>
  <c r="BK140" i="3"/>
  <c r="N140" i="3"/>
  <c r="BF140" i="3" s="1"/>
  <c r="BI139" i="3"/>
  <c r="BH139" i="3"/>
  <c r="BG139" i="3"/>
  <c r="BF139" i="3"/>
  <c r="BE139" i="3"/>
  <c r="AA139" i="3"/>
  <c r="Y139" i="3"/>
  <c r="W139" i="3"/>
  <c r="BK139" i="3"/>
  <c r="N139" i="3"/>
  <c r="BI138" i="3"/>
  <c r="BH138" i="3"/>
  <c r="BG138" i="3"/>
  <c r="BE138" i="3"/>
  <c r="AA138" i="3"/>
  <c r="Y138" i="3"/>
  <c r="W138" i="3"/>
  <c r="BK138" i="3"/>
  <c r="N138" i="3"/>
  <c r="BF138" i="3" s="1"/>
  <c r="BI137" i="3"/>
  <c r="BH137" i="3"/>
  <c r="BG137" i="3"/>
  <c r="BF137" i="3"/>
  <c r="BE137" i="3"/>
  <c r="AA137" i="3"/>
  <c r="Y137" i="3"/>
  <c r="W137" i="3"/>
  <c r="BK137" i="3"/>
  <c r="N137" i="3"/>
  <c r="BI135" i="3"/>
  <c r="BH135" i="3"/>
  <c r="BG135" i="3"/>
  <c r="BE135" i="3"/>
  <c r="AA135" i="3"/>
  <c r="Y135" i="3"/>
  <c r="W135" i="3"/>
  <c r="BK135" i="3"/>
  <c r="N135" i="3"/>
  <c r="BF135" i="3" s="1"/>
  <c r="BI134" i="3"/>
  <c r="BH134" i="3"/>
  <c r="BG134" i="3"/>
  <c r="BF134" i="3"/>
  <c r="BE134" i="3"/>
  <c r="AA134" i="3"/>
  <c r="Y134" i="3"/>
  <c r="W134" i="3"/>
  <c r="BK134" i="3"/>
  <c r="N134" i="3"/>
  <c r="BI133" i="3"/>
  <c r="BH133" i="3"/>
  <c r="BG133" i="3"/>
  <c r="BE133" i="3"/>
  <c r="AA133" i="3"/>
  <c r="Y133" i="3"/>
  <c r="W133" i="3"/>
  <c r="BK133" i="3"/>
  <c r="N133" i="3"/>
  <c r="BF133" i="3" s="1"/>
  <c r="BI132" i="3"/>
  <c r="BH132" i="3"/>
  <c r="BG132" i="3"/>
  <c r="BF132" i="3"/>
  <c r="BE132" i="3"/>
  <c r="AA132" i="3"/>
  <c r="Y132" i="3"/>
  <c r="W132" i="3"/>
  <c r="W131" i="3" s="1"/>
  <c r="BK132" i="3"/>
  <c r="N132" i="3"/>
  <c r="BI130" i="3"/>
  <c r="BH130" i="3"/>
  <c r="BG130" i="3"/>
  <c r="BF130" i="3"/>
  <c r="BE130" i="3"/>
  <c r="AA130" i="3"/>
  <c r="Y130" i="3"/>
  <c r="W130" i="3"/>
  <c r="BK130" i="3"/>
  <c r="N130" i="3"/>
  <c r="BI129" i="3"/>
  <c r="BH129" i="3"/>
  <c r="BG129" i="3"/>
  <c r="BE129" i="3"/>
  <c r="AA129" i="3"/>
  <c r="Y129" i="3"/>
  <c r="W129" i="3"/>
  <c r="BK129" i="3"/>
  <c r="N129" i="3"/>
  <c r="BF129" i="3" s="1"/>
  <c r="BI128" i="3"/>
  <c r="BH128" i="3"/>
  <c r="BG128" i="3"/>
  <c r="BF128" i="3"/>
  <c r="BE128" i="3"/>
  <c r="AA128" i="3"/>
  <c r="Y128" i="3"/>
  <c r="W128" i="3"/>
  <c r="BK128" i="3"/>
  <c r="N128" i="3"/>
  <c r="BI127" i="3"/>
  <c r="BH127" i="3"/>
  <c r="BG127" i="3"/>
  <c r="BE127" i="3"/>
  <c r="AA127" i="3"/>
  <c r="Y127" i="3"/>
  <c r="W127" i="3"/>
  <c r="BK127" i="3"/>
  <c r="N127" i="3"/>
  <c r="BF127" i="3" s="1"/>
  <c r="BI126" i="3"/>
  <c r="BH126" i="3"/>
  <c r="BG126" i="3"/>
  <c r="BF126" i="3"/>
  <c r="BE126" i="3"/>
  <c r="AA126" i="3"/>
  <c r="Y126" i="3"/>
  <c r="W126" i="3"/>
  <c r="BK126" i="3"/>
  <c r="N126" i="3"/>
  <c r="BI125" i="3"/>
  <c r="BH125" i="3"/>
  <c r="BG125" i="3"/>
  <c r="BE125" i="3"/>
  <c r="AA125" i="3"/>
  <c r="Y125" i="3"/>
  <c r="W125" i="3"/>
  <c r="BK125" i="3"/>
  <c r="N125" i="3"/>
  <c r="BF125" i="3" s="1"/>
  <c r="BI124" i="3"/>
  <c r="BH124" i="3"/>
  <c r="BG124" i="3"/>
  <c r="BF124" i="3"/>
  <c r="BE124" i="3"/>
  <c r="AA124" i="3"/>
  <c r="Y124" i="3"/>
  <c r="W124" i="3"/>
  <c r="W123" i="3" s="1"/>
  <c r="BK124" i="3"/>
  <c r="N124" i="3"/>
  <c r="M118" i="3"/>
  <c r="F117" i="3"/>
  <c r="F115" i="3"/>
  <c r="F113" i="3"/>
  <c r="BI102" i="3"/>
  <c r="BH102" i="3"/>
  <c r="BG102" i="3"/>
  <c r="BE102" i="3"/>
  <c r="BI101" i="3"/>
  <c r="BH101" i="3"/>
  <c r="BG101" i="3"/>
  <c r="BE101" i="3"/>
  <c r="BI100" i="3"/>
  <c r="BH100" i="3"/>
  <c r="BG100" i="3"/>
  <c r="BE100" i="3"/>
  <c r="BI99" i="3"/>
  <c r="BH99" i="3"/>
  <c r="BG99" i="3"/>
  <c r="BE99" i="3"/>
  <c r="BI98" i="3"/>
  <c r="BH98" i="3"/>
  <c r="BG98" i="3"/>
  <c r="BE98" i="3"/>
  <c r="BI97" i="3"/>
  <c r="H36" i="3" s="1"/>
  <c r="BD89" i="1" s="1"/>
  <c r="BH97" i="3"/>
  <c r="BG97" i="3"/>
  <c r="BE97" i="3"/>
  <c r="F83" i="3"/>
  <c r="M81" i="3"/>
  <c r="F81" i="3"/>
  <c r="F79" i="3"/>
  <c r="O21" i="3"/>
  <c r="E21" i="3"/>
  <c r="M84" i="3" s="1"/>
  <c r="O20" i="3"/>
  <c r="O18" i="3"/>
  <c r="E18" i="3"/>
  <c r="M117" i="3" s="1"/>
  <c r="O17" i="3"/>
  <c r="O15" i="3"/>
  <c r="E15" i="3"/>
  <c r="F118" i="3" s="1"/>
  <c r="O14" i="3"/>
  <c r="O9" i="3"/>
  <c r="M115" i="3" s="1"/>
  <c r="F6" i="3"/>
  <c r="F112" i="3" s="1"/>
  <c r="AA148" i="2"/>
  <c r="AA147" i="2" s="1"/>
  <c r="W145" i="2"/>
  <c r="BK137" i="2"/>
  <c r="N137" i="2" s="1"/>
  <c r="N92" i="2" s="1"/>
  <c r="AY88" i="1"/>
  <c r="AX88" i="1"/>
  <c r="BI158" i="2"/>
  <c r="BH158" i="2"/>
  <c r="BG158" i="2"/>
  <c r="BE158" i="2"/>
  <c r="N158" i="2"/>
  <c r="BF158" i="2" s="1"/>
  <c r="BK158" i="2"/>
  <c r="BI157" i="2"/>
  <c r="BH157" i="2"/>
  <c r="BG157" i="2"/>
  <c r="BE157" i="2"/>
  <c r="N157" i="2"/>
  <c r="BF157" i="2" s="1"/>
  <c r="BK157" i="2"/>
  <c r="BI156" i="2"/>
  <c r="BH156" i="2"/>
  <c r="BG156" i="2"/>
  <c r="BE156" i="2"/>
  <c r="BK156" i="2"/>
  <c r="N156" i="2" s="1"/>
  <c r="BF156" i="2" s="1"/>
  <c r="BI155" i="2"/>
  <c r="BH155" i="2"/>
  <c r="BG155" i="2"/>
  <c r="BF155" i="2"/>
  <c r="BE155" i="2"/>
  <c r="BK155" i="2"/>
  <c r="N155" i="2" s="1"/>
  <c r="BI154" i="2"/>
  <c r="BH154" i="2"/>
  <c r="BG154" i="2"/>
  <c r="BE154" i="2"/>
  <c r="N154" i="2"/>
  <c r="BF154" i="2" s="1"/>
  <c r="BK154" i="2"/>
  <c r="BI152" i="2"/>
  <c r="BH152" i="2"/>
  <c r="BG152" i="2"/>
  <c r="BF152" i="2"/>
  <c r="BE152" i="2"/>
  <c r="AA152" i="2"/>
  <c r="Y152" i="2"/>
  <c r="W152" i="2"/>
  <c r="BK152" i="2"/>
  <c r="N152" i="2"/>
  <c r="BI151" i="2"/>
  <c r="BH151" i="2"/>
  <c r="BG151" i="2"/>
  <c r="BE151" i="2"/>
  <c r="AA151" i="2"/>
  <c r="Y151" i="2"/>
  <c r="W151" i="2"/>
  <c r="BK151" i="2"/>
  <c r="N151" i="2"/>
  <c r="BF151" i="2" s="1"/>
  <c r="BI150" i="2"/>
  <c r="BH150" i="2"/>
  <c r="BG150" i="2"/>
  <c r="BF150" i="2"/>
  <c r="BE150" i="2"/>
  <c r="AA150" i="2"/>
  <c r="Y150" i="2"/>
  <c r="W150" i="2"/>
  <c r="BK150" i="2"/>
  <c r="BK148" i="2" s="1"/>
  <c r="N150" i="2"/>
  <c r="BI149" i="2"/>
  <c r="BH149" i="2"/>
  <c r="BG149" i="2"/>
  <c r="BE149" i="2"/>
  <c r="AA149" i="2"/>
  <c r="Y149" i="2"/>
  <c r="Y148" i="2" s="1"/>
  <c r="Y147" i="2" s="1"/>
  <c r="W149" i="2"/>
  <c r="W148" i="2" s="1"/>
  <c r="W147" i="2" s="1"/>
  <c r="BK149" i="2"/>
  <c r="N149" i="2"/>
  <c r="BF149" i="2" s="1"/>
  <c r="BI146" i="2"/>
  <c r="BH146" i="2"/>
  <c r="BG146" i="2"/>
  <c r="BE146" i="2"/>
  <c r="AA146" i="2"/>
  <c r="AA145" i="2" s="1"/>
  <c r="Y146" i="2"/>
  <c r="Y145" i="2" s="1"/>
  <c r="W146" i="2"/>
  <c r="BK146" i="2"/>
  <c r="BK145" i="2" s="1"/>
  <c r="N145" i="2" s="1"/>
  <c r="N94" i="2" s="1"/>
  <c r="N146" i="2"/>
  <c r="BF146" i="2" s="1"/>
  <c r="BI144" i="2"/>
  <c r="BH144" i="2"/>
  <c r="BG144" i="2"/>
  <c r="BF144" i="2"/>
  <c r="BE144" i="2"/>
  <c r="AA144" i="2"/>
  <c r="Y144" i="2"/>
  <c r="Y142" i="2" s="1"/>
  <c r="W144" i="2"/>
  <c r="W142" i="2" s="1"/>
  <c r="BK144" i="2"/>
  <c r="N144" i="2"/>
  <c r="BI143" i="2"/>
  <c r="BH143" i="2"/>
  <c r="BG143" i="2"/>
  <c r="BE143" i="2"/>
  <c r="AA143" i="2"/>
  <c r="AA142" i="2" s="1"/>
  <c r="Y143" i="2"/>
  <c r="W143" i="2"/>
  <c r="BK143" i="2"/>
  <c r="BK142" i="2" s="1"/>
  <c r="N142" i="2" s="1"/>
  <c r="N93" i="2" s="1"/>
  <c r="N143" i="2"/>
  <c r="BF143" i="2" s="1"/>
  <c r="BI141" i="2"/>
  <c r="BH141" i="2"/>
  <c r="BG141" i="2"/>
  <c r="BE141" i="2"/>
  <c r="AA141" i="2"/>
  <c r="Y141" i="2"/>
  <c r="W141" i="2"/>
  <c r="BK141" i="2"/>
  <c r="N141" i="2"/>
  <c r="BF141" i="2" s="1"/>
  <c r="BI140" i="2"/>
  <c r="BH140" i="2"/>
  <c r="BG140" i="2"/>
  <c r="BF140" i="2"/>
  <c r="BE140" i="2"/>
  <c r="AA140" i="2"/>
  <c r="Y140" i="2"/>
  <c r="W140" i="2"/>
  <c r="BK140" i="2"/>
  <c r="N140" i="2"/>
  <c r="BI139" i="2"/>
  <c r="BH139" i="2"/>
  <c r="BG139" i="2"/>
  <c r="BE139" i="2"/>
  <c r="AA139" i="2"/>
  <c r="AA137" i="2" s="1"/>
  <c r="Y139" i="2"/>
  <c r="Y137" i="2" s="1"/>
  <c r="W139" i="2"/>
  <c r="BK139" i="2"/>
  <c r="N139" i="2"/>
  <c r="BF139" i="2" s="1"/>
  <c r="BI138" i="2"/>
  <c r="BH138" i="2"/>
  <c r="BG138" i="2"/>
  <c r="BF138" i="2"/>
  <c r="BE138" i="2"/>
  <c r="AA138" i="2"/>
  <c r="Y138" i="2"/>
  <c r="W138" i="2"/>
  <c r="W137" i="2" s="1"/>
  <c r="BK138" i="2"/>
  <c r="N138" i="2"/>
  <c r="BI136" i="2"/>
  <c r="BH136" i="2"/>
  <c r="BG136" i="2"/>
  <c r="BE136" i="2"/>
  <c r="AA136" i="2"/>
  <c r="AA134" i="2" s="1"/>
  <c r="Y136" i="2"/>
  <c r="W136" i="2"/>
  <c r="BK136" i="2"/>
  <c r="BK134" i="2" s="1"/>
  <c r="N134" i="2" s="1"/>
  <c r="N91" i="2" s="1"/>
  <c r="N136" i="2"/>
  <c r="BF136" i="2" s="1"/>
  <c r="BI135" i="2"/>
  <c r="BH135" i="2"/>
  <c r="BG135" i="2"/>
  <c r="BF135" i="2"/>
  <c r="BE135" i="2"/>
  <c r="AA135" i="2"/>
  <c r="Y135" i="2"/>
  <c r="Y134" i="2" s="1"/>
  <c r="W135" i="2"/>
  <c r="W134" i="2" s="1"/>
  <c r="BK135" i="2"/>
  <c r="N135" i="2"/>
  <c r="BI133" i="2"/>
  <c r="BH133" i="2"/>
  <c r="BG133" i="2"/>
  <c r="BF133" i="2"/>
  <c r="BE133" i="2"/>
  <c r="AA133" i="2"/>
  <c r="Y133" i="2"/>
  <c r="W133" i="2"/>
  <c r="BK133" i="2"/>
  <c r="N133" i="2"/>
  <c r="BI132" i="2"/>
  <c r="BH132" i="2"/>
  <c r="BG132" i="2"/>
  <c r="BE132" i="2"/>
  <c r="AA132" i="2"/>
  <c r="Y132" i="2"/>
  <c r="W132" i="2"/>
  <c r="BK132" i="2"/>
  <c r="N132" i="2"/>
  <c r="BF132" i="2" s="1"/>
  <c r="BI131" i="2"/>
  <c r="BH131" i="2"/>
  <c r="BG131" i="2"/>
  <c r="BF131" i="2"/>
  <c r="BE131" i="2"/>
  <c r="AA131" i="2"/>
  <c r="Y131" i="2"/>
  <c r="W131" i="2"/>
  <c r="BK131" i="2"/>
  <c r="N131" i="2"/>
  <c r="BI130" i="2"/>
  <c r="BH130" i="2"/>
  <c r="BG130" i="2"/>
  <c r="BE130" i="2"/>
  <c r="AA130" i="2"/>
  <c r="Y130" i="2"/>
  <c r="W130" i="2"/>
  <c r="BK130" i="2"/>
  <c r="N130" i="2"/>
  <c r="BF130" i="2" s="1"/>
  <c r="BI129" i="2"/>
  <c r="BH129" i="2"/>
  <c r="BG129" i="2"/>
  <c r="BF129" i="2"/>
  <c r="BE129" i="2"/>
  <c r="AA129" i="2"/>
  <c r="Y129" i="2"/>
  <c r="W129" i="2"/>
  <c r="W126" i="2" s="1"/>
  <c r="BK129" i="2"/>
  <c r="N129" i="2"/>
  <c r="BI128" i="2"/>
  <c r="BH128" i="2"/>
  <c r="BG128" i="2"/>
  <c r="BE128" i="2"/>
  <c r="AA128" i="2"/>
  <c r="Y128" i="2"/>
  <c r="W128" i="2"/>
  <c r="BK128" i="2"/>
  <c r="N128" i="2"/>
  <c r="BF128" i="2" s="1"/>
  <c r="BI127" i="2"/>
  <c r="BH127" i="2"/>
  <c r="BG127" i="2"/>
  <c r="BF127" i="2"/>
  <c r="BE127" i="2"/>
  <c r="AA127" i="2"/>
  <c r="Y127" i="2"/>
  <c r="W127" i="2"/>
  <c r="BK127" i="2"/>
  <c r="BK126" i="2" s="1"/>
  <c r="N127" i="2"/>
  <c r="M121" i="2"/>
  <c r="F120" i="2"/>
  <c r="F118" i="2"/>
  <c r="F116" i="2"/>
  <c r="F115" i="2"/>
  <c r="BI105" i="2"/>
  <c r="BH105" i="2"/>
  <c r="BG105" i="2"/>
  <c r="BE105" i="2"/>
  <c r="BI104" i="2"/>
  <c r="BH104" i="2"/>
  <c r="BG104" i="2"/>
  <c r="BE104" i="2"/>
  <c r="BI103" i="2"/>
  <c r="BH103" i="2"/>
  <c r="BG103" i="2"/>
  <c r="BE103" i="2"/>
  <c r="BI102" i="2"/>
  <c r="BH102" i="2"/>
  <c r="BG102" i="2"/>
  <c r="BE102" i="2"/>
  <c r="BI101" i="2"/>
  <c r="BH101" i="2"/>
  <c r="BG101" i="2"/>
  <c r="BE101" i="2"/>
  <c r="BI100" i="2"/>
  <c r="H36" i="2" s="1"/>
  <c r="BD88" i="1" s="1"/>
  <c r="BD87" i="1" s="1"/>
  <c r="W35" i="1" s="1"/>
  <c r="BH100" i="2"/>
  <c r="H35" i="2" s="1"/>
  <c r="BC88" i="1" s="1"/>
  <c r="BG100" i="2"/>
  <c r="BE100" i="2"/>
  <c r="F83" i="2"/>
  <c r="M81" i="2"/>
  <c r="F81" i="2"/>
  <c r="F79" i="2"/>
  <c r="O21" i="2"/>
  <c r="E21" i="2"/>
  <c r="M84" i="2" s="1"/>
  <c r="O20" i="2"/>
  <c r="O18" i="2"/>
  <c r="E18" i="2"/>
  <c r="M120" i="2" s="1"/>
  <c r="O17" i="2"/>
  <c r="O15" i="2"/>
  <c r="E15" i="2"/>
  <c r="F121" i="2" s="1"/>
  <c r="O14" i="2"/>
  <c r="O9" i="2"/>
  <c r="M118" i="2" s="1"/>
  <c r="F6" i="2"/>
  <c r="F78" i="2" s="1"/>
  <c r="CK97" i="1"/>
  <c r="CJ97" i="1"/>
  <c r="CI97" i="1"/>
  <c r="CC97" i="1"/>
  <c r="CH97" i="1"/>
  <c r="CB97" i="1"/>
  <c r="CG97" i="1"/>
  <c r="CA97" i="1"/>
  <c r="CF97" i="1"/>
  <c r="BZ97" i="1"/>
  <c r="CE97" i="1"/>
  <c r="CK96" i="1"/>
  <c r="CJ96" i="1"/>
  <c r="CI96" i="1"/>
  <c r="CC96" i="1"/>
  <c r="CH96" i="1"/>
  <c r="CB96" i="1"/>
  <c r="CG96" i="1"/>
  <c r="CA96" i="1"/>
  <c r="CF96" i="1"/>
  <c r="BZ96" i="1"/>
  <c r="CE96" i="1"/>
  <c r="CK95" i="1"/>
  <c r="CJ95" i="1"/>
  <c r="CI95" i="1"/>
  <c r="CC95" i="1"/>
  <c r="CH95" i="1"/>
  <c r="CB95" i="1"/>
  <c r="CG95" i="1"/>
  <c r="CA95" i="1"/>
  <c r="CF95" i="1"/>
  <c r="BZ95" i="1"/>
  <c r="CE95" i="1"/>
  <c r="CK94" i="1"/>
  <c r="CJ94" i="1"/>
  <c r="CI94" i="1"/>
  <c r="CH94" i="1"/>
  <c r="CG94" i="1"/>
  <c r="CF94" i="1"/>
  <c r="BZ94" i="1"/>
  <c r="CE94" i="1"/>
  <c r="AM83" i="1"/>
  <c r="L83" i="1"/>
  <c r="AM82" i="1"/>
  <c r="L82" i="1"/>
  <c r="AM80" i="1"/>
  <c r="L80" i="1"/>
  <c r="L78" i="1"/>
  <c r="L77" i="1"/>
  <c r="N148" i="2" l="1"/>
  <c r="N96" i="2" s="1"/>
  <c r="BK147" i="2"/>
  <c r="N147" i="2" s="1"/>
  <c r="N95" i="2" s="1"/>
  <c r="W125" i="2"/>
  <c r="W124" i="2" s="1"/>
  <c r="AU88" i="1" s="1"/>
  <c r="H32" i="3"/>
  <c r="AZ89" i="1" s="1"/>
  <c r="M32" i="3"/>
  <c r="AV89" i="1" s="1"/>
  <c r="W122" i="3"/>
  <c r="W121" i="3" s="1"/>
  <c r="AU89" i="1" s="1"/>
  <c r="N123" i="5"/>
  <c r="N90" i="5" s="1"/>
  <c r="BK122" i="5"/>
  <c r="BK125" i="2"/>
  <c r="M32" i="2"/>
  <c r="AV88" i="1" s="1"/>
  <c r="H32" i="2"/>
  <c r="AZ88" i="1" s="1"/>
  <c r="AZ87" i="1" s="1"/>
  <c r="F78" i="3"/>
  <c r="Y131" i="3"/>
  <c r="BK136" i="3"/>
  <c r="N136" i="3" s="1"/>
  <c r="N92" i="3" s="1"/>
  <c r="Y126" i="2"/>
  <c r="Y125" i="2" s="1"/>
  <c r="Y124" i="2" s="1"/>
  <c r="H34" i="2"/>
  <c r="BB88" i="1" s="1"/>
  <c r="AA126" i="2"/>
  <c r="AA125" i="2" s="1"/>
  <c r="AA124" i="2" s="1"/>
  <c r="N126" i="2"/>
  <c r="N90" i="2" s="1"/>
  <c r="BK123" i="3"/>
  <c r="M83" i="2"/>
  <c r="BK153" i="2"/>
  <c r="N153" i="2" s="1"/>
  <c r="N97" i="2" s="1"/>
  <c r="M83" i="3"/>
  <c r="H34" i="3"/>
  <c r="BB89" i="1" s="1"/>
  <c r="Y123" i="3"/>
  <c r="Y122" i="3" s="1"/>
  <c r="Y121" i="3" s="1"/>
  <c r="AA131" i="3"/>
  <c r="Y136" i="3"/>
  <c r="BK122" i="4"/>
  <c r="N123" i="4"/>
  <c r="N90" i="4" s="1"/>
  <c r="W136" i="3"/>
  <c r="F84" i="2"/>
  <c r="F84" i="3"/>
  <c r="H35" i="3"/>
  <c r="BC89" i="1" s="1"/>
  <c r="BC87" i="1" s="1"/>
  <c r="AA123" i="3"/>
  <c r="BK131" i="3"/>
  <c r="N131" i="3" s="1"/>
  <c r="N91" i="3" s="1"/>
  <c r="AA136" i="3"/>
  <c r="W122" i="4"/>
  <c r="W121" i="4" s="1"/>
  <c r="AU90" i="1" s="1"/>
  <c r="AA122" i="5"/>
  <c r="AA121" i="5" s="1"/>
  <c r="BK144" i="3"/>
  <c r="N144" i="3" s="1"/>
  <c r="N94" i="3" s="1"/>
  <c r="M83" i="4"/>
  <c r="M32" i="4"/>
  <c r="AV90" i="1" s="1"/>
  <c r="BK148" i="4"/>
  <c r="N148" i="4" s="1"/>
  <c r="N94" i="4" s="1"/>
  <c r="M83" i="5"/>
  <c r="F84" i="4"/>
  <c r="F84" i="5"/>
  <c r="H32" i="5"/>
  <c r="AZ91" i="1" s="1"/>
  <c r="M81" i="4"/>
  <c r="M84" i="4"/>
  <c r="M81" i="5"/>
  <c r="M84" i="5"/>
  <c r="BK139" i="5"/>
  <c r="N139" i="5" s="1"/>
  <c r="N94" i="5" s="1"/>
  <c r="F78" i="4"/>
  <c r="F78" i="5"/>
  <c r="W34" i="1" l="1"/>
  <c r="AY87" i="1"/>
  <c r="BK121" i="4"/>
  <c r="N121" i="4" s="1"/>
  <c r="N88" i="4" s="1"/>
  <c r="N122" i="4"/>
  <c r="N89" i="4" s="1"/>
  <c r="BK122" i="3"/>
  <c r="N123" i="3"/>
  <c r="N90" i="3" s="1"/>
  <c r="AV87" i="1"/>
  <c r="AU87" i="1"/>
  <c r="AA122" i="3"/>
  <c r="AA121" i="3" s="1"/>
  <c r="N125" i="2"/>
  <c r="N89" i="2" s="1"/>
  <c r="BK124" i="2"/>
  <c r="N124" i="2" s="1"/>
  <c r="N88" i="2" s="1"/>
  <c r="BB87" i="1"/>
  <c r="N122" i="5"/>
  <c r="N89" i="5" s="1"/>
  <c r="BK121" i="5"/>
  <c r="N121" i="5" s="1"/>
  <c r="N88" i="5" s="1"/>
  <c r="AX87" i="1" l="1"/>
  <c r="W33" i="1"/>
  <c r="N102" i="4"/>
  <c r="BF102" i="4" s="1"/>
  <c r="N100" i="4"/>
  <c r="BF100" i="4" s="1"/>
  <c r="N98" i="4"/>
  <c r="BF98" i="4" s="1"/>
  <c r="M27" i="4"/>
  <c r="N101" i="4"/>
  <c r="BF101" i="4" s="1"/>
  <c r="N99" i="4"/>
  <c r="BF99" i="4" s="1"/>
  <c r="N97" i="4"/>
  <c r="N102" i="5"/>
  <c r="BF102" i="5" s="1"/>
  <c r="N100" i="5"/>
  <c r="BF100" i="5" s="1"/>
  <c r="N98" i="5"/>
  <c r="BF98" i="5" s="1"/>
  <c r="M27" i="5"/>
  <c r="N101" i="5"/>
  <c r="BF101" i="5" s="1"/>
  <c r="N99" i="5"/>
  <c r="BF99" i="5" s="1"/>
  <c r="N97" i="5"/>
  <c r="N104" i="2"/>
  <c r="BF104" i="2" s="1"/>
  <c r="N102" i="2"/>
  <c r="BF102" i="2" s="1"/>
  <c r="N100" i="2"/>
  <c r="N105" i="2"/>
  <c r="BF105" i="2" s="1"/>
  <c r="N101" i="2"/>
  <c r="BF101" i="2" s="1"/>
  <c r="N103" i="2"/>
  <c r="BF103" i="2" s="1"/>
  <c r="M27" i="2"/>
  <c r="BK121" i="3"/>
  <c r="N121" i="3" s="1"/>
  <c r="N88" i="3" s="1"/>
  <c r="N122" i="3"/>
  <c r="N89" i="3" s="1"/>
  <c r="BF97" i="4" l="1"/>
  <c r="N96" i="4"/>
  <c r="BF97" i="5"/>
  <c r="N96" i="5"/>
  <c r="N99" i="2"/>
  <c r="BF100" i="2"/>
  <c r="N101" i="3"/>
  <c r="BF101" i="3" s="1"/>
  <c r="N99" i="3"/>
  <c r="BF99" i="3" s="1"/>
  <c r="N97" i="3"/>
  <c r="N100" i="3"/>
  <c r="BF100" i="3" s="1"/>
  <c r="M27" i="3"/>
  <c r="N102" i="3"/>
  <c r="BF102" i="3" s="1"/>
  <c r="N98" i="3"/>
  <c r="BF98" i="3" s="1"/>
  <c r="N96" i="3" l="1"/>
  <c r="BF97" i="3"/>
  <c r="M28" i="4"/>
  <c r="L104" i="4"/>
  <c r="M28" i="5"/>
  <c r="L104" i="5"/>
  <c r="M33" i="4"/>
  <c r="AW90" i="1" s="1"/>
  <c r="AT90" i="1" s="1"/>
  <c r="H33" i="4"/>
  <c r="BA90" i="1" s="1"/>
  <c r="M28" i="2"/>
  <c r="L107" i="2"/>
  <c r="H33" i="2"/>
  <c r="BA88" i="1" s="1"/>
  <c r="M33" i="2"/>
  <c r="AW88" i="1" s="1"/>
  <c r="AT88" i="1" s="1"/>
  <c r="H33" i="5"/>
  <c r="BA91" i="1" s="1"/>
  <c r="M33" i="5"/>
  <c r="AW91" i="1" s="1"/>
  <c r="AT91" i="1" s="1"/>
  <c r="AS90" i="1" l="1"/>
  <c r="M30" i="4"/>
  <c r="AS88" i="1"/>
  <c r="M30" i="2"/>
  <c r="AS91" i="1"/>
  <c r="M30" i="5"/>
  <c r="M33" i="3"/>
  <c r="AW89" i="1" s="1"/>
  <c r="AT89" i="1" s="1"/>
  <c r="H33" i="3"/>
  <c r="BA89" i="1" s="1"/>
  <c r="BA87" i="1" s="1"/>
  <c r="M28" i="3"/>
  <c r="L104" i="3"/>
  <c r="W32" i="1" l="1"/>
  <c r="AW87" i="1"/>
  <c r="L38" i="5"/>
  <c r="AG91" i="1"/>
  <c r="AN91" i="1" s="1"/>
  <c r="AG90" i="1"/>
  <c r="AN90" i="1" s="1"/>
  <c r="L38" i="4"/>
  <c r="AG88" i="1"/>
  <c r="L38" i="2"/>
  <c r="AS89" i="1"/>
  <c r="AS87" i="1" s="1"/>
  <c r="M30" i="3"/>
  <c r="AG89" i="1" l="1"/>
  <c r="AN89" i="1" s="1"/>
  <c r="L38" i="3"/>
  <c r="AK32" i="1"/>
  <c r="AT87" i="1"/>
  <c r="AG87" i="1"/>
  <c r="AN88" i="1"/>
  <c r="AK26" i="1" l="1"/>
  <c r="AG97" i="1"/>
  <c r="AG96" i="1"/>
  <c r="AG95" i="1"/>
  <c r="AG94" i="1"/>
  <c r="AN87" i="1"/>
  <c r="CD97" i="1" l="1"/>
  <c r="AV97" i="1"/>
  <c r="BY97" i="1" s="1"/>
  <c r="CD95" i="1"/>
  <c r="AV95" i="1"/>
  <c r="BY95" i="1" s="1"/>
  <c r="AN95" i="1"/>
  <c r="CD96" i="1"/>
  <c r="AV96" i="1"/>
  <c r="BY96" i="1" s="1"/>
  <c r="AN96" i="1"/>
  <c r="AG93" i="1"/>
  <c r="AN94" i="1"/>
  <c r="CD94" i="1"/>
  <c r="AV94" i="1"/>
  <c r="BY94" i="1" s="1"/>
  <c r="AK27" i="1" l="1"/>
  <c r="AK29" i="1" s="1"/>
  <c r="AK37" i="1" s="1"/>
  <c r="AG99" i="1"/>
  <c r="AN97" i="1"/>
  <c r="AN93" i="1" s="1"/>
  <c r="AN99" i="1" s="1"/>
  <c r="AK31" i="1"/>
  <c r="W31" i="1"/>
</calcChain>
</file>

<file path=xl/sharedStrings.xml><?xml version="1.0" encoding="utf-8"?>
<sst xmlns="http://schemas.openxmlformats.org/spreadsheetml/2006/main" count="2090" uniqueCount="288">
  <si>
    <t>2012</t>
  </si>
  <si>
    <t>Hárok obsahuje:</t>
  </si>
  <si>
    <t>1) Súhrnný list stavby</t>
  </si>
  <si>
    <t>2) Rekapitulácia objektov</t>
  </si>
  <si>
    <t>2.0</t>
  </si>
  <si>
    <t/>
  </si>
  <si>
    <t>False</t>
  </si>
  <si>
    <t>optimalizované pre tlač zostáv vo formáte A4 - na výšku</t>
  </si>
  <si>
    <t>&gt;&gt;  skryté stĺpce  &lt;&lt;</t>
  </si>
  <si>
    <t>0,001</t>
  </si>
  <si>
    <t>20</t>
  </si>
  <si>
    <t>SÚHRNNÝ LIST STAVBY</t>
  </si>
  <si>
    <t>v ---  nižšie sa nachádzajú doplnkové a pomocné údaje k zostavám  --- v</t>
  </si>
  <si>
    <t>Návod na vyplnenie</t>
  </si>
  <si>
    <t>Kód:</t>
  </si>
  <si>
    <t>2018-010</t>
  </si>
  <si>
    <t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</si>
  <si>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</si>
  <si>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Spevnené plochy pre zberné nádoby</t>
  </si>
  <si>
    <t>JKSO:</t>
  </si>
  <si>
    <t>KS:</t>
  </si>
  <si>
    <t>Miesto:</t>
  </si>
  <si>
    <t xml:space="preserve"> </t>
  </si>
  <si>
    <t>Dátum:</t>
  </si>
  <si>
    <t>30. 1. 2018</t>
  </si>
  <si>
    <t>Objednávateľ:</t>
  </si>
  <si>
    <t>IČO:</t>
  </si>
  <si>
    <t>Mesto Partizánske</t>
  </si>
  <si>
    <t>IČO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</si>
  <si>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</si>
  <si>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</si>
  <si>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</si>
  <si>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</si>
  <si>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</si>
  <si>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</si>
  <si>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</si>
  <si>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</si>
  <si>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</si>
  <si>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</si>
  <si>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</si>
  <si>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</si>
  <si>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</si>
  <si>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</si>
  <si>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</si>
  <si>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</si>
  <si>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</si>
  <si>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</si>
  <si>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</si>
  <si>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</si>
  <si>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</si>
  <si>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</si>
  <si>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</si>
  <si>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</si>
  <si>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</si>
  <si>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</si>
  <si>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</si>
  <si>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</si>
  <si>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</si>
  <si>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</si>
  <si>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</si>
  <si>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</si>
  <si>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</si>
  <si>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</si>
  <si>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</si>
  <si>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</si>
  <si>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</si>
  <si>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</si>
  <si>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</si>
  <si>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</si>
  <si>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</si>
  <si>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</si>
  <si>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</si>
  <si>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</si>
  <si>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</si>
  <si>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</si>
  <si>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</si>
  <si>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###NOIMPORT###</t>
  </si>
  <si>
    <t>IMPORT</t>
  </si>
  <si>
    <t>{7141570a-7469-4200-91ad-a8f4bb422135}</t>
  </si>
  <si>
    <t>{00000000-0000-0000-0000-000000000000}</t>
  </si>
  <si>
    <t>/</t>
  </si>
  <si>
    <t>1</t>
  </si>
  <si>
    <t>Hrnčírikova ul. mestské trhovisko / 6 x 6,5 m /</t>
  </si>
  <si>
    <t>{d200122d-3f7f-450d-938a-6a8d6d1a2e32}</t>
  </si>
  <si>
    <t>2</t>
  </si>
  <si>
    <t>Obuvnícka 423 / 6 x 4 m /</t>
  </si>
  <si>
    <t>{ca765887-98b2-4813-983e-fe8a70cd1f84}</t>
  </si>
  <si>
    <t>3</t>
  </si>
  <si>
    <t>Družstevná 892 / 7,2 x 4 m /</t>
  </si>
  <si>
    <t>{351153dc-8cf0-4c72-8a6b-d2157000ff56}</t>
  </si>
  <si>
    <t>4</t>
  </si>
  <si>
    <t>Strojárenská 187 / 2 x 1,5  m /</t>
  </si>
  <si>
    <t>{7f2a3a20-2298-4330-822d-b700d7ca280d}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</si>
  <si>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</si>
  <si>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</si>
  <si>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</si>
  <si>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</si>
  <si>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</si>
  <si>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</si>
  <si>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</si>
  <si>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</si>
  <si>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</si>
  <si>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</si>
  <si>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</si>
  <si>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</si>
  <si>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</si>
  <si>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</si>
  <si>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</si>
  <si>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Objekt:</t>
  </si>
  <si>
    <t>1 - Hrnčírikova ul. mestské trhovisko / 6 x 6,5 m /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</si>
  <si>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</si>
  <si>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</si>
  <si>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</si>
  <si>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</si>
  <si>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</si>
  <si>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</si>
  <si>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</si>
  <si>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</si>
  <si>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3 - Zvislé a kompletné konštrukcie</t>
  </si>
  <si>
    <t xml:space="preserve">    5 - Komunikácie</t>
  </si>
  <si>
    <t xml:space="preserve">    9 - Ostatné konštrukcie a práce-búranie</t>
  </si>
  <si>
    <t xml:space="preserve">    99 - Presun hmôt HSV</t>
  </si>
  <si>
    <t>PSV - Práce a dodávky PSV</t>
  </si>
  <si>
    <t xml:space="preserve">    767 - Konštrukcie doplnkové kovové</t>
  </si>
  <si>
    <t>VP -   Práce naviac</t>
  </si>
  <si>
    <t>2) Ostatné náklady</t>
  </si>
  <si>
    <t>GZS</t>
  </si>
  <si>
    <t>VRN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</si>
  <si>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</si>
  <si>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</si>
  <si>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</si>
  <si>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</si>
  <si>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</si>
  <si>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</si>
  <si>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</si>
  <si>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</si>
  <si>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</si>
  <si>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</si>
  <si>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</si>
  <si>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</si>
  <si>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</si>
  <si>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</si>
  <si>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</si>
  <si>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</si>
  <si>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</si>
  <si>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</si>
  <si>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</si>
  <si>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</si>
  <si>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</si>
  <si>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</si>
  <si>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113206111</t>
  </si>
  <si>
    <t>Vytrhanie obrúb betónových, s vybúraním lôžka, z krajníkov alebo obrubníkov stojatých,  -0,14500t</t>
  </si>
  <si>
    <t>m</t>
  </si>
  <si>
    <t>-1535963543</t>
  </si>
  <si>
    <t>122201101</t>
  </si>
  <si>
    <t>Odkopávka a prekopávka nezapažená v hornine 3, do 100 m3</t>
  </si>
  <si>
    <t>m3</t>
  </si>
  <si>
    <t>1048614087</t>
  </si>
  <si>
    <t>122201109</t>
  </si>
  <si>
    <t>Odkopávky a prekopávky nezapažené. Príplatok k cenám za lepivosť horniny 3</t>
  </si>
  <si>
    <t>1345122764</t>
  </si>
  <si>
    <t>162501102</t>
  </si>
  <si>
    <t xml:space="preserve">Vodorovné premiestnenie výkopku po spevnenej ceste z horniny tr.1-4, do 100 m3 na vzdialenosť do 3000 m </t>
  </si>
  <si>
    <t>-1451600334</t>
  </si>
  <si>
    <t>5</t>
  </si>
  <si>
    <t>171201201</t>
  </si>
  <si>
    <t>Uloženie sypaniny na skládky do 100 m3</t>
  </si>
  <si>
    <t>424440351</t>
  </si>
  <si>
    <t>6</t>
  </si>
  <si>
    <t>171209002</t>
  </si>
  <si>
    <t>Poplatok za skladovanie - zemina a kamenivo (17 05) ostatné</t>
  </si>
  <si>
    <t>t</t>
  </si>
  <si>
    <t>382629093</t>
  </si>
  <si>
    <t>7</t>
  </si>
  <si>
    <t>181301101</t>
  </si>
  <si>
    <t>Rozprestretie ornice v rovine, plocha do 500 m2, hr.do 100 mm</t>
  </si>
  <si>
    <t>m2</t>
  </si>
  <si>
    <t>-574868868</t>
  </si>
  <si>
    <t>8</t>
  </si>
  <si>
    <t>338171112</t>
  </si>
  <si>
    <t>Osadenie stĺpika oceľového plotového do výšky 2.00m so zabetónovaním</t>
  </si>
  <si>
    <t>ks</t>
  </si>
  <si>
    <t>-244855473</t>
  </si>
  <si>
    <t>9</t>
  </si>
  <si>
    <t>M</t>
  </si>
  <si>
    <t>5535850018</t>
  </si>
  <si>
    <t>Stĺpik 60x40 mm pozink. poplast, výška:2,0 m, pre osadenie do betónových pätiek</t>
  </si>
  <si>
    <t>-2119363987</t>
  </si>
  <si>
    <t>10</t>
  </si>
  <si>
    <t>564801112</t>
  </si>
  <si>
    <t>Podklad zo štrkodrviny fr. 4 - mm s rozprestretím a zhutnením, po zhutnení hr. 40 mm</t>
  </si>
  <si>
    <t>-1476067984</t>
  </si>
  <si>
    <t>11</t>
  </si>
  <si>
    <t>564851111</t>
  </si>
  <si>
    <t>Podklad zo štrkodrviny fr. 16 - 32 mm s rozprestretím a zhutnením, po zhutnení hr. 150 mm</t>
  </si>
  <si>
    <t>-1335466871</t>
  </si>
  <si>
    <t>12</t>
  </si>
  <si>
    <t>596911112</t>
  </si>
  <si>
    <t>Kladenie zámkovej dlažby  hr. 6 cm pre peších nad 20 m2 so zriadením lôžka z kameniva hr. 4 cm</t>
  </si>
  <si>
    <t>-1704173834</t>
  </si>
  <si>
    <t>13</t>
  </si>
  <si>
    <t>5921952840</t>
  </si>
  <si>
    <t>Dlažba Low value Premac KLASIKO 20x10x6 cm, sivá</t>
  </si>
  <si>
    <t>-342041119</t>
  </si>
  <si>
    <t>14</t>
  </si>
  <si>
    <t>917862112</t>
  </si>
  <si>
    <t>Osadenie chodník. obrubníka betónového stojatého do lôžka z betónu prosteho tr. C 16/20 s bočnou oporou</t>
  </si>
  <si>
    <t>-1056276625</t>
  </si>
  <si>
    <t>15</t>
  </si>
  <si>
    <t>5922903060</t>
  </si>
  <si>
    <t>Obrubník betónový cestný 100/25/15 cm, sivá</t>
  </si>
  <si>
    <t>1488318523</t>
  </si>
  <si>
    <t>16</t>
  </si>
  <si>
    <t>998223011</t>
  </si>
  <si>
    <t>Presun hmôt pre pozemné komunikácie s krytom dláždeným (822 2.3, 822 5.3) akejkoľvek dĺžky objektu</t>
  </si>
  <si>
    <t>-1845106513</t>
  </si>
  <si>
    <t>17</t>
  </si>
  <si>
    <t>767914830</t>
  </si>
  <si>
    <t>Demontáž oplotenia, výšky nad 1 do 2 m,  -0,00900t</t>
  </si>
  <si>
    <t>-634277150</t>
  </si>
  <si>
    <t>18</t>
  </si>
  <si>
    <t>767916330</t>
  </si>
  <si>
    <t xml:space="preserve">Montáž oplotenia panelového, poplastovaného na pozinkovanej oceli na stĺpiky, výšky do 1,5 m   </t>
  </si>
  <si>
    <t>-329033320</t>
  </si>
  <si>
    <t>19</t>
  </si>
  <si>
    <t>5535850002</t>
  </si>
  <si>
    <t>Panel pozink. poplast, výška:1,50 m, dĺžka 2,50 m panelové oplotenie štandardne s vyčnievajúcimu hornými a dolnými tyčami s príslušenstvom</t>
  </si>
  <si>
    <t>32</t>
  </si>
  <si>
    <t>-1661126956</t>
  </si>
  <si>
    <t>998767201</t>
  </si>
  <si>
    <t>Presun hmôt pre kovové stavebné doplnkové konštrukcie v objektoch výšky do 6 m</t>
  </si>
  <si>
    <t>%</t>
  </si>
  <si>
    <t>-306376829</t>
  </si>
  <si>
    <t>VP - Práce naviac</t>
  </si>
  <si>
    <t>PN</t>
  </si>
  <si>
    <t>2 - Obuvnícka 423 / 6 x 4 m /</t>
  </si>
  <si>
    <t>113307131</t>
  </si>
  <si>
    <t>Odstránenie podkladu v ploche do 200 m2 z betónu prostého, hr. vrstvy do 150 mm,  -0,22500t</t>
  </si>
  <si>
    <t>484503597</t>
  </si>
  <si>
    <t>914001111</t>
  </si>
  <si>
    <t>Osadenie a montáž cestnej zvislej dopravnej značky na stľpik, stľp, konzolu alebo objekt</t>
  </si>
  <si>
    <t>-737825997</t>
  </si>
  <si>
    <t>966006132</t>
  </si>
  <si>
    <t>Odstránenie značky, pre staničenie a ohraničenie so stľpikmi s bet. pätkami,  -0,08200t</t>
  </si>
  <si>
    <t>510533069</t>
  </si>
  <si>
    <t>767920810</t>
  </si>
  <si>
    <t>Demontáž kovových doplnkových konštrukcií prašiakov, zábradlí</t>
  </si>
  <si>
    <t>-739601902</t>
  </si>
  <si>
    <t>3 - Družstevná 892 / 7,2 x 4 m /</t>
  </si>
  <si>
    <t>112101121</t>
  </si>
  <si>
    <t>Odstránenie ihličnatých stromov do priemeru 300 mm, motorovou pílou</t>
  </si>
  <si>
    <t>1918777804</t>
  </si>
  <si>
    <t>21</t>
  </si>
  <si>
    <t>112201101</t>
  </si>
  <si>
    <t>Odstránenie pňov na vzdial. 50 m priemeru nad 100 do 300 mm</t>
  </si>
  <si>
    <t>-1046388454</t>
  </si>
  <si>
    <t>-876998487</t>
  </si>
  <si>
    <t>22</t>
  </si>
  <si>
    <t>162401401</t>
  </si>
  <si>
    <t>Vodorovné premiestnenie konárov stromov nad 100 do 300 mm do 2000 m</t>
  </si>
  <si>
    <t>-1523985291</t>
  </si>
  <si>
    <t>23</t>
  </si>
  <si>
    <t>162501401</t>
  </si>
  <si>
    <t>Vodorovné premiestnenie kmeňov nad 100 do 300 mm do 2000 m</t>
  </si>
  <si>
    <t>1358182998</t>
  </si>
  <si>
    <t>24</t>
  </si>
  <si>
    <t>162601401</t>
  </si>
  <si>
    <t>Vodorovné premiestnenie pňov nad 100 do 300 mm do 2000 m</t>
  </si>
  <si>
    <t>1303442503</t>
  </si>
  <si>
    <t>919731122</t>
  </si>
  <si>
    <t>Zarovnanie styčnej plochy pozdĺž vybúranej časti komunikácie asfaltovej hr. nad 50 do 100 mm</t>
  </si>
  <si>
    <t>1787289079</t>
  </si>
  <si>
    <t>919735111</t>
  </si>
  <si>
    <t>Rezanie existujúceho asfaltového krytu alebo podkladu hĺbky do 50 mm</t>
  </si>
  <si>
    <t>-723257532</t>
  </si>
  <si>
    <t>4 - Strojárenská 187 / 2 x 1,5  m /</t>
  </si>
  <si>
    <t>581114113</t>
  </si>
  <si>
    <t>Kryt z betónu prostého C 25/30 komunikácií pre peších hr. 100 mm</t>
  </si>
  <si>
    <t>397933047</t>
  </si>
  <si>
    <t>5921954660</t>
  </si>
  <si>
    <t>Premac obrubník parkový 100x20x5 cm, sivý</t>
  </si>
  <si>
    <t>-882956506</t>
  </si>
  <si>
    <t>5921954590</t>
  </si>
  <si>
    <t>Premac obrubník parkový 50x20x5 cm, sivý</t>
  </si>
  <si>
    <t>162176303</t>
  </si>
  <si>
    <t>998224111</t>
  </si>
  <si>
    <t>Presun hmôt pre pozemné komunikácie s krytom monolitickým betónovým akejkoľvek dĺžky objektu</t>
  </si>
  <si>
    <t>777336659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</si>
</sst>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%"/>
    <numFmt numFmtId="165" formatCode="dd\.mm\.yyyy"/>
    <numFmt numFmtId="166" formatCode="#,##0.00000"/>
    <numFmt numFmtId="167" formatCode="#,##0.000"/>
  </numFmts>
  <fonts count="37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2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9"/>
      <color rgb="FF0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6" fillId="0" borderId="0" applyNumberFormat="0" applyFill="0" applyBorder="0" applyAlignment="0" applyProtection="0"/>
  </cellStyleXfs>
  <cellXfs count="267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0" fillId="0" borderId="0" xfId="0" applyBorder="1"/>
    <xf numFmtId="0" fontId="15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top"/>
    </xf>
    <xf numFmtId="0" fontId="15" fillId="0" borderId="0" xfId="0" applyFont="1" applyBorder="1" applyAlignment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0" fontId="0" fillId="0" borderId="6" xfId="0" applyBorder="1"/>
    <xf numFmtId="0" fontId="17" fillId="0" borderId="0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8" fillId="0" borderId="7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0" fillId="5" borderId="0" xfId="0" applyFont="1" applyFill="1" applyBorder="1" applyAlignment="1">
      <alignment vertical="center"/>
    </xf>
    <xf numFmtId="0" fontId="3" fillId="5" borderId="8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vertical="center"/>
    </xf>
    <xf numFmtId="0" fontId="3" fillId="5" borderId="9" xfId="0" applyFont="1" applyFill="1" applyBorder="1" applyAlignment="1">
      <alignment horizontal="center" vertical="center"/>
    </xf>
    <xf numFmtId="0" fontId="19" fillId="0" borderId="11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Border="1"/>
    <xf numFmtId="0" fontId="0" fillId="0" borderId="15" xfId="0" applyBorder="1"/>
    <xf numFmtId="0" fontId="20" fillId="0" borderId="16" xfId="0" applyFont="1" applyBorder="1" applyAlignment="1">
      <alignment horizontal="left" vertical="center"/>
    </xf>
    <xf numFmtId="0" fontId="0" fillId="0" borderId="17" xfId="0" applyFont="1" applyBorder="1" applyAlignment="1">
      <alignment vertical="center"/>
    </xf>
    <xf numFmtId="0" fontId="20" fillId="0" borderId="17" xfId="0" applyFont="1" applyBorder="1" applyAlignment="1">
      <alignment horizontal="left" vertical="center"/>
    </xf>
    <xf numFmtId="0" fontId="0" fillId="0" borderId="18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165" fontId="2" fillId="0" borderId="0" xfId="0" applyNumberFormat="1" applyFont="1" applyBorder="1" applyAlignment="1">
      <alignment horizontal="left" vertical="center"/>
    </xf>
    <xf numFmtId="0" fontId="0" fillId="0" borderId="15" xfId="0" applyFont="1" applyBorder="1" applyAlignment="1">
      <alignment vertical="center"/>
    </xf>
    <xf numFmtId="0" fontId="0" fillId="6" borderId="9" xfId="0" applyFont="1" applyFill="1" applyBorder="1" applyAlignment="1">
      <alignment vertical="center"/>
    </xf>
    <xf numFmtId="0" fontId="15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vertical="center"/>
    </xf>
    <xf numFmtId="4" fontId="22" fillId="0" borderId="14" xfId="0" applyNumberFormat="1" applyFont="1" applyBorder="1" applyAlignment="1">
      <alignment vertical="center"/>
    </xf>
    <xf numFmtId="4" fontId="22" fillId="0" borderId="0" xfId="0" applyNumberFormat="1" applyFont="1" applyBorder="1" applyAlignment="1">
      <alignment vertical="center"/>
    </xf>
    <xf numFmtId="166" fontId="22" fillId="0" borderId="0" xfId="0" applyNumberFormat="1" applyFont="1" applyBorder="1" applyAlignment="1">
      <alignment vertical="center"/>
    </xf>
    <xf numFmtId="4" fontId="22" fillId="0" borderId="15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26" fillId="0" borderId="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" fontId="28" fillId="0" borderId="14" xfId="0" applyNumberFormat="1" applyFont="1" applyBorder="1" applyAlignment="1">
      <alignment vertical="center"/>
    </xf>
    <xf numFmtId="4" fontId="28" fillId="0" borderId="0" xfId="0" applyNumberFormat="1" applyFont="1" applyBorder="1" applyAlignment="1">
      <alignment vertical="center"/>
    </xf>
    <xf numFmtId="166" fontId="28" fillId="0" borderId="0" xfId="0" applyNumberFormat="1" applyFont="1" applyBorder="1" applyAlignment="1">
      <alignment vertical="center"/>
    </xf>
    <xf numFmtId="4" fontId="28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4" fontId="28" fillId="0" borderId="16" xfId="0" applyNumberFormat="1" applyFont="1" applyBorder="1" applyAlignment="1">
      <alignment vertical="center"/>
    </xf>
    <xf numFmtId="4" fontId="28" fillId="0" borderId="17" xfId="0" applyNumberFormat="1" applyFont="1" applyBorder="1" applyAlignment="1">
      <alignment vertical="center"/>
    </xf>
    <xf numFmtId="166" fontId="28" fillId="0" borderId="17" xfId="0" applyNumberFormat="1" applyFont="1" applyBorder="1" applyAlignment="1">
      <alignment vertical="center"/>
    </xf>
    <xf numFmtId="4" fontId="28" fillId="0" borderId="18" xfId="0" applyNumberFormat="1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>
      <alignment vertical="center"/>
    </xf>
    <xf numFmtId="0" fontId="23" fillId="6" borderId="0" xfId="0" applyFont="1" applyFill="1" applyBorder="1" applyAlignment="1">
      <alignment horizontal="left" vertical="center"/>
    </xf>
    <xf numFmtId="0" fontId="0" fillId="6" borderId="0" xfId="0" applyFont="1" applyFill="1" applyBorder="1" applyAlignment="1">
      <alignment vertical="center"/>
    </xf>
    <xf numFmtId="0" fontId="0" fillId="2" borderId="0" xfId="0" applyFill="1" applyProtection="1"/>
    <xf numFmtId="0" fontId="9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right" vertical="center"/>
    </xf>
    <xf numFmtId="0" fontId="3" fillId="6" borderId="8" xfId="0" applyFont="1" applyFill="1" applyBorder="1" applyAlignment="1">
      <alignment horizontal="left" vertical="center"/>
    </xf>
    <xf numFmtId="0" fontId="3" fillId="6" borderId="9" xfId="0" applyFont="1" applyFill="1" applyBorder="1" applyAlignment="1">
      <alignment horizontal="right" vertical="center"/>
    </xf>
    <xf numFmtId="0" fontId="3" fillId="6" borderId="9" xfId="0" applyFont="1" applyFill="1" applyBorder="1" applyAlignment="1">
      <alignment horizontal="center" vertical="center"/>
    </xf>
    <xf numFmtId="0" fontId="29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0" fillId="0" borderId="25" xfId="0" applyFont="1" applyBorder="1" applyAlignment="1">
      <alignment vertical="center"/>
    </xf>
    <xf numFmtId="0" fontId="15" fillId="0" borderId="25" xfId="0" applyFont="1" applyBorder="1" applyAlignment="1">
      <alignment horizontal="center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  <protection locked="0"/>
    </xf>
    <xf numFmtId="0" fontId="20" fillId="0" borderId="15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  <protection locked="0"/>
    </xf>
    <xf numFmtId="0" fontId="20" fillId="0" borderId="18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166" fontId="33" fillId="0" borderId="12" xfId="0" applyNumberFormat="1" applyFont="1" applyBorder="1" applyAlignment="1"/>
    <xf numFmtId="166" fontId="33" fillId="0" borderId="13" xfId="0" applyNumberFormat="1" applyFont="1" applyBorder="1" applyAlignment="1"/>
    <xf numFmtId="167" fontId="34" fillId="0" borderId="0" xfId="0" applyNumberFormat="1" applyFont="1" applyAlignment="1">
      <alignment vertical="center"/>
    </xf>
    <xf numFmtId="0" fontId="7" fillId="0" borderId="4" xfId="0" applyFont="1" applyBorder="1" applyAlignment="1"/>
    <xf numFmtId="0" fontId="7" fillId="0" borderId="0" xfId="0" applyFont="1" applyBorder="1" applyAlignment="1"/>
    <xf numFmtId="0" fontId="5" fillId="0" borderId="0" xfId="0" applyFont="1" applyBorder="1" applyAlignment="1">
      <alignment horizontal="left"/>
    </xf>
    <xf numFmtId="0" fontId="7" fillId="0" borderId="5" xfId="0" applyFont="1" applyBorder="1" applyAlignment="1"/>
    <xf numFmtId="0" fontId="7" fillId="0" borderId="14" xfId="0" applyFont="1" applyBorder="1" applyAlignment="1"/>
    <xf numFmtId="166" fontId="7" fillId="0" borderId="0" xfId="0" applyNumberFormat="1" applyFont="1" applyBorder="1" applyAlignment="1"/>
    <xf numFmtId="166" fontId="7" fillId="0" borderId="15" xfId="0" applyNumberFormat="1" applyFont="1" applyBorder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>
      <alignment horizontal="left"/>
    </xf>
    <xf numFmtId="0" fontId="0" fillId="0" borderId="25" xfId="0" applyFont="1" applyBorder="1" applyAlignment="1" applyProtection="1">
      <alignment horizontal="center" vertical="center"/>
      <protection locked="0"/>
    </xf>
    <xf numFmtId="49" fontId="0" fillId="0" borderId="25" xfId="0" applyNumberFormat="1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 applyProtection="1">
      <alignment vertical="center"/>
      <protection locked="0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>
      <alignment vertical="center"/>
    </xf>
    <xf numFmtId="166" fontId="1" fillId="0" borderId="15" xfId="0" applyNumberFormat="1" applyFont="1" applyBorder="1" applyAlignment="1">
      <alignment vertical="center"/>
    </xf>
    <xf numFmtId="167" fontId="0" fillId="0" borderId="0" xfId="0" applyNumberFormat="1" applyFont="1" applyAlignment="1">
      <alignment vertical="center"/>
    </xf>
    <xf numFmtId="0" fontId="35" fillId="0" borderId="25" xfId="0" applyFont="1" applyBorder="1" applyAlignment="1" applyProtection="1">
      <alignment horizontal="center" vertical="center"/>
      <protection locked="0"/>
    </xf>
    <xf numFmtId="49" fontId="35" fillId="0" borderId="25" xfId="0" applyNumberFormat="1" applyFont="1" applyBorder="1" applyAlignment="1" applyProtection="1">
      <alignment horizontal="left" vertical="center" wrapText="1"/>
      <protection locked="0"/>
    </xf>
    <xf numFmtId="0" fontId="35" fillId="0" borderId="25" xfId="0" applyFont="1" applyBorder="1" applyAlignment="1" applyProtection="1">
      <alignment horizontal="center" vertical="center" wrapText="1"/>
      <protection locked="0"/>
    </xf>
    <xf numFmtId="167" fontId="35" fillId="0" borderId="25" xfId="0" applyNumberFormat="1" applyFont="1" applyBorder="1" applyAlignment="1" applyProtection="1">
      <alignment vertical="center"/>
      <protection locked="0"/>
    </xf>
    <xf numFmtId="0" fontId="0" fillId="0" borderId="14" xfId="0" applyFont="1" applyBorder="1" applyAlignment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0" fontId="1" fillId="4" borderId="25" xfId="0" applyFont="1" applyFill="1" applyBorder="1" applyAlignment="1" applyProtection="1">
      <alignment horizontal="center" vertical="center"/>
      <protection locked="0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/>
    <xf numFmtId="0" fontId="3" fillId="0" borderId="0" xfId="0" applyFont="1" applyBorder="1" applyAlignment="1">
      <alignment horizontal="left" vertical="top" wrapText="1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4" fontId="9" fillId="0" borderId="0" xfId="0" applyNumberFormat="1" applyFont="1" applyBorder="1" applyAlignment="1">
      <alignment vertical="center"/>
    </xf>
    <xf numFmtId="4" fontId="18" fillId="0" borderId="7" xfId="0" applyNumberFormat="1" applyFont="1" applyBorder="1" applyAlignment="1">
      <alignment vertical="center"/>
    </xf>
    <xf numFmtId="0" fontId="0" fillId="0" borderId="7" xfId="0" applyFont="1" applyBorder="1" applyAlignment="1">
      <alignment vertical="center"/>
    </xf>
    <xf numFmtId="16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vertical="center"/>
    </xf>
    <xf numFmtId="4" fontId="16" fillId="0" borderId="0" xfId="0" applyNumberFormat="1" applyFont="1" applyBorder="1" applyAlignment="1">
      <alignment vertical="center"/>
    </xf>
    <xf numFmtId="0" fontId="3" fillId="5" borderId="9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vertical="center"/>
    </xf>
    <xf numFmtId="4" fontId="3" fillId="5" borderId="9" xfId="0" applyNumberFormat="1" applyFont="1" applyFill="1" applyBorder="1" applyAlignment="1">
      <alignment vertical="center"/>
    </xf>
    <xf numFmtId="0" fontId="0" fillId="5" borderId="10" xfId="0" applyFont="1" applyFill="1" applyBorder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left"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left" vertical="center"/>
    </xf>
    <xf numFmtId="4" fontId="27" fillId="0" borderId="0" xfId="0" applyNumberFormat="1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6" fillId="0" borderId="0" xfId="0" applyFont="1" applyBorder="1" applyAlignment="1">
      <alignment horizontal="left" vertical="center" wrapText="1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Border="1" applyAlignment="1">
      <alignment horizontal="left" vertical="center"/>
    </xf>
    <xf numFmtId="4" fontId="23" fillId="0" borderId="0" xfId="0" applyNumberFormat="1" applyFont="1" applyBorder="1" applyAlignment="1">
      <alignment horizontal="right" vertical="center"/>
    </xf>
    <xf numFmtId="4" fontId="23" fillId="0" borderId="0" xfId="0" applyNumberFormat="1" applyFont="1" applyBorder="1" applyAlignment="1">
      <alignment vertical="center"/>
    </xf>
    <xf numFmtId="4" fontId="23" fillId="6" borderId="0" xfId="0" applyNumberFormat="1" applyFont="1" applyFill="1" applyBorder="1" applyAlignment="1">
      <alignment vertical="center"/>
    </xf>
    <xf numFmtId="0" fontId="12" fillId="3" borderId="0" xfId="0" applyFont="1" applyFill="1" applyAlignment="1">
      <alignment horizontal="center" vertical="center"/>
    </xf>
    <xf numFmtId="0" fontId="0" fillId="0" borderId="0" xfId="0"/>
    <xf numFmtId="0" fontId="15" fillId="0" borderId="0" xfId="0" applyFont="1" applyBorder="1" applyAlignment="1">
      <alignment horizontal="left" vertical="center" wrapText="1"/>
    </xf>
    <xf numFmtId="0" fontId="15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165" fontId="2" fillId="0" borderId="0" xfId="0" applyNumberFormat="1" applyFont="1" applyBorder="1" applyAlignment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>
      <alignment horizontal="left" vertical="center"/>
    </xf>
    <xf numFmtId="4" fontId="18" fillId="0" borderId="0" xfId="0" applyNumberFormat="1" applyFont="1" applyBorder="1" applyAlignment="1">
      <alignment vertical="center"/>
    </xf>
    <xf numFmtId="4" fontId="1" fillId="0" borderId="0" xfId="0" applyNumberFormat="1" applyFont="1" applyBorder="1" applyAlignment="1">
      <alignment vertical="center"/>
    </xf>
    <xf numFmtId="4" fontId="3" fillId="6" borderId="9" xfId="0" applyNumberFormat="1" applyFont="1" applyFill="1" applyBorder="1" applyAlignment="1">
      <alignment vertical="center"/>
    </xf>
    <xf numFmtId="4" fontId="3" fillId="6" borderId="10" xfId="0" applyNumberFormat="1" applyFont="1" applyFill="1" applyBorder="1" applyAlignment="1">
      <alignment vertical="center"/>
    </xf>
    <xf numFmtId="0" fontId="2" fillId="6" borderId="0" xfId="0" applyFont="1" applyFill="1" applyBorder="1" applyAlignment="1">
      <alignment horizontal="center" vertical="center"/>
    </xf>
    <xf numFmtId="0" fontId="0" fillId="6" borderId="0" xfId="0" applyFont="1" applyFill="1" applyBorder="1" applyAlignment="1">
      <alignment vertical="center"/>
    </xf>
    <xf numFmtId="4" fontId="30" fillId="0" borderId="0" xfId="0" applyNumberFormat="1" applyFont="1" applyBorder="1" applyAlignment="1">
      <alignment vertical="center"/>
    </xf>
    <xf numFmtId="4" fontId="5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167" fontId="5" fillId="0" borderId="0" xfId="0" applyNumberFormat="1" applyFont="1" applyBorder="1" applyAlignment="1"/>
    <xf numFmtId="4" fontId="31" fillId="0" borderId="0" xfId="0" applyNumberFormat="1" applyFont="1" applyBorder="1" applyAlignment="1">
      <alignment vertical="center"/>
    </xf>
    <xf numFmtId="0" fontId="6" fillId="0" borderId="0" xfId="0" applyFont="1" applyBorder="1" applyAlignment="1" applyProtection="1">
      <alignment horizontal="left" vertical="center"/>
      <protection locked="0"/>
    </xf>
    <xf numFmtId="4" fontId="6" fillId="0" borderId="0" xfId="0" applyNumberFormat="1" applyFont="1" applyBorder="1" applyAlignment="1" applyProtection="1">
      <alignment vertical="center"/>
      <protection locked="0"/>
    </xf>
    <xf numFmtId="0" fontId="2" fillId="6" borderId="23" xfId="0" applyFont="1" applyFill="1" applyBorder="1" applyAlignment="1">
      <alignment horizontal="center" vertical="center" wrapText="1"/>
    </xf>
    <xf numFmtId="0" fontId="32" fillId="6" borderId="23" xfId="0" applyFont="1" applyFill="1" applyBorder="1" applyAlignment="1">
      <alignment horizontal="center" vertical="center" wrapText="1"/>
    </xf>
    <xf numFmtId="0" fontId="2" fillId="6" borderId="24" xfId="0" applyFont="1" applyFill="1" applyBorder="1" applyAlignment="1">
      <alignment horizontal="center" vertical="center" wrapText="1"/>
    </xf>
    <xf numFmtId="0" fontId="0" fillId="0" borderId="25" xfId="0" applyFont="1" applyBorder="1" applyAlignment="1" applyProtection="1">
      <alignment horizontal="left" vertical="center" wrapText="1"/>
      <protection locked="0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167" fontId="0" fillId="0" borderId="25" xfId="0" applyNumberFormat="1" applyFont="1" applyBorder="1" applyAlignment="1" applyProtection="1">
      <alignment vertical="center"/>
      <protection locked="0"/>
    </xf>
    <xf numFmtId="0" fontId="35" fillId="0" borderId="25" xfId="0" applyFont="1" applyBorder="1" applyAlignment="1" applyProtection="1">
      <alignment horizontal="left" vertical="center" wrapText="1"/>
      <protection locked="0"/>
    </xf>
    <xf numFmtId="167" fontId="35" fillId="4" borderId="25" xfId="0" applyNumberFormat="1" applyFont="1" applyFill="1" applyBorder="1" applyAlignment="1" applyProtection="1">
      <alignment vertical="center"/>
      <protection locked="0"/>
    </xf>
    <xf numFmtId="167" fontId="35" fillId="0" borderId="25" xfId="0" applyNumberFormat="1" applyFont="1" applyBorder="1" applyAlignment="1" applyProtection="1">
      <alignment vertical="center"/>
      <protection locked="0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167" fontId="0" fillId="0" borderId="25" xfId="0" applyNumberFormat="1" applyFont="1" applyBorder="1" applyAlignment="1">
      <alignment vertical="center"/>
    </xf>
    <xf numFmtId="167" fontId="23" fillId="0" borderId="12" xfId="0" applyNumberFormat="1" applyFont="1" applyBorder="1" applyAlignment="1"/>
    <xf numFmtId="167" fontId="3" fillId="0" borderId="12" xfId="0" applyNumberFormat="1" applyFont="1" applyBorder="1" applyAlignment="1">
      <alignment vertical="center"/>
    </xf>
    <xf numFmtId="167" fontId="5" fillId="0" borderId="0" xfId="0" applyNumberFormat="1" applyFont="1" applyBorder="1" applyAlignment="1">
      <alignment vertical="center"/>
    </xf>
    <xf numFmtId="167" fontId="6" fillId="0" borderId="17" xfId="0" applyNumberFormat="1" applyFont="1" applyBorder="1" applyAlignment="1"/>
    <xf numFmtId="167" fontId="6" fillId="0" borderId="17" xfId="0" applyNumberFormat="1" applyFont="1" applyBorder="1" applyAlignment="1">
      <alignment vertical="center"/>
    </xf>
    <xf numFmtId="167" fontId="6" fillId="0" borderId="23" xfId="0" applyNumberFormat="1" applyFont="1" applyBorder="1" applyAlignment="1"/>
    <xf numFmtId="167" fontId="6" fillId="0" borderId="23" xfId="0" applyNumberFormat="1" applyFont="1" applyBorder="1" applyAlignment="1">
      <alignment vertical="center"/>
    </xf>
    <xf numFmtId="167" fontId="5" fillId="0" borderId="12" xfId="0" applyNumberFormat="1" applyFont="1" applyBorder="1" applyAlignment="1"/>
    <xf numFmtId="167" fontId="5" fillId="0" borderId="12" xfId="0" applyNumberFormat="1" applyFont="1" applyBorder="1" applyAlignment="1">
      <alignment vertical="center"/>
    </xf>
    <xf numFmtId="167" fontId="5" fillId="0" borderId="23" xfId="0" applyNumberFormat="1" applyFont="1" applyBorder="1" applyAlignment="1"/>
    <xf numFmtId="167" fontId="5" fillId="0" borderId="23" xfId="0" applyNumberFormat="1" applyFont="1" applyBorder="1" applyAlignment="1">
      <alignment vertical="center"/>
    </xf>
    <xf numFmtId="0" fontId="11" fillId="2" borderId="0" xfId="1" applyFont="1" applyFill="1" applyAlignment="1" applyProtection="1">
      <alignment horizontal="center" vertical="center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K100"/>
  <sheetViews>
    <sheetView showGridLines="0" tabSelected="1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33" width="2.5" customWidth="1"/>
    <col min="34" max="34" width="3.33203125" customWidth="1"/>
    <col min="35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.6640625" customWidth="1"/>
    <col min="44" max="44" width="13.6640625" customWidth="1"/>
    <col min="45" max="46" width="25.83203125" hidden="1" customWidth="1"/>
    <col min="47" max="47" width="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89" width="9.33203125" hidden="1"/>
  </cols>
  <sheetData>
    <row r="1" spans="1:73" ht="21.4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spans="1:73" ht="36.950000000000003" customHeight="1">
      <c r="C2" s="178" t="s">
        <v>7</v>
      </c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  <c r="AL2" s="179"/>
      <c r="AM2" s="179"/>
      <c r="AN2" s="179"/>
      <c r="AO2" s="179"/>
      <c r="AP2" s="179"/>
      <c r="AR2" s="221" t="s">
        <v>8</v>
      </c>
      <c r="AS2" s="222"/>
      <c r="AT2" s="222"/>
      <c r="AU2" s="222"/>
      <c r="AV2" s="222"/>
      <c r="AW2" s="222"/>
      <c r="AX2" s="222"/>
      <c r="AY2" s="222"/>
      <c r="AZ2" s="222"/>
      <c r="BA2" s="222"/>
      <c r="BB2" s="222"/>
      <c r="BC2" s="222"/>
      <c r="BD2" s="222"/>
      <c r="BE2" s="222"/>
      <c r="BS2" s="17" t="s">
        <v>9</v>
      </c>
      <c r="BT2" s="17" t="s">
        <v>10</v>
      </c>
    </row>
    <row r="3" spans="1:73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20"/>
      <c r="BS3" s="17" t="s">
        <v>9</v>
      </c>
      <c r="BT3" s="17" t="s">
        <v>10</v>
      </c>
    </row>
    <row r="4" spans="1:73" ht="36.950000000000003" customHeight="1">
      <c r="B4" s="21"/>
      <c r="C4" s="180" t="s">
        <v>11</v>
      </c>
      <c r="D4" s="181"/>
      <c r="E4" s="181"/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1"/>
      <c r="Q4" s="181"/>
      <c r="R4" s="181"/>
      <c r="S4" s="181"/>
      <c r="T4" s="181"/>
      <c r="U4" s="181"/>
      <c r="V4" s="181"/>
      <c r="W4" s="181"/>
      <c r="X4" s="181"/>
      <c r="Y4" s="181"/>
      <c r="Z4" s="181"/>
      <c r="AA4" s="181"/>
      <c r="AB4" s="181"/>
      <c r="AC4" s="181"/>
      <c r="AD4" s="181"/>
      <c r="AE4" s="181"/>
      <c r="AF4" s="181"/>
      <c r="AG4" s="181"/>
      <c r="AH4" s="181"/>
      <c r="AI4" s="181"/>
      <c r="AJ4" s="181"/>
      <c r="AK4" s="181"/>
      <c r="AL4" s="181"/>
      <c r="AM4" s="181"/>
      <c r="AN4" s="181"/>
      <c r="AO4" s="181"/>
      <c r="AP4" s="181"/>
      <c r="AQ4" s="22"/>
      <c r="AS4" s="23" t="s">
        <v>12</v>
      </c>
      <c r="BE4" s="24" t="s">
        <v>13</v>
      </c>
      <c r="BS4" s="17" t="s">
        <v>9</v>
      </c>
    </row>
    <row r="5" spans="1:73" ht="14.45" customHeight="1">
      <c r="B5" s="21"/>
      <c r="C5" s="25"/>
      <c r="D5" s="26" t="s">
        <v>14</v>
      </c>
      <c r="E5" s="25"/>
      <c r="F5" s="25"/>
      <c r="G5" s="25"/>
      <c r="H5" s="25"/>
      <c r="I5" s="25"/>
      <c r="J5" s="25"/>
      <c r="K5" s="184" t="s">
        <v>15</v>
      </c>
      <c r="L5" s="185"/>
      <c r="M5" s="185"/>
      <c r="N5" s="185"/>
      <c r="O5" s="185"/>
      <c r="P5" s="185"/>
      <c r="Q5" s="185"/>
      <c r="R5" s="185"/>
      <c r="S5" s="185"/>
      <c r="T5" s="185"/>
      <c r="U5" s="185"/>
      <c r="V5" s="185"/>
      <c r="W5" s="185"/>
      <c r="X5" s="185"/>
      <c r="Y5" s="185"/>
      <c r="Z5" s="185"/>
      <c r="AA5" s="185"/>
      <c r="AB5" s="185"/>
      <c r="AC5" s="185"/>
      <c r="AD5" s="185"/>
      <c r="AE5" s="185"/>
      <c r="AF5" s="185"/>
      <c r="AG5" s="185"/>
      <c r="AH5" s="185"/>
      <c r="AI5" s="185"/>
      <c r="AJ5" s="185"/>
      <c r="AK5" s="185"/>
      <c r="AL5" s="185"/>
      <c r="AM5" s="185"/>
      <c r="AN5" s="185"/>
      <c r="AO5" s="185"/>
      <c r="AP5" s="25"/>
      <c r="AQ5" s="22"/>
      <c r="BE5" s="182" t="s">
        <v>16</v>
      </c>
      <c r="BS5" s="17" t="s">
        <v>9</v>
      </c>
    </row>
    <row r="6" spans="1:73" ht="36.950000000000003" customHeight="1">
      <c r="B6" s="21"/>
      <c r="C6" s="25"/>
      <c r="D6" s="28" t="s">
        <v>17</v>
      </c>
      <c r="E6" s="25"/>
      <c r="F6" s="25"/>
      <c r="G6" s="25"/>
      <c r="H6" s="25"/>
      <c r="I6" s="25"/>
      <c r="J6" s="25"/>
      <c r="K6" s="186" t="s">
        <v>18</v>
      </c>
      <c r="L6" s="185"/>
      <c r="M6" s="185"/>
      <c r="N6" s="185"/>
      <c r="O6" s="185"/>
      <c r="P6" s="185"/>
      <c r="Q6" s="185"/>
      <c r="R6" s="185"/>
      <c r="S6" s="185"/>
      <c r="T6" s="185"/>
      <c r="U6" s="185"/>
      <c r="V6" s="185"/>
      <c r="W6" s="185"/>
      <c r="X6" s="185"/>
      <c r="Y6" s="185"/>
      <c r="Z6" s="185"/>
      <c r="AA6" s="185"/>
      <c r="AB6" s="185"/>
      <c r="AC6" s="185"/>
      <c r="AD6" s="185"/>
      <c r="AE6" s="185"/>
      <c r="AF6" s="185"/>
      <c r="AG6" s="185"/>
      <c r="AH6" s="185"/>
      <c r="AI6" s="185"/>
      <c r="AJ6" s="185"/>
      <c r="AK6" s="185"/>
      <c r="AL6" s="185"/>
      <c r="AM6" s="185"/>
      <c r="AN6" s="185"/>
      <c r="AO6" s="185"/>
      <c r="AP6" s="25"/>
      <c r="AQ6" s="22"/>
      <c r="BE6" s="183"/>
      <c r="BS6" s="17" t="s">
        <v>9</v>
      </c>
    </row>
    <row r="7" spans="1:73" ht="14.45" customHeight="1">
      <c r="B7" s="21"/>
      <c r="C7" s="25"/>
      <c r="D7" s="29" t="s">
        <v>19</v>
      </c>
      <c r="E7" s="25"/>
      <c r="F7" s="25"/>
      <c r="G7" s="25"/>
      <c r="H7" s="25"/>
      <c r="I7" s="25"/>
      <c r="J7" s="25"/>
      <c r="K7" s="27" t="s">
        <v>5</v>
      </c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9" t="s">
        <v>20</v>
      </c>
      <c r="AL7" s="25"/>
      <c r="AM7" s="25"/>
      <c r="AN7" s="27" t="s">
        <v>5</v>
      </c>
      <c r="AO7" s="25"/>
      <c r="AP7" s="25"/>
      <c r="AQ7" s="22"/>
      <c r="BE7" s="183"/>
      <c r="BS7" s="17" t="s">
        <v>9</v>
      </c>
    </row>
    <row r="8" spans="1:73" ht="14.45" customHeight="1">
      <c r="B8" s="21"/>
      <c r="C8" s="25"/>
      <c r="D8" s="29" t="s">
        <v>21</v>
      </c>
      <c r="E8" s="25"/>
      <c r="F8" s="25"/>
      <c r="G8" s="25"/>
      <c r="H8" s="25"/>
      <c r="I8" s="25"/>
      <c r="J8" s="25"/>
      <c r="K8" s="27" t="s">
        <v>22</v>
      </c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9" t="s">
        <v>23</v>
      </c>
      <c r="AL8" s="25"/>
      <c r="AM8" s="25"/>
      <c r="AN8" s="30" t="s">
        <v>24</v>
      </c>
      <c r="AO8" s="25"/>
      <c r="AP8" s="25"/>
      <c r="AQ8" s="22"/>
      <c r="BE8" s="183"/>
      <c r="BS8" s="17" t="s">
        <v>9</v>
      </c>
    </row>
    <row r="9" spans="1:73" ht="14.45" customHeight="1">
      <c r="B9" s="21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2"/>
      <c r="BE9" s="183"/>
      <c r="BS9" s="17" t="s">
        <v>9</v>
      </c>
    </row>
    <row r="10" spans="1:73" ht="14.45" customHeight="1">
      <c r="B10" s="21"/>
      <c r="C10" s="25"/>
      <c r="D10" s="29" t="s">
        <v>25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9" t="s">
        <v>26</v>
      </c>
      <c r="AL10" s="25"/>
      <c r="AM10" s="25"/>
      <c r="AN10" s="27" t="s">
        <v>5</v>
      </c>
      <c r="AO10" s="25"/>
      <c r="AP10" s="25"/>
      <c r="AQ10" s="22"/>
      <c r="BE10" s="183"/>
      <c r="BS10" s="17" t="s">
        <v>9</v>
      </c>
    </row>
    <row r="11" spans="1:73" ht="18.399999999999999" customHeight="1">
      <c r="B11" s="21"/>
      <c r="C11" s="25"/>
      <c r="D11" s="25"/>
      <c r="E11" s="27" t="s">
        <v>27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9" t="s">
        <v>28</v>
      </c>
      <c r="AL11" s="25"/>
      <c r="AM11" s="25"/>
      <c r="AN11" s="27" t="s">
        <v>5</v>
      </c>
      <c r="AO11" s="25"/>
      <c r="AP11" s="25"/>
      <c r="AQ11" s="22"/>
      <c r="BE11" s="183"/>
      <c r="BS11" s="17" t="s">
        <v>9</v>
      </c>
    </row>
    <row r="12" spans="1:73" ht="6.95" customHeight="1">
      <c r="B12" s="21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2"/>
      <c r="BE12" s="183"/>
      <c r="BS12" s="17" t="s">
        <v>9</v>
      </c>
    </row>
    <row r="13" spans="1:73" ht="14.45" customHeight="1">
      <c r="B13" s="21"/>
      <c r="C13" s="25"/>
      <c r="D13" s="29" t="s">
        <v>29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9" t="s">
        <v>26</v>
      </c>
      <c r="AL13" s="25"/>
      <c r="AM13" s="25"/>
      <c r="AN13" s="31" t="s">
        <v>30</v>
      </c>
      <c r="AO13" s="25"/>
      <c r="AP13" s="25"/>
      <c r="AQ13" s="22"/>
      <c r="BE13" s="183"/>
      <c r="BS13" s="17" t="s">
        <v>9</v>
      </c>
    </row>
    <row r="14" spans="1:73">
      <c r="B14" s="21"/>
      <c r="C14" s="25"/>
      <c r="D14" s="25"/>
      <c r="E14" s="187" t="s">
        <v>30</v>
      </c>
      <c r="F14" s="188"/>
      <c r="G14" s="188"/>
      <c r="H14" s="188"/>
      <c r="I14" s="188"/>
      <c r="J14" s="188"/>
      <c r="K14" s="188"/>
      <c r="L14" s="188"/>
      <c r="M14" s="188"/>
      <c r="N14" s="188"/>
      <c r="O14" s="188"/>
      <c r="P14" s="188"/>
      <c r="Q14" s="188"/>
      <c r="R14" s="188"/>
      <c r="S14" s="188"/>
      <c r="T14" s="188"/>
      <c r="U14" s="188"/>
      <c r="V14" s="188"/>
      <c r="W14" s="188"/>
      <c r="X14" s="188"/>
      <c r="Y14" s="188"/>
      <c r="Z14" s="188"/>
      <c r="AA14" s="188"/>
      <c r="AB14" s="188"/>
      <c r="AC14" s="188"/>
      <c r="AD14" s="188"/>
      <c r="AE14" s="188"/>
      <c r="AF14" s="188"/>
      <c r="AG14" s="188"/>
      <c r="AH14" s="188"/>
      <c r="AI14" s="188"/>
      <c r="AJ14" s="188"/>
      <c r="AK14" s="29" t="s">
        <v>28</v>
      </c>
      <c r="AL14" s="25"/>
      <c r="AM14" s="25"/>
      <c r="AN14" s="31" t="s">
        <v>30</v>
      </c>
      <c r="AO14" s="25"/>
      <c r="AP14" s="25"/>
      <c r="AQ14" s="22"/>
      <c r="BE14" s="183"/>
      <c r="BS14" s="17" t="s">
        <v>9</v>
      </c>
    </row>
    <row r="15" spans="1:73" ht="6.95" customHeight="1">
      <c r="B15" s="21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2"/>
      <c r="BE15" s="183"/>
      <c r="BS15" s="17" t="s">
        <v>6</v>
      </c>
    </row>
    <row r="16" spans="1:73" ht="14.45" customHeight="1">
      <c r="B16" s="21"/>
      <c r="C16" s="25"/>
      <c r="D16" s="29" t="s">
        <v>31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9" t="s">
        <v>26</v>
      </c>
      <c r="AL16" s="25"/>
      <c r="AM16" s="25"/>
      <c r="AN16" s="27" t="s">
        <v>5</v>
      </c>
      <c r="AO16" s="25"/>
      <c r="AP16" s="25"/>
      <c r="AQ16" s="22"/>
      <c r="BE16" s="183"/>
      <c r="BS16" s="17" t="s">
        <v>6</v>
      </c>
    </row>
    <row r="17" spans="2:71" ht="18.399999999999999" customHeight="1">
      <c r="B17" s="21"/>
      <c r="C17" s="25"/>
      <c r="D17" s="25"/>
      <c r="E17" s="27" t="s">
        <v>22</v>
      </c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9" t="s">
        <v>28</v>
      </c>
      <c r="AL17" s="25"/>
      <c r="AM17" s="25"/>
      <c r="AN17" s="27" t="s">
        <v>5</v>
      </c>
      <c r="AO17" s="25"/>
      <c r="AP17" s="25"/>
      <c r="AQ17" s="22"/>
      <c r="BE17" s="183"/>
      <c r="BS17" s="17" t="s">
        <v>32</v>
      </c>
    </row>
    <row r="18" spans="2:71" ht="6.95" customHeight="1">
      <c r="B18" s="21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2"/>
      <c r="BE18" s="183"/>
      <c r="BS18" s="17" t="s">
        <v>33</v>
      </c>
    </row>
    <row r="19" spans="2:71" ht="14.45" customHeight="1">
      <c r="B19" s="21"/>
      <c r="C19" s="25"/>
      <c r="D19" s="29" t="s">
        <v>34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9" t="s">
        <v>26</v>
      </c>
      <c r="AL19" s="25"/>
      <c r="AM19" s="25"/>
      <c r="AN19" s="27" t="s">
        <v>5</v>
      </c>
      <c r="AO19" s="25"/>
      <c r="AP19" s="25"/>
      <c r="AQ19" s="22"/>
      <c r="BE19" s="183"/>
      <c r="BS19" s="17" t="s">
        <v>33</v>
      </c>
    </row>
    <row r="20" spans="2:71" ht="18.399999999999999" customHeight="1">
      <c r="B20" s="21"/>
      <c r="C20" s="25"/>
      <c r="D20" s="25"/>
      <c r="E20" s="27" t="s">
        <v>22</v>
      </c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9" t="s">
        <v>28</v>
      </c>
      <c r="AL20" s="25"/>
      <c r="AM20" s="25"/>
      <c r="AN20" s="27" t="s">
        <v>5</v>
      </c>
      <c r="AO20" s="25"/>
      <c r="AP20" s="25"/>
      <c r="AQ20" s="22"/>
      <c r="BE20" s="183"/>
    </row>
    <row r="21" spans="2:71" ht="6.95" customHeight="1">
      <c r="B21" s="21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2"/>
      <c r="BE21" s="183"/>
    </row>
    <row r="22" spans="2:71">
      <c r="B22" s="21"/>
      <c r="C22" s="25"/>
      <c r="D22" s="29" t="s">
        <v>35</v>
      </c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2"/>
      <c r="BE22" s="183"/>
    </row>
    <row r="23" spans="2:71" ht="22.5" customHeight="1">
      <c r="B23" s="21"/>
      <c r="C23" s="25"/>
      <c r="D23" s="25"/>
      <c r="E23" s="189" t="s">
        <v>5</v>
      </c>
      <c r="F23" s="189"/>
      <c r="G23" s="189"/>
      <c r="H23" s="189"/>
      <c r="I23" s="189"/>
      <c r="J23" s="189"/>
      <c r="K23" s="189"/>
      <c r="L23" s="189"/>
      <c r="M23" s="189"/>
      <c r="N23" s="189"/>
      <c r="O23" s="189"/>
      <c r="P23" s="189"/>
      <c r="Q23" s="189"/>
      <c r="R23" s="189"/>
      <c r="S23" s="189"/>
      <c r="T23" s="189"/>
      <c r="U23" s="189"/>
      <c r="V23" s="189"/>
      <c r="W23" s="189"/>
      <c r="X23" s="189"/>
      <c r="Y23" s="189"/>
      <c r="Z23" s="189"/>
      <c r="AA23" s="189"/>
      <c r="AB23" s="189"/>
      <c r="AC23" s="189"/>
      <c r="AD23" s="189"/>
      <c r="AE23" s="189"/>
      <c r="AF23" s="189"/>
      <c r="AG23" s="189"/>
      <c r="AH23" s="189"/>
      <c r="AI23" s="189"/>
      <c r="AJ23" s="189"/>
      <c r="AK23" s="189"/>
      <c r="AL23" s="189"/>
      <c r="AM23" s="189"/>
      <c r="AN23" s="189"/>
      <c r="AO23" s="25"/>
      <c r="AP23" s="25"/>
      <c r="AQ23" s="22"/>
      <c r="BE23" s="183"/>
    </row>
    <row r="24" spans="2:71" ht="6.95" customHeight="1">
      <c r="B24" s="21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2"/>
      <c r="BE24" s="183"/>
    </row>
    <row r="25" spans="2:71" ht="6.95" customHeight="1">
      <c r="B25" s="21"/>
      <c r="C25" s="25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25"/>
      <c r="AQ25" s="22"/>
      <c r="BE25" s="183"/>
    </row>
    <row r="26" spans="2:71" ht="14.45" customHeight="1">
      <c r="B26" s="21"/>
      <c r="C26" s="25"/>
      <c r="D26" s="33" t="s">
        <v>36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190">
        <f>ROUND(AG87,2)</f>
        <v>0</v>
      </c>
      <c r="AL26" s="185"/>
      <c r="AM26" s="185"/>
      <c r="AN26" s="185"/>
      <c r="AO26" s="185"/>
      <c r="AP26" s="25"/>
      <c r="AQ26" s="22"/>
      <c r="BE26" s="183"/>
    </row>
    <row r="27" spans="2:71" ht="14.45" customHeight="1">
      <c r="B27" s="21"/>
      <c r="C27" s="25"/>
      <c r="D27" s="33" t="s">
        <v>37</v>
      </c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190">
        <f>ROUND(AG93,2)</f>
        <v>0</v>
      </c>
      <c r="AL27" s="190"/>
      <c r="AM27" s="190"/>
      <c r="AN27" s="190"/>
      <c r="AO27" s="190"/>
      <c r="AP27" s="25"/>
      <c r="AQ27" s="22"/>
      <c r="BE27" s="183"/>
    </row>
    <row r="28" spans="2:71" s="1" customFormat="1" ht="6.95" customHeigh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6"/>
      <c r="BE28" s="183"/>
    </row>
    <row r="29" spans="2:71" s="1" customFormat="1" ht="25.9" customHeight="1">
      <c r="B29" s="34"/>
      <c r="C29" s="35"/>
      <c r="D29" s="37" t="s">
        <v>38</v>
      </c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191">
        <f>ROUND(AK26+AK27,2)</f>
        <v>0</v>
      </c>
      <c r="AL29" s="192"/>
      <c r="AM29" s="192"/>
      <c r="AN29" s="192"/>
      <c r="AO29" s="192"/>
      <c r="AP29" s="35"/>
      <c r="AQ29" s="36"/>
      <c r="BE29" s="183"/>
    </row>
    <row r="30" spans="2:71" s="1" customFormat="1" ht="6.95" customHeight="1"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6"/>
      <c r="BE30" s="183"/>
    </row>
    <row r="31" spans="2:71" s="2" customFormat="1" ht="14.45" customHeight="1">
      <c r="B31" s="39"/>
      <c r="C31" s="40"/>
      <c r="D31" s="41" t="s">
        <v>39</v>
      </c>
      <c r="E31" s="40"/>
      <c r="F31" s="41" t="s">
        <v>40</v>
      </c>
      <c r="G31" s="40"/>
      <c r="H31" s="40"/>
      <c r="I31" s="40"/>
      <c r="J31" s="40"/>
      <c r="K31" s="40"/>
      <c r="L31" s="193">
        <v>0.2</v>
      </c>
      <c r="M31" s="194"/>
      <c r="N31" s="194"/>
      <c r="O31" s="194"/>
      <c r="P31" s="40"/>
      <c r="Q31" s="40"/>
      <c r="R31" s="40"/>
      <c r="S31" s="40"/>
      <c r="T31" s="43" t="s">
        <v>41</v>
      </c>
      <c r="U31" s="40"/>
      <c r="V31" s="40"/>
      <c r="W31" s="195">
        <f>ROUND(AZ87+SUM(CD94:CD98),2)</f>
        <v>0</v>
      </c>
      <c r="X31" s="194"/>
      <c r="Y31" s="194"/>
      <c r="Z31" s="194"/>
      <c r="AA31" s="194"/>
      <c r="AB31" s="194"/>
      <c r="AC31" s="194"/>
      <c r="AD31" s="194"/>
      <c r="AE31" s="194"/>
      <c r="AF31" s="40"/>
      <c r="AG31" s="40"/>
      <c r="AH31" s="40"/>
      <c r="AI31" s="40"/>
      <c r="AJ31" s="40"/>
      <c r="AK31" s="195">
        <f>ROUND(AV87+SUM(BY94:BY98),2)</f>
        <v>0</v>
      </c>
      <c r="AL31" s="194"/>
      <c r="AM31" s="194"/>
      <c r="AN31" s="194"/>
      <c r="AO31" s="194"/>
      <c r="AP31" s="40"/>
      <c r="AQ31" s="44"/>
      <c r="BE31" s="183"/>
    </row>
    <row r="32" spans="2:71" s="2" customFormat="1" ht="14.45" customHeight="1">
      <c r="B32" s="39"/>
      <c r="C32" s="40"/>
      <c r="D32" s="40"/>
      <c r="E32" s="40"/>
      <c r="F32" s="41" t="s">
        <v>42</v>
      </c>
      <c r="G32" s="40"/>
      <c r="H32" s="40"/>
      <c r="I32" s="40"/>
      <c r="J32" s="40"/>
      <c r="K32" s="40"/>
      <c r="L32" s="193">
        <v>0.2</v>
      </c>
      <c r="M32" s="194"/>
      <c r="N32" s="194"/>
      <c r="O32" s="194"/>
      <c r="P32" s="40"/>
      <c r="Q32" s="40"/>
      <c r="R32" s="40"/>
      <c r="S32" s="40"/>
      <c r="T32" s="43" t="s">
        <v>41</v>
      </c>
      <c r="U32" s="40"/>
      <c r="V32" s="40"/>
      <c r="W32" s="195">
        <f>ROUND(BA87+SUM(CE94:CE98),2)</f>
        <v>0</v>
      </c>
      <c r="X32" s="194"/>
      <c r="Y32" s="194"/>
      <c r="Z32" s="194"/>
      <c r="AA32" s="194"/>
      <c r="AB32" s="194"/>
      <c r="AC32" s="194"/>
      <c r="AD32" s="194"/>
      <c r="AE32" s="194"/>
      <c r="AF32" s="40"/>
      <c r="AG32" s="40"/>
      <c r="AH32" s="40"/>
      <c r="AI32" s="40"/>
      <c r="AJ32" s="40"/>
      <c r="AK32" s="195">
        <f>ROUND(AW87+SUM(BZ94:BZ98),2)</f>
        <v>0</v>
      </c>
      <c r="AL32" s="194"/>
      <c r="AM32" s="194"/>
      <c r="AN32" s="194"/>
      <c r="AO32" s="194"/>
      <c r="AP32" s="40"/>
      <c r="AQ32" s="44"/>
      <c r="BE32" s="183"/>
    </row>
    <row r="33" spans="2:57" s="2" customFormat="1" ht="14.45" hidden="1" customHeight="1">
      <c r="B33" s="39"/>
      <c r="C33" s="40"/>
      <c r="D33" s="40"/>
      <c r="E33" s="40"/>
      <c r="F33" s="41" t="s">
        <v>43</v>
      </c>
      <c r="G33" s="40"/>
      <c r="H33" s="40"/>
      <c r="I33" s="40"/>
      <c r="J33" s="40"/>
      <c r="K33" s="40"/>
      <c r="L33" s="193">
        <v>0.2</v>
      </c>
      <c r="M33" s="194"/>
      <c r="N33" s="194"/>
      <c r="O33" s="194"/>
      <c r="P33" s="40"/>
      <c r="Q33" s="40"/>
      <c r="R33" s="40"/>
      <c r="S33" s="40"/>
      <c r="T33" s="43" t="s">
        <v>41</v>
      </c>
      <c r="U33" s="40"/>
      <c r="V33" s="40"/>
      <c r="W33" s="195">
        <f>ROUND(BB87+SUM(CF94:CF98),2)</f>
        <v>0</v>
      </c>
      <c r="X33" s="194"/>
      <c r="Y33" s="194"/>
      <c r="Z33" s="194"/>
      <c r="AA33" s="194"/>
      <c r="AB33" s="194"/>
      <c r="AC33" s="194"/>
      <c r="AD33" s="194"/>
      <c r="AE33" s="194"/>
      <c r="AF33" s="40"/>
      <c r="AG33" s="40"/>
      <c r="AH33" s="40"/>
      <c r="AI33" s="40"/>
      <c r="AJ33" s="40"/>
      <c r="AK33" s="195">
        <v>0</v>
      </c>
      <c r="AL33" s="194"/>
      <c r="AM33" s="194"/>
      <c r="AN33" s="194"/>
      <c r="AO33" s="194"/>
      <c r="AP33" s="40"/>
      <c r="AQ33" s="44"/>
      <c r="BE33" s="183"/>
    </row>
    <row r="34" spans="2:57" s="2" customFormat="1" ht="14.45" hidden="1" customHeight="1">
      <c r="B34" s="39"/>
      <c r="C34" s="40"/>
      <c r="D34" s="40"/>
      <c r="E34" s="40"/>
      <c r="F34" s="41" t="s">
        <v>44</v>
      </c>
      <c r="G34" s="40"/>
      <c r="H34" s="40"/>
      <c r="I34" s="40"/>
      <c r="J34" s="40"/>
      <c r="K34" s="40"/>
      <c r="L34" s="193">
        <v>0.2</v>
      </c>
      <c r="M34" s="194"/>
      <c r="N34" s="194"/>
      <c r="O34" s="194"/>
      <c r="P34" s="40"/>
      <c r="Q34" s="40"/>
      <c r="R34" s="40"/>
      <c r="S34" s="40"/>
      <c r="T34" s="43" t="s">
        <v>41</v>
      </c>
      <c r="U34" s="40"/>
      <c r="V34" s="40"/>
      <c r="W34" s="195">
        <f>ROUND(BC87+SUM(CG94:CG98),2)</f>
        <v>0</v>
      </c>
      <c r="X34" s="194"/>
      <c r="Y34" s="194"/>
      <c r="Z34" s="194"/>
      <c r="AA34" s="194"/>
      <c r="AB34" s="194"/>
      <c r="AC34" s="194"/>
      <c r="AD34" s="194"/>
      <c r="AE34" s="194"/>
      <c r="AF34" s="40"/>
      <c r="AG34" s="40"/>
      <c r="AH34" s="40"/>
      <c r="AI34" s="40"/>
      <c r="AJ34" s="40"/>
      <c r="AK34" s="195">
        <v>0</v>
      </c>
      <c r="AL34" s="194"/>
      <c r="AM34" s="194"/>
      <c r="AN34" s="194"/>
      <c r="AO34" s="194"/>
      <c r="AP34" s="40"/>
      <c r="AQ34" s="44"/>
      <c r="BE34" s="183"/>
    </row>
    <row r="35" spans="2:57" s="2" customFormat="1" ht="14.45" hidden="1" customHeight="1">
      <c r="B35" s="39"/>
      <c r="C35" s="40"/>
      <c r="D35" s="40"/>
      <c r="E35" s="40"/>
      <c r="F35" s="41" t="s">
        <v>45</v>
      </c>
      <c r="G35" s="40"/>
      <c r="H35" s="40"/>
      <c r="I35" s="40"/>
      <c r="J35" s="40"/>
      <c r="K35" s="40"/>
      <c r="L35" s="193">
        <v>0</v>
      </c>
      <c r="M35" s="194"/>
      <c r="N35" s="194"/>
      <c r="O35" s="194"/>
      <c r="P35" s="40"/>
      <c r="Q35" s="40"/>
      <c r="R35" s="40"/>
      <c r="S35" s="40"/>
      <c r="T35" s="43" t="s">
        <v>41</v>
      </c>
      <c r="U35" s="40"/>
      <c r="V35" s="40"/>
      <c r="W35" s="195">
        <f>ROUND(BD87+SUM(CH94:CH98),2)</f>
        <v>0</v>
      </c>
      <c r="X35" s="194"/>
      <c r="Y35" s="194"/>
      <c r="Z35" s="194"/>
      <c r="AA35" s="194"/>
      <c r="AB35" s="194"/>
      <c r="AC35" s="194"/>
      <c r="AD35" s="194"/>
      <c r="AE35" s="194"/>
      <c r="AF35" s="40"/>
      <c r="AG35" s="40"/>
      <c r="AH35" s="40"/>
      <c r="AI35" s="40"/>
      <c r="AJ35" s="40"/>
      <c r="AK35" s="195">
        <v>0</v>
      </c>
      <c r="AL35" s="194"/>
      <c r="AM35" s="194"/>
      <c r="AN35" s="194"/>
      <c r="AO35" s="194"/>
      <c r="AP35" s="40"/>
      <c r="AQ35" s="44"/>
    </row>
    <row r="36" spans="2:57" s="1" customFormat="1" ht="6.95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6"/>
    </row>
    <row r="37" spans="2:57" s="1" customFormat="1" ht="25.9" customHeight="1">
      <c r="B37" s="34"/>
      <c r="C37" s="45"/>
      <c r="D37" s="46" t="s">
        <v>46</v>
      </c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8" t="s">
        <v>47</v>
      </c>
      <c r="U37" s="47"/>
      <c r="V37" s="47"/>
      <c r="W37" s="47"/>
      <c r="X37" s="196" t="s">
        <v>48</v>
      </c>
      <c r="Y37" s="197"/>
      <c r="Z37" s="197"/>
      <c r="AA37" s="197"/>
      <c r="AB37" s="197"/>
      <c r="AC37" s="47"/>
      <c r="AD37" s="47"/>
      <c r="AE37" s="47"/>
      <c r="AF37" s="47"/>
      <c r="AG37" s="47"/>
      <c r="AH37" s="47"/>
      <c r="AI37" s="47"/>
      <c r="AJ37" s="47"/>
      <c r="AK37" s="198">
        <f>SUM(AK29:AK35)</f>
        <v>0</v>
      </c>
      <c r="AL37" s="197"/>
      <c r="AM37" s="197"/>
      <c r="AN37" s="197"/>
      <c r="AO37" s="199"/>
      <c r="AP37" s="45"/>
      <c r="AQ37" s="36"/>
    </row>
    <row r="38" spans="2:57" s="1" customFormat="1" ht="14.45" customHeight="1">
      <c r="B38" s="3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6"/>
    </row>
    <row r="39" spans="2:57" ht="13.5">
      <c r="B39" s="21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2"/>
    </row>
    <row r="40" spans="2:57" ht="13.5">
      <c r="B40" s="21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2"/>
    </row>
    <row r="41" spans="2:57" ht="13.5">
      <c r="B41" s="21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2"/>
    </row>
    <row r="42" spans="2:57" ht="13.5">
      <c r="B42" s="21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2"/>
    </row>
    <row r="43" spans="2:57" ht="13.5">
      <c r="B43" s="21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2"/>
    </row>
    <row r="44" spans="2:57" ht="13.5">
      <c r="B44" s="21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2"/>
    </row>
    <row r="45" spans="2:57" ht="13.5">
      <c r="B45" s="21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2"/>
    </row>
    <row r="46" spans="2:57" ht="13.5">
      <c r="B46" s="21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2"/>
    </row>
    <row r="47" spans="2:57" ht="13.5">
      <c r="B47" s="21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2"/>
    </row>
    <row r="48" spans="2:57" ht="13.5">
      <c r="B48" s="21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2"/>
    </row>
    <row r="49" spans="2:43" s="1" customFormat="1">
      <c r="B49" s="34"/>
      <c r="C49" s="35"/>
      <c r="D49" s="49" t="s">
        <v>49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1"/>
      <c r="AA49" s="35"/>
      <c r="AB49" s="35"/>
      <c r="AC49" s="49" t="s">
        <v>50</v>
      </c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1"/>
      <c r="AP49" s="35"/>
      <c r="AQ49" s="36"/>
    </row>
    <row r="50" spans="2:43" ht="13.5">
      <c r="B50" s="21"/>
      <c r="C50" s="25"/>
      <c r="D50" s="52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53"/>
      <c r="AA50" s="25"/>
      <c r="AB50" s="25"/>
      <c r="AC50" s="52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53"/>
      <c r="AP50" s="25"/>
      <c r="AQ50" s="22"/>
    </row>
    <row r="51" spans="2:43" ht="13.5">
      <c r="B51" s="21"/>
      <c r="C51" s="25"/>
      <c r="D51" s="52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53"/>
      <c r="AA51" s="25"/>
      <c r="AB51" s="25"/>
      <c r="AC51" s="52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53"/>
      <c r="AP51" s="25"/>
      <c r="AQ51" s="22"/>
    </row>
    <row r="52" spans="2:43" ht="13.5">
      <c r="B52" s="21"/>
      <c r="C52" s="25"/>
      <c r="D52" s="52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53"/>
      <c r="AA52" s="25"/>
      <c r="AB52" s="25"/>
      <c r="AC52" s="52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53"/>
      <c r="AP52" s="25"/>
      <c r="AQ52" s="22"/>
    </row>
    <row r="53" spans="2:43" ht="13.5">
      <c r="B53" s="21"/>
      <c r="C53" s="25"/>
      <c r="D53" s="52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53"/>
      <c r="AA53" s="25"/>
      <c r="AB53" s="25"/>
      <c r="AC53" s="52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53"/>
      <c r="AP53" s="25"/>
      <c r="AQ53" s="22"/>
    </row>
    <row r="54" spans="2:43" ht="13.5">
      <c r="B54" s="21"/>
      <c r="C54" s="25"/>
      <c r="D54" s="52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53"/>
      <c r="AA54" s="25"/>
      <c r="AB54" s="25"/>
      <c r="AC54" s="52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53"/>
      <c r="AP54" s="25"/>
      <c r="AQ54" s="22"/>
    </row>
    <row r="55" spans="2:43" ht="13.5">
      <c r="B55" s="21"/>
      <c r="C55" s="25"/>
      <c r="D55" s="52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53"/>
      <c r="AA55" s="25"/>
      <c r="AB55" s="25"/>
      <c r="AC55" s="52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53"/>
      <c r="AP55" s="25"/>
      <c r="AQ55" s="22"/>
    </row>
    <row r="56" spans="2:43" ht="13.5">
      <c r="B56" s="21"/>
      <c r="C56" s="25"/>
      <c r="D56" s="52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53"/>
      <c r="AA56" s="25"/>
      <c r="AB56" s="25"/>
      <c r="AC56" s="52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53"/>
      <c r="AP56" s="25"/>
      <c r="AQ56" s="22"/>
    </row>
    <row r="57" spans="2:43" ht="13.5">
      <c r="B57" s="21"/>
      <c r="C57" s="25"/>
      <c r="D57" s="52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53"/>
      <c r="AA57" s="25"/>
      <c r="AB57" s="25"/>
      <c r="AC57" s="52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53"/>
      <c r="AP57" s="25"/>
      <c r="AQ57" s="22"/>
    </row>
    <row r="58" spans="2:43" s="1" customFormat="1">
      <c r="B58" s="34"/>
      <c r="C58" s="35"/>
      <c r="D58" s="54" t="s">
        <v>51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6" t="s">
        <v>52</v>
      </c>
      <c r="S58" s="55"/>
      <c r="T58" s="55"/>
      <c r="U58" s="55"/>
      <c r="V58" s="55"/>
      <c r="W58" s="55"/>
      <c r="X58" s="55"/>
      <c r="Y58" s="55"/>
      <c r="Z58" s="57"/>
      <c r="AA58" s="35"/>
      <c r="AB58" s="35"/>
      <c r="AC58" s="54" t="s">
        <v>51</v>
      </c>
      <c r="AD58" s="55"/>
      <c r="AE58" s="55"/>
      <c r="AF58" s="55"/>
      <c r="AG58" s="55"/>
      <c r="AH58" s="55"/>
      <c r="AI58" s="55"/>
      <c r="AJ58" s="55"/>
      <c r="AK58" s="55"/>
      <c r="AL58" s="55"/>
      <c r="AM58" s="56" t="s">
        <v>52</v>
      </c>
      <c r="AN58" s="55"/>
      <c r="AO58" s="57"/>
      <c r="AP58" s="35"/>
      <c r="AQ58" s="36"/>
    </row>
    <row r="59" spans="2:43" ht="13.5">
      <c r="B59" s="21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2"/>
    </row>
    <row r="60" spans="2:43" s="1" customFormat="1">
      <c r="B60" s="34"/>
      <c r="C60" s="35"/>
      <c r="D60" s="49" t="s">
        <v>53</v>
      </c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1"/>
      <c r="AA60" s="35"/>
      <c r="AB60" s="35"/>
      <c r="AC60" s="49" t="s">
        <v>54</v>
      </c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1"/>
      <c r="AP60" s="35"/>
      <c r="AQ60" s="36"/>
    </row>
    <row r="61" spans="2:43" ht="13.5">
      <c r="B61" s="21"/>
      <c r="C61" s="25"/>
      <c r="D61" s="52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53"/>
      <c r="AA61" s="25"/>
      <c r="AB61" s="25"/>
      <c r="AC61" s="52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53"/>
      <c r="AP61" s="25"/>
      <c r="AQ61" s="22"/>
    </row>
    <row r="62" spans="2:43" ht="13.5">
      <c r="B62" s="21"/>
      <c r="C62" s="25"/>
      <c r="D62" s="52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53"/>
      <c r="AA62" s="25"/>
      <c r="AB62" s="25"/>
      <c r="AC62" s="52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53"/>
      <c r="AP62" s="25"/>
      <c r="AQ62" s="22"/>
    </row>
    <row r="63" spans="2:43" ht="13.5">
      <c r="B63" s="21"/>
      <c r="C63" s="25"/>
      <c r="D63" s="52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53"/>
      <c r="AA63" s="25"/>
      <c r="AB63" s="25"/>
      <c r="AC63" s="52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53"/>
      <c r="AP63" s="25"/>
      <c r="AQ63" s="22"/>
    </row>
    <row r="64" spans="2:43" ht="13.5">
      <c r="B64" s="21"/>
      <c r="C64" s="25"/>
      <c r="D64" s="52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53"/>
      <c r="AA64" s="25"/>
      <c r="AB64" s="25"/>
      <c r="AC64" s="52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53"/>
      <c r="AP64" s="25"/>
      <c r="AQ64" s="22"/>
    </row>
    <row r="65" spans="2:43" ht="13.5">
      <c r="B65" s="21"/>
      <c r="C65" s="25"/>
      <c r="D65" s="52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53"/>
      <c r="AA65" s="25"/>
      <c r="AB65" s="25"/>
      <c r="AC65" s="52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53"/>
      <c r="AP65" s="25"/>
      <c r="AQ65" s="22"/>
    </row>
    <row r="66" spans="2:43" ht="13.5">
      <c r="B66" s="21"/>
      <c r="C66" s="25"/>
      <c r="D66" s="52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53"/>
      <c r="AA66" s="25"/>
      <c r="AB66" s="25"/>
      <c r="AC66" s="52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53"/>
      <c r="AP66" s="25"/>
      <c r="AQ66" s="22"/>
    </row>
    <row r="67" spans="2:43" ht="13.5">
      <c r="B67" s="21"/>
      <c r="C67" s="25"/>
      <c r="D67" s="52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53"/>
      <c r="AA67" s="25"/>
      <c r="AB67" s="25"/>
      <c r="AC67" s="52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53"/>
      <c r="AP67" s="25"/>
      <c r="AQ67" s="22"/>
    </row>
    <row r="68" spans="2:43" ht="13.5">
      <c r="B68" s="21"/>
      <c r="C68" s="25"/>
      <c r="D68" s="52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53"/>
      <c r="AA68" s="25"/>
      <c r="AB68" s="25"/>
      <c r="AC68" s="52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53"/>
      <c r="AP68" s="25"/>
      <c r="AQ68" s="22"/>
    </row>
    <row r="69" spans="2:43" s="1" customFormat="1">
      <c r="B69" s="34"/>
      <c r="C69" s="35"/>
      <c r="D69" s="54" t="s">
        <v>51</v>
      </c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6" t="s">
        <v>52</v>
      </c>
      <c r="S69" s="55"/>
      <c r="T69" s="55"/>
      <c r="U69" s="55"/>
      <c r="V69" s="55"/>
      <c r="W69" s="55"/>
      <c r="X69" s="55"/>
      <c r="Y69" s="55"/>
      <c r="Z69" s="57"/>
      <c r="AA69" s="35"/>
      <c r="AB69" s="35"/>
      <c r="AC69" s="54" t="s">
        <v>51</v>
      </c>
      <c r="AD69" s="55"/>
      <c r="AE69" s="55"/>
      <c r="AF69" s="55"/>
      <c r="AG69" s="55"/>
      <c r="AH69" s="55"/>
      <c r="AI69" s="55"/>
      <c r="AJ69" s="55"/>
      <c r="AK69" s="55"/>
      <c r="AL69" s="55"/>
      <c r="AM69" s="56" t="s">
        <v>52</v>
      </c>
      <c r="AN69" s="55"/>
      <c r="AO69" s="57"/>
      <c r="AP69" s="35"/>
      <c r="AQ69" s="36"/>
    </row>
    <row r="70" spans="2:43" s="1" customFormat="1" ht="6.95" customHeight="1">
      <c r="B70" s="34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6"/>
    </row>
    <row r="71" spans="2:43" s="1" customFormat="1" ht="6.9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9"/>
      <c r="AG71" s="59"/>
      <c r="AH71" s="59"/>
      <c r="AI71" s="59"/>
      <c r="AJ71" s="59"/>
      <c r="AK71" s="59"/>
      <c r="AL71" s="59"/>
      <c r="AM71" s="59"/>
      <c r="AN71" s="59"/>
      <c r="AO71" s="59"/>
      <c r="AP71" s="59"/>
      <c r="AQ71" s="60"/>
    </row>
    <row r="75" spans="2:43" s="1" customFormat="1" ht="6.95" customHeight="1">
      <c r="B75" s="61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62"/>
      <c r="AO75" s="62"/>
      <c r="AP75" s="62"/>
      <c r="AQ75" s="63"/>
    </row>
    <row r="76" spans="2:43" s="1" customFormat="1" ht="36.950000000000003" customHeight="1">
      <c r="B76" s="34"/>
      <c r="C76" s="180" t="s">
        <v>55</v>
      </c>
      <c r="D76" s="181"/>
      <c r="E76" s="181"/>
      <c r="F76" s="181"/>
      <c r="G76" s="181"/>
      <c r="H76" s="181"/>
      <c r="I76" s="181"/>
      <c r="J76" s="181"/>
      <c r="K76" s="181"/>
      <c r="L76" s="181"/>
      <c r="M76" s="181"/>
      <c r="N76" s="181"/>
      <c r="O76" s="181"/>
      <c r="P76" s="181"/>
      <c r="Q76" s="181"/>
      <c r="R76" s="181"/>
      <c r="S76" s="181"/>
      <c r="T76" s="181"/>
      <c r="U76" s="181"/>
      <c r="V76" s="181"/>
      <c r="W76" s="181"/>
      <c r="X76" s="181"/>
      <c r="Y76" s="181"/>
      <c r="Z76" s="181"/>
      <c r="AA76" s="181"/>
      <c r="AB76" s="181"/>
      <c r="AC76" s="181"/>
      <c r="AD76" s="181"/>
      <c r="AE76" s="181"/>
      <c r="AF76" s="181"/>
      <c r="AG76" s="181"/>
      <c r="AH76" s="181"/>
      <c r="AI76" s="181"/>
      <c r="AJ76" s="181"/>
      <c r="AK76" s="181"/>
      <c r="AL76" s="181"/>
      <c r="AM76" s="181"/>
      <c r="AN76" s="181"/>
      <c r="AO76" s="181"/>
      <c r="AP76" s="181"/>
      <c r="AQ76" s="36"/>
    </row>
    <row r="77" spans="2:43" s="3" customFormat="1" ht="14.45" customHeight="1">
      <c r="B77" s="64"/>
      <c r="C77" s="29" t="s">
        <v>14</v>
      </c>
      <c r="D77" s="65"/>
      <c r="E77" s="65"/>
      <c r="F77" s="65"/>
      <c r="G77" s="65"/>
      <c r="H77" s="65"/>
      <c r="I77" s="65"/>
      <c r="J77" s="65"/>
      <c r="K77" s="65"/>
      <c r="L77" s="65" t="str">
        <f>K5</f>
        <v>2018-010</v>
      </c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  <c r="AG77" s="65"/>
      <c r="AH77" s="65"/>
      <c r="AI77" s="65"/>
      <c r="AJ77" s="65"/>
      <c r="AK77" s="65"/>
      <c r="AL77" s="65"/>
      <c r="AM77" s="65"/>
      <c r="AN77" s="65"/>
      <c r="AO77" s="65"/>
      <c r="AP77" s="65"/>
      <c r="AQ77" s="66"/>
    </row>
    <row r="78" spans="2:43" s="4" customFormat="1" ht="36.950000000000003" customHeight="1">
      <c r="B78" s="67"/>
      <c r="C78" s="68" t="s">
        <v>17</v>
      </c>
      <c r="D78" s="69"/>
      <c r="E78" s="69"/>
      <c r="F78" s="69"/>
      <c r="G78" s="69"/>
      <c r="H78" s="69"/>
      <c r="I78" s="69"/>
      <c r="J78" s="69"/>
      <c r="K78" s="69"/>
      <c r="L78" s="200" t="str">
        <f>K6</f>
        <v>Spevnené plochy pre zberné nádoby</v>
      </c>
      <c r="M78" s="201"/>
      <c r="N78" s="201"/>
      <c r="O78" s="201"/>
      <c r="P78" s="201"/>
      <c r="Q78" s="201"/>
      <c r="R78" s="201"/>
      <c r="S78" s="201"/>
      <c r="T78" s="201"/>
      <c r="U78" s="201"/>
      <c r="V78" s="201"/>
      <c r="W78" s="201"/>
      <c r="X78" s="201"/>
      <c r="Y78" s="201"/>
      <c r="Z78" s="201"/>
      <c r="AA78" s="201"/>
      <c r="AB78" s="201"/>
      <c r="AC78" s="201"/>
      <c r="AD78" s="201"/>
      <c r="AE78" s="201"/>
      <c r="AF78" s="201"/>
      <c r="AG78" s="201"/>
      <c r="AH78" s="201"/>
      <c r="AI78" s="201"/>
      <c r="AJ78" s="201"/>
      <c r="AK78" s="201"/>
      <c r="AL78" s="201"/>
      <c r="AM78" s="201"/>
      <c r="AN78" s="201"/>
      <c r="AO78" s="201"/>
      <c r="AP78" s="69"/>
      <c r="AQ78" s="70"/>
    </row>
    <row r="79" spans="2:43" s="1" customFormat="1" ht="6.95" customHeight="1"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6"/>
    </row>
    <row r="80" spans="2:43" s="1" customFormat="1">
      <c r="B80" s="34"/>
      <c r="C80" s="29" t="s">
        <v>21</v>
      </c>
      <c r="D80" s="35"/>
      <c r="E80" s="35"/>
      <c r="F80" s="35"/>
      <c r="G80" s="35"/>
      <c r="H80" s="35"/>
      <c r="I80" s="35"/>
      <c r="J80" s="35"/>
      <c r="K80" s="35"/>
      <c r="L80" s="71" t="str">
        <f>IF(K8="","",K8)</f>
        <v xml:space="preserve"> </v>
      </c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29" t="s">
        <v>23</v>
      </c>
      <c r="AJ80" s="35"/>
      <c r="AK80" s="35"/>
      <c r="AL80" s="35"/>
      <c r="AM80" s="72" t="str">
        <f>IF(AN8= "","",AN8)</f>
        <v>30. 1. 2018</v>
      </c>
      <c r="AN80" s="35"/>
      <c r="AO80" s="35"/>
      <c r="AP80" s="35"/>
      <c r="AQ80" s="36"/>
    </row>
    <row r="81" spans="1:89" s="1" customFormat="1" ht="6.95" customHeight="1">
      <c r="B81" s="34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6"/>
    </row>
    <row r="82" spans="1:89" s="1" customFormat="1">
      <c r="B82" s="34"/>
      <c r="C82" s="29" t="s">
        <v>25</v>
      </c>
      <c r="D82" s="35"/>
      <c r="E82" s="35"/>
      <c r="F82" s="35"/>
      <c r="G82" s="35"/>
      <c r="H82" s="35"/>
      <c r="I82" s="35"/>
      <c r="J82" s="35"/>
      <c r="K82" s="35"/>
      <c r="L82" s="65" t="str">
        <f>IF(E11= "","",E11)</f>
        <v>Mesto Partizánske</v>
      </c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29" t="s">
        <v>31</v>
      </c>
      <c r="AJ82" s="35"/>
      <c r="AK82" s="35"/>
      <c r="AL82" s="35"/>
      <c r="AM82" s="202" t="str">
        <f>IF(E17="","",E17)</f>
        <v xml:space="preserve"> </v>
      </c>
      <c r="AN82" s="202"/>
      <c r="AO82" s="202"/>
      <c r="AP82" s="202"/>
      <c r="AQ82" s="36"/>
      <c r="AS82" s="203" t="s">
        <v>56</v>
      </c>
      <c r="AT82" s="204"/>
      <c r="AU82" s="50"/>
      <c r="AV82" s="50"/>
      <c r="AW82" s="50"/>
      <c r="AX82" s="50"/>
      <c r="AY82" s="50"/>
      <c r="AZ82" s="50"/>
      <c r="BA82" s="50"/>
      <c r="BB82" s="50"/>
      <c r="BC82" s="50"/>
      <c r="BD82" s="51"/>
    </row>
    <row r="83" spans="1:89" s="1" customFormat="1">
      <c r="B83" s="34"/>
      <c r="C83" s="29" t="s">
        <v>29</v>
      </c>
      <c r="D83" s="35"/>
      <c r="E83" s="35"/>
      <c r="F83" s="35"/>
      <c r="G83" s="35"/>
      <c r="H83" s="35"/>
      <c r="I83" s="35"/>
      <c r="J83" s="35"/>
      <c r="K83" s="35"/>
      <c r="L83" s="65" t="str">
        <f>IF(E14= "Vyplň údaj","",E14)</f>
        <v/>
      </c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29" t="s">
        <v>34</v>
      </c>
      <c r="AJ83" s="35"/>
      <c r="AK83" s="35"/>
      <c r="AL83" s="35"/>
      <c r="AM83" s="202" t="str">
        <f>IF(E20="","",E20)</f>
        <v xml:space="preserve"> </v>
      </c>
      <c r="AN83" s="202"/>
      <c r="AO83" s="202"/>
      <c r="AP83" s="202"/>
      <c r="AQ83" s="36"/>
      <c r="AS83" s="205"/>
      <c r="AT83" s="206"/>
      <c r="AU83" s="35"/>
      <c r="AV83" s="35"/>
      <c r="AW83" s="35"/>
      <c r="AX83" s="35"/>
      <c r="AY83" s="35"/>
      <c r="AZ83" s="35"/>
      <c r="BA83" s="35"/>
      <c r="BB83" s="35"/>
      <c r="BC83" s="35"/>
      <c r="BD83" s="73"/>
    </row>
    <row r="84" spans="1:89" s="1" customFormat="1" ht="10.9" customHeight="1"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6"/>
      <c r="AS84" s="205"/>
      <c r="AT84" s="206"/>
      <c r="AU84" s="35"/>
      <c r="AV84" s="35"/>
      <c r="AW84" s="35"/>
      <c r="AX84" s="35"/>
      <c r="AY84" s="35"/>
      <c r="AZ84" s="35"/>
      <c r="BA84" s="35"/>
      <c r="BB84" s="35"/>
      <c r="BC84" s="35"/>
      <c r="BD84" s="73"/>
    </row>
    <row r="85" spans="1:89" s="1" customFormat="1" ht="29.25" customHeight="1">
      <c r="B85" s="34"/>
      <c r="C85" s="207" t="s">
        <v>57</v>
      </c>
      <c r="D85" s="208"/>
      <c r="E85" s="208"/>
      <c r="F85" s="208"/>
      <c r="G85" s="208"/>
      <c r="H85" s="74"/>
      <c r="I85" s="209" t="s">
        <v>58</v>
      </c>
      <c r="J85" s="208"/>
      <c r="K85" s="208"/>
      <c r="L85" s="208"/>
      <c r="M85" s="208"/>
      <c r="N85" s="208"/>
      <c r="O85" s="208"/>
      <c r="P85" s="208"/>
      <c r="Q85" s="208"/>
      <c r="R85" s="208"/>
      <c r="S85" s="208"/>
      <c r="T85" s="208"/>
      <c r="U85" s="208"/>
      <c r="V85" s="208"/>
      <c r="W85" s="208"/>
      <c r="X85" s="208"/>
      <c r="Y85" s="208"/>
      <c r="Z85" s="208"/>
      <c r="AA85" s="208"/>
      <c r="AB85" s="208"/>
      <c r="AC85" s="208"/>
      <c r="AD85" s="208"/>
      <c r="AE85" s="208"/>
      <c r="AF85" s="208"/>
      <c r="AG85" s="209" t="s">
        <v>59</v>
      </c>
      <c r="AH85" s="208"/>
      <c r="AI85" s="208"/>
      <c r="AJ85" s="208"/>
      <c r="AK85" s="208"/>
      <c r="AL85" s="208"/>
      <c r="AM85" s="208"/>
      <c r="AN85" s="209" t="s">
        <v>60</v>
      </c>
      <c r="AO85" s="208"/>
      <c r="AP85" s="210"/>
      <c r="AQ85" s="36"/>
      <c r="AS85" s="75" t="s">
        <v>61</v>
      </c>
      <c r="AT85" s="76" t="s">
        <v>62</v>
      </c>
      <c r="AU85" s="76" t="s">
        <v>63</v>
      </c>
      <c r="AV85" s="76" t="s">
        <v>64</v>
      </c>
      <c r="AW85" s="76" t="s">
        <v>65</v>
      </c>
      <c r="AX85" s="76" t="s">
        <v>66</v>
      </c>
      <c r="AY85" s="76" t="s">
        <v>67</v>
      </c>
      <c r="AZ85" s="76" t="s">
        <v>68</v>
      </c>
      <c r="BA85" s="76" t="s">
        <v>69</v>
      </c>
      <c r="BB85" s="76" t="s">
        <v>70</v>
      </c>
      <c r="BC85" s="76" t="s">
        <v>71</v>
      </c>
      <c r="BD85" s="77" t="s">
        <v>72</v>
      </c>
    </row>
    <row r="86" spans="1:89" s="1" customFormat="1" ht="10.9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6"/>
      <c r="AS86" s="78"/>
      <c r="AT86" s="50"/>
      <c r="AU86" s="50"/>
      <c r="AV86" s="50"/>
      <c r="AW86" s="50"/>
      <c r="AX86" s="50"/>
      <c r="AY86" s="50"/>
      <c r="AZ86" s="50"/>
      <c r="BA86" s="50"/>
      <c r="BB86" s="50"/>
      <c r="BC86" s="50"/>
      <c r="BD86" s="51"/>
    </row>
    <row r="87" spans="1:89" s="4" customFormat="1" ht="32.450000000000003" customHeight="1">
      <c r="B87" s="67"/>
      <c r="C87" s="79" t="s">
        <v>73</v>
      </c>
      <c r="D87" s="80"/>
      <c r="E87" s="80"/>
      <c r="F87" s="80"/>
      <c r="G87" s="80"/>
      <c r="H87" s="80"/>
      <c r="I87" s="80"/>
      <c r="J87" s="80"/>
      <c r="K87" s="80"/>
      <c r="L87" s="80"/>
      <c r="M87" s="80"/>
      <c r="N87" s="80"/>
      <c r="O87" s="80"/>
      <c r="P87" s="80"/>
      <c r="Q87" s="80"/>
      <c r="R87" s="80"/>
      <c r="S87" s="80"/>
      <c r="T87" s="80"/>
      <c r="U87" s="80"/>
      <c r="V87" s="80"/>
      <c r="W87" s="80"/>
      <c r="X87" s="80"/>
      <c r="Y87" s="80"/>
      <c r="Z87" s="80"/>
      <c r="AA87" s="80"/>
      <c r="AB87" s="80"/>
      <c r="AC87" s="80"/>
      <c r="AD87" s="80"/>
      <c r="AE87" s="80"/>
      <c r="AF87" s="80"/>
      <c r="AG87" s="218">
        <f>ROUND(SUM(AG88:AG91),2)</f>
        <v>0</v>
      </c>
      <c r="AH87" s="218"/>
      <c r="AI87" s="218"/>
      <c r="AJ87" s="218"/>
      <c r="AK87" s="218"/>
      <c r="AL87" s="218"/>
      <c r="AM87" s="218"/>
      <c r="AN87" s="219">
        <f>SUM(AG87,AT87)</f>
        <v>0</v>
      </c>
      <c r="AO87" s="219"/>
      <c r="AP87" s="219"/>
      <c r="AQ87" s="70"/>
      <c r="AS87" s="81">
        <f>ROUND(SUM(AS88:AS91),2)</f>
        <v>0</v>
      </c>
      <c r="AT87" s="82">
        <f>ROUND(SUM(AV87:AW87),2)</f>
        <v>0</v>
      </c>
      <c r="AU87" s="83">
        <f>ROUND(SUM(AU88:AU91),5)</f>
        <v>0</v>
      </c>
      <c r="AV87" s="82">
        <f>ROUND(AZ87*L31,2)</f>
        <v>0</v>
      </c>
      <c r="AW87" s="82">
        <f>ROUND(BA87*L32,2)</f>
        <v>0</v>
      </c>
      <c r="AX87" s="82">
        <f>ROUND(BB87*L31,2)</f>
        <v>0</v>
      </c>
      <c r="AY87" s="82">
        <f>ROUND(BC87*L32,2)</f>
        <v>0</v>
      </c>
      <c r="AZ87" s="82">
        <f>ROUND(SUM(AZ88:AZ91),2)</f>
        <v>0</v>
      </c>
      <c r="BA87" s="82">
        <f>ROUND(SUM(BA88:BA91),2)</f>
        <v>0</v>
      </c>
      <c r="BB87" s="82">
        <f>ROUND(SUM(BB88:BB91),2)</f>
        <v>0</v>
      </c>
      <c r="BC87" s="82">
        <f>ROUND(SUM(BC88:BC91),2)</f>
        <v>0</v>
      </c>
      <c r="BD87" s="84">
        <f>ROUND(SUM(BD88:BD91),2)</f>
        <v>0</v>
      </c>
      <c r="BS87" s="85" t="s">
        <v>74</v>
      </c>
      <c r="BT87" s="85" t="s">
        <v>75</v>
      </c>
      <c r="BU87" s="86" t="s">
        <v>76</v>
      </c>
      <c r="BV87" s="85" t="s">
        <v>77</v>
      </c>
      <c r="BW87" s="85" t="s">
        <v>78</v>
      </c>
      <c r="BX87" s="85" t="s">
        <v>79</v>
      </c>
    </row>
    <row r="88" spans="1:89" s="5" customFormat="1" ht="37.5" customHeight="1">
      <c r="A88" s="87" t="s">
        <v>80</v>
      </c>
      <c r="B88" s="88"/>
      <c r="C88" s="89"/>
      <c r="D88" s="213" t="s">
        <v>81</v>
      </c>
      <c r="E88" s="213"/>
      <c r="F88" s="213"/>
      <c r="G88" s="213"/>
      <c r="H88" s="213"/>
      <c r="I88" s="90"/>
      <c r="J88" s="213" t="s">
        <v>82</v>
      </c>
      <c r="K88" s="213"/>
      <c r="L88" s="213"/>
      <c r="M88" s="213"/>
      <c r="N88" s="213"/>
      <c r="O88" s="213"/>
      <c r="P88" s="213"/>
      <c r="Q88" s="213"/>
      <c r="R88" s="213"/>
      <c r="S88" s="213"/>
      <c r="T88" s="213"/>
      <c r="U88" s="213"/>
      <c r="V88" s="213"/>
      <c r="W88" s="213"/>
      <c r="X88" s="213"/>
      <c r="Y88" s="213"/>
      <c r="Z88" s="213"/>
      <c r="AA88" s="213"/>
      <c r="AB88" s="213"/>
      <c r="AC88" s="213"/>
      <c r="AD88" s="213"/>
      <c r="AE88" s="213"/>
      <c r="AF88" s="213"/>
      <c r="AG88" s="211">
        <f>'1 - Hrnčírikova ul. mests...'!M30</f>
        <v>0</v>
      </c>
      <c r="AH88" s="212"/>
      <c r="AI88" s="212"/>
      <c r="AJ88" s="212"/>
      <c r="AK88" s="212"/>
      <c r="AL88" s="212"/>
      <c r="AM88" s="212"/>
      <c r="AN88" s="211">
        <f>SUM(AG88,AT88)</f>
        <v>0</v>
      </c>
      <c r="AO88" s="212"/>
      <c r="AP88" s="212"/>
      <c r="AQ88" s="91"/>
      <c r="AS88" s="92">
        <f>'1 - Hrnčírikova ul. mests...'!M28</f>
        <v>0</v>
      </c>
      <c r="AT88" s="93">
        <f>ROUND(SUM(AV88:AW88),2)</f>
        <v>0</v>
      </c>
      <c r="AU88" s="94">
        <f>'1 - Hrnčírikova ul. mests...'!W124</f>
        <v>0</v>
      </c>
      <c r="AV88" s="93">
        <f>'1 - Hrnčírikova ul. mests...'!M32</f>
        <v>0</v>
      </c>
      <c r="AW88" s="93">
        <f>'1 - Hrnčírikova ul. mests...'!M33</f>
        <v>0</v>
      </c>
      <c r="AX88" s="93">
        <f>'1 - Hrnčírikova ul. mests...'!M34</f>
        <v>0</v>
      </c>
      <c r="AY88" s="93">
        <f>'1 - Hrnčírikova ul. mests...'!M35</f>
        <v>0</v>
      </c>
      <c r="AZ88" s="93">
        <f>'1 - Hrnčírikova ul. mests...'!H32</f>
        <v>0</v>
      </c>
      <c r="BA88" s="93">
        <f>'1 - Hrnčírikova ul. mests...'!H33</f>
        <v>0</v>
      </c>
      <c r="BB88" s="93">
        <f>'1 - Hrnčírikova ul. mests...'!H34</f>
        <v>0</v>
      </c>
      <c r="BC88" s="93">
        <f>'1 - Hrnčírikova ul. mests...'!H35</f>
        <v>0</v>
      </c>
      <c r="BD88" s="95">
        <f>'1 - Hrnčírikova ul. mests...'!H36</f>
        <v>0</v>
      </c>
      <c r="BT88" s="96" t="s">
        <v>81</v>
      </c>
      <c r="BV88" s="96" t="s">
        <v>77</v>
      </c>
      <c r="BW88" s="96" t="s">
        <v>83</v>
      </c>
      <c r="BX88" s="96" t="s">
        <v>78</v>
      </c>
    </row>
    <row r="89" spans="1:89" s="5" customFormat="1" ht="22.5" customHeight="1">
      <c r="A89" s="87" t="s">
        <v>80</v>
      </c>
      <c r="B89" s="88"/>
      <c r="C89" s="89"/>
      <c r="D89" s="213" t="s">
        <v>84</v>
      </c>
      <c r="E89" s="213"/>
      <c r="F89" s="213"/>
      <c r="G89" s="213"/>
      <c r="H89" s="213"/>
      <c r="I89" s="90"/>
      <c r="J89" s="213" t="s">
        <v>85</v>
      </c>
      <c r="K89" s="213"/>
      <c r="L89" s="213"/>
      <c r="M89" s="213"/>
      <c r="N89" s="213"/>
      <c r="O89" s="213"/>
      <c r="P89" s="213"/>
      <c r="Q89" s="213"/>
      <c r="R89" s="213"/>
      <c r="S89" s="213"/>
      <c r="T89" s="213"/>
      <c r="U89" s="213"/>
      <c r="V89" s="213"/>
      <c r="W89" s="213"/>
      <c r="X89" s="213"/>
      <c r="Y89" s="213"/>
      <c r="Z89" s="213"/>
      <c r="AA89" s="213"/>
      <c r="AB89" s="213"/>
      <c r="AC89" s="213"/>
      <c r="AD89" s="213"/>
      <c r="AE89" s="213"/>
      <c r="AF89" s="213"/>
      <c r="AG89" s="211">
        <f>'2 - Obuvnícka 423 - 6 x 4...'!M30</f>
        <v>0</v>
      </c>
      <c r="AH89" s="212"/>
      <c r="AI89" s="212"/>
      <c r="AJ89" s="212"/>
      <c r="AK89" s="212"/>
      <c r="AL89" s="212"/>
      <c r="AM89" s="212"/>
      <c r="AN89" s="211">
        <f>SUM(AG89,AT89)</f>
        <v>0</v>
      </c>
      <c r="AO89" s="212"/>
      <c r="AP89" s="212"/>
      <c r="AQ89" s="91"/>
      <c r="AS89" s="92">
        <f>'2 - Obuvnícka 423 - 6 x 4...'!M28</f>
        <v>0</v>
      </c>
      <c r="AT89" s="93">
        <f>ROUND(SUM(AV89:AW89),2)</f>
        <v>0</v>
      </c>
      <c r="AU89" s="94">
        <f>'2 - Obuvnícka 423 - 6 x 4...'!W121</f>
        <v>0</v>
      </c>
      <c r="AV89" s="93">
        <f>'2 - Obuvnícka 423 - 6 x 4...'!M32</f>
        <v>0</v>
      </c>
      <c r="AW89" s="93">
        <f>'2 - Obuvnícka 423 - 6 x 4...'!M33</f>
        <v>0</v>
      </c>
      <c r="AX89" s="93">
        <f>'2 - Obuvnícka 423 - 6 x 4...'!M34</f>
        <v>0</v>
      </c>
      <c r="AY89" s="93">
        <f>'2 - Obuvnícka 423 - 6 x 4...'!M35</f>
        <v>0</v>
      </c>
      <c r="AZ89" s="93">
        <f>'2 - Obuvnícka 423 - 6 x 4...'!H32</f>
        <v>0</v>
      </c>
      <c r="BA89" s="93">
        <f>'2 - Obuvnícka 423 - 6 x 4...'!H33</f>
        <v>0</v>
      </c>
      <c r="BB89" s="93">
        <f>'2 - Obuvnícka 423 - 6 x 4...'!H34</f>
        <v>0</v>
      </c>
      <c r="BC89" s="93">
        <f>'2 - Obuvnícka 423 - 6 x 4...'!H35</f>
        <v>0</v>
      </c>
      <c r="BD89" s="95">
        <f>'2 - Obuvnícka 423 - 6 x 4...'!H36</f>
        <v>0</v>
      </c>
      <c r="BT89" s="96" t="s">
        <v>81</v>
      </c>
      <c r="BV89" s="96" t="s">
        <v>77</v>
      </c>
      <c r="BW89" s="96" t="s">
        <v>86</v>
      </c>
      <c r="BX89" s="96" t="s">
        <v>78</v>
      </c>
    </row>
    <row r="90" spans="1:89" s="5" customFormat="1" ht="22.5" customHeight="1">
      <c r="A90" s="87" t="s">
        <v>80</v>
      </c>
      <c r="B90" s="88"/>
      <c r="C90" s="89"/>
      <c r="D90" s="213" t="s">
        <v>87</v>
      </c>
      <c r="E90" s="213"/>
      <c r="F90" s="213"/>
      <c r="G90" s="213"/>
      <c r="H90" s="213"/>
      <c r="I90" s="90"/>
      <c r="J90" s="213" t="s">
        <v>88</v>
      </c>
      <c r="K90" s="213"/>
      <c r="L90" s="213"/>
      <c r="M90" s="213"/>
      <c r="N90" s="213"/>
      <c r="O90" s="213"/>
      <c r="P90" s="213"/>
      <c r="Q90" s="213"/>
      <c r="R90" s="213"/>
      <c r="S90" s="213"/>
      <c r="T90" s="213"/>
      <c r="U90" s="213"/>
      <c r="V90" s="213"/>
      <c r="W90" s="213"/>
      <c r="X90" s="213"/>
      <c r="Y90" s="213"/>
      <c r="Z90" s="213"/>
      <c r="AA90" s="213"/>
      <c r="AB90" s="213"/>
      <c r="AC90" s="213"/>
      <c r="AD90" s="213"/>
      <c r="AE90" s="213"/>
      <c r="AF90" s="213"/>
      <c r="AG90" s="211">
        <f>'3 - Družstevná 892 - 7,2 ...'!M30</f>
        <v>0</v>
      </c>
      <c r="AH90" s="212"/>
      <c r="AI90" s="212"/>
      <c r="AJ90" s="212"/>
      <c r="AK90" s="212"/>
      <c r="AL90" s="212"/>
      <c r="AM90" s="212"/>
      <c r="AN90" s="211">
        <f>SUM(AG90,AT90)</f>
        <v>0</v>
      </c>
      <c r="AO90" s="212"/>
      <c r="AP90" s="212"/>
      <c r="AQ90" s="91"/>
      <c r="AS90" s="92">
        <f>'3 - Družstevná 892 - 7,2 ...'!M28</f>
        <v>0</v>
      </c>
      <c r="AT90" s="93">
        <f>ROUND(SUM(AV90:AW90),2)</f>
        <v>0</v>
      </c>
      <c r="AU90" s="94">
        <f>'3 - Družstevná 892 - 7,2 ...'!W121</f>
        <v>0</v>
      </c>
      <c r="AV90" s="93">
        <f>'3 - Družstevná 892 - 7,2 ...'!M32</f>
        <v>0</v>
      </c>
      <c r="AW90" s="93">
        <f>'3 - Družstevná 892 - 7,2 ...'!M33</f>
        <v>0</v>
      </c>
      <c r="AX90" s="93">
        <f>'3 - Družstevná 892 - 7,2 ...'!M34</f>
        <v>0</v>
      </c>
      <c r="AY90" s="93">
        <f>'3 - Družstevná 892 - 7,2 ...'!M35</f>
        <v>0</v>
      </c>
      <c r="AZ90" s="93">
        <f>'3 - Družstevná 892 - 7,2 ...'!H32</f>
        <v>0</v>
      </c>
      <c r="BA90" s="93">
        <f>'3 - Družstevná 892 - 7,2 ...'!H33</f>
        <v>0</v>
      </c>
      <c r="BB90" s="93">
        <f>'3 - Družstevná 892 - 7,2 ...'!H34</f>
        <v>0</v>
      </c>
      <c r="BC90" s="93">
        <f>'3 - Družstevná 892 - 7,2 ...'!H35</f>
        <v>0</v>
      </c>
      <c r="BD90" s="95">
        <f>'3 - Družstevná 892 - 7,2 ...'!H36</f>
        <v>0</v>
      </c>
      <c r="BT90" s="96" t="s">
        <v>81</v>
      </c>
      <c r="BV90" s="96" t="s">
        <v>77</v>
      </c>
      <c r="BW90" s="96" t="s">
        <v>89</v>
      </c>
      <c r="BX90" s="96" t="s">
        <v>78</v>
      </c>
    </row>
    <row r="91" spans="1:89" s="5" customFormat="1" ht="22.5" customHeight="1">
      <c r="A91" s="87" t="s">
        <v>80</v>
      </c>
      <c r="B91" s="88"/>
      <c r="C91" s="89"/>
      <c r="D91" s="213" t="s">
        <v>90</v>
      </c>
      <c r="E91" s="213"/>
      <c r="F91" s="213"/>
      <c r="G91" s="213"/>
      <c r="H91" s="213"/>
      <c r="I91" s="90"/>
      <c r="J91" s="213" t="s">
        <v>91</v>
      </c>
      <c r="K91" s="213"/>
      <c r="L91" s="213"/>
      <c r="M91" s="213"/>
      <c r="N91" s="213"/>
      <c r="O91" s="213"/>
      <c r="P91" s="213"/>
      <c r="Q91" s="213"/>
      <c r="R91" s="213"/>
      <c r="S91" s="213"/>
      <c r="T91" s="213"/>
      <c r="U91" s="213"/>
      <c r="V91" s="213"/>
      <c r="W91" s="213"/>
      <c r="X91" s="213"/>
      <c r="Y91" s="213"/>
      <c r="Z91" s="213"/>
      <c r="AA91" s="213"/>
      <c r="AB91" s="213"/>
      <c r="AC91" s="213"/>
      <c r="AD91" s="213"/>
      <c r="AE91" s="213"/>
      <c r="AF91" s="213"/>
      <c r="AG91" s="211">
        <f>'4 - Strojárenská 187 - 2 ...'!M30</f>
        <v>0</v>
      </c>
      <c r="AH91" s="212"/>
      <c r="AI91" s="212"/>
      <c r="AJ91" s="212"/>
      <c r="AK91" s="212"/>
      <c r="AL91" s="212"/>
      <c r="AM91" s="212"/>
      <c r="AN91" s="211">
        <f>SUM(AG91,AT91)</f>
        <v>0</v>
      </c>
      <c r="AO91" s="212"/>
      <c r="AP91" s="212"/>
      <c r="AQ91" s="91"/>
      <c r="AS91" s="97">
        <f>'4 - Strojárenská 187 - 2 ...'!M28</f>
        <v>0</v>
      </c>
      <c r="AT91" s="98">
        <f>ROUND(SUM(AV91:AW91),2)</f>
        <v>0</v>
      </c>
      <c r="AU91" s="99">
        <f>'4 - Strojárenská 187 - 2 ...'!W121</f>
        <v>0</v>
      </c>
      <c r="AV91" s="98">
        <f>'4 - Strojárenská 187 - 2 ...'!M32</f>
        <v>0</v>
      </c>
      <c r="AW91" s="98">
        <f>'4 - Strojárenská 187 - 2 ...'!M33</f>
        <v>0</v>
      </c>
      <c r="AX91" s="98">
        <f>'4 - Strojárenská 187 - 2 ...'!M34</f>
        <v>0</v>
      </c>
      <c r="AY91" s="98">
        <f>'4 - Strojárenská 187 - 2 ...'!M35</f>
        <v>0</v>
      </c>
      <c r="AZ91" s="98">
        <f>'4 - Strojárenská 187 - 2 ...'!H32</f>
        <v>0</v>
      </c>
      <c r="BA91" s="98">
        <f>'4 - Strojárenská 187 - 2 ...'!H33</f>
        <v>0</v>
      </c>
      <c r="BB91" s="98">
        <f>'4 - Strojárenská 187 - 2 ...'!H34</f>
        <v>0</v>
      </c>
      <c r="BC91" s="98">
        <f>'4 - Strojárenská 187 - 2 ...'!H35</f>
        <v>0</v>
      </c>
      <c r="BD91" s="100">
        <f>'4 - Strojárenská 187 - 2 ...'!H36</f>
        <v>0</v>
      </c>
      <c r="BT91" s="96" t="s">
        <v>81</v>
      </c>
      <c r="BV91" s="96" t="s">
        <v>77</v>
      </c>
      <c r="BW91" s="96" t="s">
        <v>92</v>
      </c>
      <c r="BX91" s="96" t="s">
        <v>78</v>
      </c>
    </row>
    <row r="92" spans="1:89" ht="13.5">
      <c r="B92" s="21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2"/>
    </row>
    <row r="93" spans="1:89" s="1" customFormat="1" ht="30" customHeight="1">
      <c r="B93" s="34"/>
      <c r="C93" s="79" t="s">
        <v>93</v>
      </c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219">
        <f>ROUND(SUM(AG94:AG97),2)</f>
        <v>0</v>
      </c>
      <c r="AH93" s="219"/>
      <c r="AI93" s="219"/>
      <c r="AJ93" s="219"/>
      <c r="AK93" s="219"/>
      <c r="AL93" s="219"/>
      <c r="AM93" s="219"/>
      <c r="AN93" s="219">
        <f>ROUND(SUM(AN94:AN97),2)</f>
        <v>0</v>
      </c>
      <c r="AO93" s="219"/>
      <c r="AP93" s="219"/>
      <c r="AQ93" s="36"/>
      <c r="AS93" s="75" t="s">
        <v>94</v>
      </c>
      <c r="AT93" s="76" t="s">
        <v>95</v>
      </c>
      <c r="AU93" s="76" t="s">
        <v>39</v>
      </c>
      <c r="AV93" s="77" t="s">
        <v>62</v>
      </c>
    </row>
    <row r="94" spans="1:89" s="1" customFormat="1" ht="19.899999999999999" customHeight="1">
      <c r="B94" s="34"/>
      <c r="C94" s="35"/>
      <c r="D94" s="101" t="s">
        <v>96</v>
      </c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214">
        <f>ROUND(AG87*AS94,2)</f>
        <v>0</v>
      </c>
      <c r="AH94" s="215"/>
      <c r="AI94" s="215"/>
      <c r="AJ94" s="215"/>
      <c r="AK94" s="215"/>
      <c r="AL94" s="215"/>
      <c r="AM94" s="215"/>
      <c r="AN94" s="215">
        <f>ROUND(AG94+AV94,2)</f>
        <v>0</v>
      </c>
      <c r="AO94" s="215"/>
      <c r="AP94" s="215"/>
      <c r="AQ94" s="36"/>
      <c r="AS94" s="102">
        <v>0</v>
      </c>
      <c r="AT94" s="103" t="s">
        <v>97</v>
      </c>
      <c r="AU94" s="103" t="s">
        <v>40</v>
      </c>
      <c r="AV94" s="104">
        <f>ROUND(IF(AU94="základná",AG94*L31,IF(AU94="znížená",AG94*L32,0)),2)</f>
        <v>0</v>
      </c>
      <c r="BV94" s="17" t="s">
        <v>98</v>
      </c>
      <c r="BY94" s="105">
        <f>IF(AU94="základná",AV94,0)</f>
        <v>0</v>
      </c>
      <c r="BZ94" s="105">
        <f>IF(AU94="znížená",AV94,0)</f>
        <v>0</v>
      </c>
      <c r="CA94" s="105">
        <v>0</v>
      </c>
      <c r="CB94" s="105">
        <v>0</v>
      </c>
      <c r="CC94" s="105">
        <v>0</v>
      </c>
      <c r="CD94" s="105">
        <f>IF(AU94="základná",AG94,0)</f>
        <v>0</v>
      </c>
      <c r="CE94" s="105">
        <f>IF(AU94="znížená",AG94,0)</f>
        <v>0</v>
      </c>
      <c r="CF94" s="105">
        <f>IF(AU94="zákl. prenesená",AG94,0)</f>
        <v>0</v>
      </c>
      <c r="CG94" s="105">
        <f>IF(AU94="zníž. prenesená",AG94,0)</f>
        <v>0</v>
      </c>
      <c r="CH94" s="105">
        <f>IF(AU94="nulová",AG94,0)</f>
        <v>0</v>
      </c>
      <c r="CI94" s="17">
        <f>IF(AU94="základná",1,IF(AU94="znížená",2,IF(AU94="zákl. prenesená",4,IF(AU94="zníž. prenesená",5,3))))</f>
        <v>1</v>
      </c>
      <c r="CJ94" s="17">
        <f>IF(AT94="stavebná časť",1,IF(8894="investičná časť",2,3))</f>
        <v>1</v>
      </c>
      <c r="CK94" s="17" t="str">
        <f>IF(D94="Vyplň vlastné","","x")</f>
        <v>x</v>
      </c>
    </row>
    <row r="95" spans="1:89" s="1" customFormat="1" ht="19.899999999999999" customHeight="1">
      <c r="B95" s="34"/>
      <c r="C95" s="35"/>
      <c r="D95" s="216" t="s">
        <v>99</v>
      </c>
      <c r="E95" s="217"/>
      <c r="F95" s="217"/>
      <c r="G95" s="217"/>
      <c r="H95" s="217"/>
      <c r="I95" s="217"/>
      <c r="J95" s="217"/>
      <c r="K95" s="217"/>
      <c r="L95" s="217"/>
      <c r="M95" s="217"/>
      <c r="N95" s="217"/>
      <c r="O95" s="217"/>
      <c r="P95" s="217"/>
      <c r="Q95" s="217"/>
      <c r="R95" s="217"/>
      <c r="S95" s="217"/>
      <c r="T95" s="217"/>
      <c r="U95" s="217"/>
      <c r="V95" s="217"/>
      <c r="W95" s="217"/>
      <c r="X95" s="217"/>
      <c r="Y95" s="217"/>
      <c r="Z95" s="217"/>
      <c r="AA95" s="217"/>
      <c r="AB95" s="217"/>
      <c r="AC95" s="35"/>
      <c r="AD95" s="35"/>
      <c r="AE95" s="35"/>
      <c r="AF95" s="35"/>
      <c r="AG95" s="214">
        <f>AG87*AS95</f>
        <v>0</v>
      </c>
      <c r="AH95" s="215"/>
      <c r="AI95" s="215"/>
      <c r="AJ95" s="215"/>
      <c r="AK95" s="215"/>
      <c r="AL95" s="215"/>
      <c r="AM95" s="215"/>
      <c r="AN95" s="215">
        <f>AG95+AV95</f>
        <v>0</v>
      </c>
      <c r="AO95" s="215"/>
      <c r="AP95" s="215"/>
      <c r="AQ95" s="36"/>
      <c r="AS95" s="106">
        <v>0</v>
      </c>
      <c r="AT95" s="107" t="s">
        <v>97</v>
      </c>
      <c r="AU95" s="107" t="s">
        <v>40</v>
      </c>
      <c r="AV95" s="108">
        <f>ROUND(IF(AU95="nulová",0,IF(OR(AU95="základná",AU95="zákl. prenesená"),AG95*L31,AG95*L32)),2)</f>
        <v>0</v>
      </c>
      <c r="BV95" s="17" t="s">
        <v>100</v>
      </c>
      <c r="BY95" s="105">
        <f>IF(AU95="základná",AV95,0)</f>
        <v>0</v>
      </c>
      <c r="BZ95" s="105">
        <f>IF(AU95="znížená",AV95,0)</f>
        <v>0</v>
      </c>
      <c r="CA95" s="105">
        <f>IF(AU95="zákl. prenesená",AV95,0)</f>
        <v>0</v>
      </c>
      <c r="CB95" s="105">
        <f>IF(AU95="zníž. prenesená",AV95,0)</f>
        <v>0</v>
      </c>
      <c r="CC95" s="105">
        <f>IF(AU95="nulová",AV95,0)</f>
        <v>0</v>
      </c>
      <c r="CD95" s="105">
        <f>IF(AU95="základná",AG95,0)</f>
        <v>0</v>
      </c>
      <c r="CE95" s="105">
        <f>IF(AU95="znížená",AG95,0)</f>
        <v>0</v>
      </c>
      <c r="CF95" s="105">
        <f>IF(AU95="zákl. prenesená",AG95,0)</f>
        <v>0</v>
      </c>
      <c r="CG95" s="105">
        <f>IF(AU95="zníž. prenesená",AG95,0)</f>
        <v>0</v>
      </c>
      <c r="CH95" s="105">
        <f>IF(AU95="nulová",AG95,0)</f>
        <v>0</v>
      </c>
      <c r="CI95" s="17">
        <f>IF(AU95="základná",1,IF(AU95="znížená",2,IF(AU95="zákl. prenesená",4,IF(AU95="zníž. prenesená",5,3))))</f>
        <v>1</v>
      </c>
      <c r="CJ95" s="17">
        <f>IF(AT95="stavebná časť",1,IF(8895="investičná časť",2,3))</f>
        <v>1</v>
      </c>
      <c r="CK95" s="17" t="str">
        <f>IF(D95="Vyplň vlastné","","x")</f>
        <v/>
      </c>
    </row>
    <row r="96" spans="1:89" s="1" customFormat="1" ht="19.899999999999999" customHeight="1">
      <c r="B96" s="34"/>
      <c r="C96" s="35"/>
      <c r="D96" s="216" t="s">
        <v>99</v>
      </c>
      <c r="E96" s="217"/>
      <c r="F96" s="217"/>
      <c r="G96" s="217"/>
      <c r="H96" s="217"/>
      <c r="I96" s="217"/>
      <c r="J96" s="217"/>
      <c r="K96" s="217"/>
      <c r="L96" s="217"/>
      <c r="M96" s="217"/>
      <c r="N96" s="217"/>
      <c r="O96" s="217"/>
      <c r="P96" s="217"/>
      <c r="Q96" s="217"/>
      <c r="R96" s="217"/>
      <c r="S96" s="217"/>
      <c r="T96" s="217"/>
      <c r="U96" s="217"/>
      <c r="V96" s="217"/>
      <c r="W96" s="217"/>
      <c r="X96" s="217"/>
      <c r="Y96" s="217"/>
      <c r="Z96" s="217"/>
      <c r="AA96" s="217"/>
      <c r="AB96" s="217"/>
      <c r="AC96" s="35"/>
      <c r="AD96" s="35"/>
      <c r="AE96" s="35"/>
      <c r="AF96" s="35"/>
      <c r="AG96" s="214">
        <f>AG87*AS96</f>
        <v>0</v>
      </c>
      <c r="AH96" s="215"/>
      <c r="AI96" s="215"/>
      <c r="AJ96" s="215"/>
      <c r="AK96" s="215"/>
      <c r="AL96" s="215"/>
      <c r="AM96" s="215"/>
      <c r="AN96" s="215">
        <f>AG96+AV96</f>
        <v>0</v>
      </c>
      <c r="AO96" s="215"/>
      <c r="AP96" s="215"/>
      <c r="AQ96" s="36"/>
      <c r="AS96" s="106">
        <v>0</v>
      </c>
      <c r="AT96" s="107" t="s">
        <v>97</v>
      </c>
      <c r="AU96" s="107" t="s">
        <v>40</v>
      </c>
      <c r="AV96" s="108">
        <f>ROUND(IF(AU96="nulová",0,IF(OR(AU96="základná",AU96="zákl. prenesená"),AG96*L31,AG96*L32)),2)</f>
        <v>0</v>
      </c>
      <c r="BV96" s="17" t="s">
        <v>100</v>
      </c>
      <c r="BY96" s="105">
        <f>IF(AU96="základná",AV96,0)</f>
        <v>0</v>
      </c>
      <c r="BZ96" s="105">
        <f>IF(AU96="znížená",AV96,0)</f>
        <v>0</v>
      </c>
      <c r="CA96" s="105">
        <f>IF(AU96="zákl. prenesená",AV96,0)</f>
        <v>0</v>
      </c>
      <c r="CB96" s="105">
        <f>IF(AU96="zníž. prenesená",AV96,0)</f>
        <v>0</v>
      </c>
      <c r="CC96" s="105">
        <f>IF(AU96="nulová",AV96,0)</f>
        <v>0</v>
      </c>
      <c r="CD96" s="105">
        <f>IF(AU96="základná",AG96,0)</f>
        <v>0</v>
      </c>
      <c r="CE96" s="105">
        <f>IF(AU96="znížená",AG96,0)</f>
        <v>0</v>
      </c>
      <c r="CF96" s="105">
        <f>IF(AU96="zákl. prenesená",AG96,0)</f>
        <v>0</v>
      </c>
      <c r="CG96" s="105">
        <f>IF(AU96="zníž. prenesená",AG96,0)</f>
        <v>0</v>
      </c>
      <c r="CH96" s="105">
        <f>IF(AU96="nulová",AG96,0)</f>
        <v>0</v>
      </c>
      <c r="CI96" s="17">
        <f>IF(AU96="základná",1,IF(AU96="znížená",2,IF(AU96="zákl. prenesená",4,IF(AU96="zníž. prenesená",5,3))))</f>
        <v>1</v>
      </c>
      <c r="CJ96" s="17">
        <f>IF(AT96="stavebná časť",1,IF(8896="investičná časť",2,3))</f>
        <v>1</v>
      </c>
      <c r="CK96" s="17" t="str">
        <f>IF(D96="Vyplň vlastné","","x")</f>
        <v/>
      </c>
    </row>
    <row r="97" spans="2:89" s="1" customFormat="1" ht="19.899999999999999" customHeight="1">
      <c r="B97" s="34"/>
      <c r="C97" s="35"/>
      <c r="D97" s="216" t="s">
        <v>99</v>
      </c>
      <c r="E97" s="217"/>
      <c r="F97" s="217"/>
      <c r="G97" s="217"/>
      <c r="H97" s="217"/>
      <c r="I97" s="217"/>
      <c r="J97" s="217"/>
      <c r="K97" s="217"/>
      <c r="L97" s="217"/>
      <c r="M97" s="217"/>
      <c r="N97" s="217"/>
      <c r="O97" s="217"/>
      <c r="P97" s="217"/>
      <c r="Q97" s="217"/>
      <c r="R97" s="217"/>
      <c r="S97" s="217"/>
      <c r="T97" s="217"/>
      <c r="U97" s="217"/>
      <c r="V97" s="217"/>
      <c r="W97" s="217"/>
      <c r="X97" s="217"/>
      <c r="Y97" s="217"/>
      <c r="Z97" s="217"/>
      <c r="AA97" s="217"/>
      <c r="AB97" s="217"/>
      <c r="AC97" s="35"/>
      <c r="AD97" s="35"/>
      <c r="AE97" s="35"/>
      <c r="AF97" s="35"/>
      <c r="AG97" s="214">
        <f>AG87*AS97</f>
        <v>0</v>
      </c>
      <c r="AH97" s="215"/>
      <c r="AI97" s="215"/>
      <c r="AJ97" s="215"/>
      <c r="AK97" s="215"/>
      <c r="AL97" s="215"/>
      <c r="AM97" s="215"/>
      <c r="AN97" s="215">
        <f>AG97+AV97</f>
        <v>0</v>
      </c>
      <c r="AO97" s="215"/>
      <c r="AP97" s="215"/>
      <c r="AQ97" s="36"/>
      <c r="AS97" s="109">
        <v>0</v>
      </c>
      <c r="AT97" s="110" t="s">
        <v>97</v>
      </c>
      <c r="AU97" s="110" t="s">
        <v>40</v>
      </c>
      <c r="AV97" s="111">
        <f>ROUND(IF(AU97="nulová",0,IF(OR(AU97="základná",AU97="zákl. prenesená"),AG97*L31,AG97*L32)),2)</f>
        <v>0</v>
      </c>
      <c r="BV97" s="17" t="s">
        <v>100</v>
      </c>
      <c r="BY97" s="105">
        <f>IF(AU97="základná",AV97,0)</f>
        <v>0</v>
      </c>
      <c r="BZ97" s="105">
        <f>IF(AU97="znížená",AV97,0)</f>
        <v>0</v>
      </c>
      <c r="CA97" s="105">
        <f>IF(AU97="zákl. prenesená",AV97,0)</f>
        <v>0</v>
      </c>
      <c r="CB97" s="105">
        <f>IF(AU97="zníž. prenesená",AV97,0)</f>
        <v>0</v>
      </c>
      <c r="CC97" s="105">
        <f>IF(AU97="nulová",AV97,0)</f>
        <v>0</v>
      </c>
      <c r="CD97" s="105">
        <f>IF(AU97="základná",AG97,0)</f>
        <v>0</v>
      </c>
      <c r="CE97" s="105">
        <f>IF(AU97="znížená",AG97,0)</f>
        <v>0</v>
      </c>
      <c r="CF97" s="105">
        <f>IF(AU97="zákl. prenesená",AG97,0)</f>
        <v>0</v>
      </c>
      <c r="CG97" s="105">
        <f>IF(AU97="zníž. prenesená",AG97,0)</f>
        <v>0</v>
      </c>
      <c r="CH97" s="105">
        <f>IF(AU97="nulová",AG97,0)</f>
        <v>0</v>
      </c>
      <c r="CI97" s="17">
        <f>IF(AU97="základná",1,IF(AU97="znížená",2,IF(AU97="zákl. prenesená",4,IF(AU97="zníž. prenesená",5,3))))</f>
        <v>1</v>
      </c>
      <c r="CJ97" s="17">
        <f>IF(AT97="stavebná časť",1,IF(8897="investičná časť",2,3))</f>
        <v>1</v>
      </c>
      <c r="CK97" s="17" t="str">
        <f>IF(D97="Vyplň vlastné","","x")</f>
        <v/>
      </c>
    </row>
    <row r="98" spans="2:89" s="1" customFormat="1" ht="10.9" customHeight="1">
      <c r="B98" s="34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  <c r="AM98" s="35"/>
      <c r="AN98" s="35"/>
      <c r="AO98" s="35"/>
      <c r="AP98" s="35"/>
      <c r="AQ98" s="36"/>
    </row>
    <row r="99" spans="2:89" s="1" customFormat="1" ht="30" customHeight="1">
      <c r="B99" s="34"/>
      <c r="C99" s="112" t="s">
        <v>101</v>
      </c>
      <c r="D99" s="113"/>
      <c r="E99" s="113"/>
      <c r="F99" s="113"/>
      <c r="G99" s="113"/>
      <c r="H99" s="113"/>
      <c r="I99" s="113"/>
      <c r="J99" s="113"/>
      <c r="K99" s="113"/>
      <c r="L99" s="113"/>
      <c r="M99" s="113"/>
      <c r="N99" s="113"/>
      <c r="O99" s="113"/>
      <c r="P99" s="113"/>
      <c r="Q99" s="113"/>
      <c r="R99" s="113"/>
      <c r="S99" s="113"/>
      <c r="T99" s="113"/>
      <c r="U99" s="113"/>
      <c r="V99" s="113"/>
      <c r="W99" s="113"/>
      <c r="X99" s="113"/>
      <c r="Y99" s="113"/>
      <c r="Z99" s="113"/>
      <c r="AA99" s="113"/>
      <c r="AB99" s="113"/>
      <c r="AC99" s="113"/>
      <c r="AD99" s="113"/>
      <c r="AE99" s="113"/>
      <c r="AF99" s="113"/>
      <c r="AG99" s="220">
        <f>ROUND(AG87+AG93,2)</f>
        <v>0</v>
      </c>
      <c r="AH99" s="220"/>
      <c r="AI99" s="220"/>
      <c r="AJ99" s="220"/>
      <c r="AK99" s="220"/>
      <c r="AL99" s="220"/>
      <c r="AM99" s="220"/>
      <c r="AN99" s="220">
        <f>AN87+AN93</f>
        <v>0</v>
      </c>
      <c r="AO99" s="220"/>
      <c r="AP99" s="220"/>
      <c r="AQ99" s="36"/>
    </row>
    <row r="100" spans="2:89" s="1" customFormat="1" ht="6.95" customHeight="1">
      <c r="B100" s="58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59"/>
      <c r="N100" s="59"/>
      <c r="O100" s="59"/>
      <c r="P100" s="59"/>
      <c r="Q100" s="59"/>
      <c r="R100" s="59"/>
      <c r="S100" s="59"/>
      <c r="T100" s="59"/>
      <c r="U100" s="59"/>
      <c r="V100" s="59"/>
      <c r="W100" s="59"/>
      <c r="X100" s="59"/>
      <c r="Y100" s="59"/>
      <c r="Z100" s="59"/>
      <c r="AA100" s="59"/>
      <c r="AB100" s="59"/>
      <c r="AC100" s="59"/>
      <c r="AD100" s="59"/>
      <c r="AE100" s="59"/>
      <c r="AF100" s="59"/>
      <c r="AG100" s="59"/>
      <c r="AH100" s="59"/>
      <c r="AI100" s="59"/>
      <c r="AJ100" s="59"/>
      <c r="AK100" s="59"/>
      <c r="AL100" s="59"/>
      <c r="AM100" s="59"/>
      <c r="AN100" s="59"/>
      <c r="AO100" s="59"/>
      <c r="AP100" s="59"/>
      <c r="AQ100" s="60"/>
    </row>
  </sheetData>
  <mergeCells count="70">
    <mergeCell ref="AG99:AM99"/>
    <mergeCell ref="AN99:AP99"/>
    <mergeCell ref="AR2:BE2"/>
    <mergeCell ref="D97:AB97"/>
    <mergeCell ref="AG97:AM97"/>
    <mergeCell ref="AN97:AP97"/>
    <mergeCell ref="AG87:AM87"/>
    <mergeCell ref="AN87:AP87"/>
    <mergeCell ref="AG93:AM93"/>
    <mergeCell ref="AN93:AP93"/>
    <mergeCell ref="D95:AB95"/>
    <mergeCell ref="AG95:AM95"/>
    <mergeCell ref="AN95:AP95"/>
    <mergeCell ref="D96:AB96"/>
    <mergeCell ref="AG96:AM96"/>
    <mergeCell ref="AN96:AP96"/>
    <mergeCell ref="AN91:AP91"/>
    <mergeCell ref="AG91:AM91"/>
    <mergeCell ref="D91:H91"/>
    <mergeCell ref="J91:AF91"/>
    <mergeCell ref="AG94:AM94"/>
    <mergeCell ref="AN94:AP94"/>
    <mergeCell ref="AN89:AP89"/>
    <mergeCell ref="AG89:AM89"/>
    <mergeCell ref="D89:H89"/>
    <mergeCell ref="J89:AF89"/>
    <mergeCell ref="AN90:AP90"/>
    <mergeCell ref="AG90:AM90"/>
    <mergeCell ref="D90:H90"/>
    <mergeCell ref="J90:AF90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C76:AP76"/>
    <mergeCell ref="L78:AO78"/>
    <mergeCell ref="AM82:AP82"/>
    <mergeCell ref="AS82:AT84"/>
    <mergeCell ref="AM83:AP83"/>
    <mergeCell ref="L35:O35"/>
    <mergeCell ref="W35:AE35"/>
    <mergeCell ref="AK35:AO35"/>
    <mergeCell ref="X37:AB37"/>
    <mergeCell ref="AK37:AO37"/>
    <mergeCell ref="L33:O33"/>
    <mergeCell ref="W33:AE33"/>
    <mergeCell ref="AK33:AO33"/>
    <mergeCell ref="L34:O34"/>
    <mergeCell ref="W34:AE34"/>
    <mergeCell ref="AK34:AO34"/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</mergeCells>
  <dataValidations count="2">
    <dataValidation type="list" allowBlank="1" showInputMessage="1" showErrorMessage="1" error="Povolené sú hodnoty základná, znížená, nulová." sqref="AU94:AU98">
      <formula1>"základná, znížená, nulová"</formula1>
    </dataValidation>
    <dataValidation type="list" allowBlank="1" showInputMessage="1" showErrorMessage="1" error="Povolené sú hodnoty stavebná časť, technologická časť, investičná časť." sqref="AT94:AT98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1 - Hrnčírikova ul. mests...'!C2" display="/"/>
    <hyperlink ref="A89" location="'2 - Obuvnícka 423 - 6 x 4...'!C2" display="/"/>
    <hyperlink ref="A90" location="'3 - Družstevná 892 - 7,2 ...'!C2" display="/"/>
    <hyperlink ref="A91" location="'4 - Strojárenská 187 - 2 ...'!C2" display="/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159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4"/>
      <c r="B1" s="11"/>
      <c r="C1" s="11"/>
      <c r="D1" s="12" t="s">
        <v>1</v>
      </c>
      <c r="E1" s="11"/>
      <c r="F1" s="13" t="s">
        <v>102</v>
      </c>
      <c r="G1" s="13"/>
      <c r="H1" s="266" t="s">
        <v>103</v>
      </c>
      <c r="I1" s="266"/>
      <c r="J1" s="266"/>
      <c r="K1" s="266"/>
      <c r="L1" s="13" t="s">
        <v>104</v>
      </c>
      <c r="M1" s="11"/>
      <c r="N1" s="11"/>
      <c r="O1" s="12" t="s">
        <v>105</v>
      </c>
      <c r="P1" s="11"/>
      <c r="Q1" s="11"/>
      <c r="R1" s="11"/>
      <c r="S1" s="13" t="s">
        <v>106</v>
      </c>
      <c r="T1" s="13"/>
      <c r="U1" s="114"/>
      <c r="V1" s="1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178" t="s">
        <v>7</v>
      </c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S2" s="221" t="s">
        <v>8</v>
      </c>
      <c r="T2" s="222"/>
      <c r="U2" s="222"/>
      <c r="V2" s="222"/>
      <c r="W2" s="222"/>
      <c r="X2" s="222"/>
      <c r="Y2" s="222"/>
      <c r="Z2" s="222"/>
      <c r="AA2" s="222"/>
      <c r="AB2" s="222"/>
      <c r="AC2" s="222"/>
      <c r="AT2" s="17" t="s">
        <v>83</v>
      </c>
    </row>
    <row r="3" spans="1:6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20"/>
      <c r="AT3" s="17" t="s">
        <v>75</v>
      </c>
    </row>
    <row r="4" spans="1:66" ht="36.950000000000003" customHeight="1">
      <c r="B4" s="21"/>
      <c r="C4" s="180" t="s">
        <v>107</v>
      </c>
      <c r="D4" s="181"/>
      <c r="E4" s="181"/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1"/>
      <c r="Q4" s="181"/>
      <c r="R4" s="22"/>
      <c r="T4" s="23" t="s">
        <v>12</v>
      </c>
      <c r="AT4" s="17" t="s">
        <v>6</v>
      </c>
    </row>
    <row r="5" spans="1:66" ht="6.95" customHeight="1">
      <c r="B5" s="21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2"/>
    </row>
    <row r="6" spans="1:66" ht="25.35" customHeight="1">
      <c r="B6" s="21"/>
      <c r="C6" s="25"/>
      <c r="D6" s="29" t="s">
        <v>17</v>
      </c>
      <c r="E6" s="25"/>
      <c r="F6" s="223" t="str">
        <f>'Rekapitulácia stavby'!K6</f>
        <v>Spevnené plochy pre zberné nádoby</v>
      </c>
      <c r="G6" s="224"/>
      <c r="H6" s="224"/>
      <c r="I6" s="224"/>
      <c r="J6" s="224"/>
      <c r="K6" s="224"/>
      <c r="L6" s="224"/>
      <c r="M6" s="224"/>
      <c r="N6" s="224"/>
      <c r="O6" s="224"/>
      <c r="P6" s="224"/>
      <c r="Q6" s="25"/>
      <c r="R6" s="22"/>
    </row>
    <row r="7" spans="1:66" s="1" customFormat="1" ht="32.85" customHeight="1">
      <c r="B7" s="34"/>
      <c r="C7" s="35"/>
      <c r="D7" s="28" t="s">
        <v>108</v>
      </c>
      <c r="E7" s="35"/>
      <c r="F7" s="186" t="s">
        <v>109</v>
      </c>
      <c r="G7" s="225"/>
      <c r="H7" s="225"/>
      <c r="I7" s="225"/>
      <c r="J7" s="225"/>
      <c r="K7" s="225"/>
      <c r="L7" s="225"/>
      <c r="M7" s="225"/>
      <c r="N7" s="225"/>
      <c r="O7" s="225"/>
      <c r="P7" s="225"/>
      <c r="Q7" s="35"/>
      <c r="R7" s="36"/>
    </row>
    <row r="8" spans="1:66" s="1" customFormat="1" ht="14.45" customHeight="1">
      <c r="B8" s="34"/>
      <c r="C8" s="35"/>
      <c r="D8" s="29" t="s">
        <v>19</v>
      </c>
      <c r="E8" s="35"/>
      <c r="F8" s="27" t="s">
        <v>5</v>
      </c>
      <c r="G8" s="35"/>
      <c r="H8" s="35"/>
      <c r="I8" s="35"/>
      <c r="J8" s="35"/>
      <c r="K8" s="35"/>
      <c r="L8" s="35"/>
      <c r="M8" s="29" t="s">
        <v>20</v>
      </c>
      <c r="N8" s="35"/>
      <c r="O8" s="27" t="s">
        <v>5</v>
      </c>
      <c r="P8" s="35"/>
      <c r="Q8" s="35"/>
      <c r="R8" s="36"/>
    </row>
    <row r="9" spans="1:66" s="1" customFormat="1" ht="14.45" customHeight="1">
      <c r="B9" s="34"/>
      <c r="C9" s="35"/>
      <c r="D9" s="29" t="s">
        <v>21</v>
      </c>
      <c r="E9" s="35"/>
      <c r="F9" s="27" t="s">
        <v>22</v>
      </c>
      <c r="G9" s="35"/>
      <c r="H9" s="35"/>
      <c r="I9" s="35"/>
      <c r="J9" s="35"/>
      <c r="K9" s="35"/>
      <c r="L9" s="35"/>
      <c r="M9" s="29" t="s">
        <v>23</v>
      </c>
      <c r="N9" s="35"/>
      <c r="O9" s="226" t="str">
        <f>'Rekapitulácia stavby'!AN8</f>
        <v>30. 1. 2018</v>
      </c>
      <c r="P9" s="227"/>
      <c r="Q9" s="35"/>
      <c r="R9" s="36"/>
    </row>
    <row r="10" spans="1:66" s="1" customFormat="1" ht="10.9" customHeight="1"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6"/>
    </row>
    <row r="11" spans="1:66" s="1" customFormat="1" ht="14.45" customHeight="1">
      <c r="B11" s="34"/>
      <c r="C11" s="35"/>
      <c r="D11" s="29" t="s">
        <v>25</v>
      </c>
      <c r="E11" s="35"/>
      <c r="F11" s="35"/>
      <c r="G11" s="35"/>
      <c r="H11" s="35"/>
      <c r="I11" s="35"/>
      <c r="J11" s="35"/>
      <c r="K11" s="35"/>
      <c r="L11" s="35"/>
      <c r="M11" s="29" t="s">
        <v>26</v>
      </c>
      <c r="N11" s="35"/>
      <c r="O11" s="184" t="s">
        <v>5</v>
      </c>
      <c r="P11" s="184"/>
      <c r="Q11" s="35"/>
      <c r="R11" s="36"/>
    </row>
    <row r="12" spans="1:66" s="1" customFormat="1" ht="18" customHeight="1">
      <c r="B12" s="34"/>
      <c r="C12" s="35"/>
      <c r="D12" s="35"/>
      <c r="E12" s="27" t="s">
        <v>27</v>
      </c>
      <c r="F12" s="35"/>
      <c r="G12" s="35"/>
      <c r="H12" s="35"/>
      <c r="I12" s="35"/>
      <c r="J12" s="35"/>
      <c r="K12" s="35"/>
      <c r="L12" s="35"/>
      <c r="M12" s="29" t="s">
        <v>28</v>
      </c>
      <c r="N12" s="35"/>
      <c r="O12" s="184" t="s">
        <v>5</v>
      </c>
      <c r="P12" s="184"/>
      <c r="Q12" s="35"/>
      <c r="R12" s="36"/>
    </row>
    <row r="13" spans="1:66" s="1" customFormat="1" ht="6.95" customHeight="1">
      <c r="B13" s="34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</row>
    <row r="14" spans="1:66" s="1" customFormat="1" ht="14.45" customHeight="1">
      <c r="B14" s="34"/>
      <c r="C14" s="35"/>
      <c r="D14" s="29" t="s">
        <v>29</v>
      </c>
      <c r="E14" s="35"/>
      <c r="F14" s="35"/>
      <c r="G14" s="35"/>
      <c r="H14" s="35"/>
      <c r="I14" s="35"/>
      <c r="J14" s="35"/>
      <c r="K14" s="35"/>
      <c r="L14" s="35"/>
      <c r="M14" s="29" t="s">
        <v>26</v>
      </c>
      <c r="N14" s="35"/>
      <c r="O14" s="228" t="str">
        <f>IF('Rekapitulácia stavby'!AN13="","",'Rekapitulácia stavby'!AN13)</f>
        <v>Vyplň údaj</v>
      </c>
      <c r="P14" s="184"/>
      <c r="Q14" s="35"/>
      <c r="R14" s="36"/>
    </row>
    <row r="15" spans="1:66" s="1" customFormat="1" ht="18" customHeight="1">
      <c r="B15" s="34"/>
      <c r="C15" s="35"/>
      <c r="D15" s="35"/>
      <c r="E15" s="228" t="str">
        <f>IF('Rekapitulácia stavby'!E14="","",'Rekapitulácia stavby'!E14)</f>
        <v>Vyplň údaj</v>
      </c>
      <c r="F15" s="229"/>
      <c r="G15" s="229"/>
      <c r="H15" s="229"/>
      <c r="I15" s="229"/>
      <c r="J15" s="229"/>
      <c r="K15" s="229"/>
      <c r="L15" s="229"/>
      <c r="M15" s="29" t="s">
        <v>28</v>
      </c>
      <c r="N15" s="35"/>
      <c r="O15" s="228" t="str">
        <f>IF('Rekapitulácia stavby'!AN14="","",'Rekapitulácia stavby'!AN14)</f>
        <v>Vyplň údaj</v>
      </c>
      <c r="P15" s="184"/>
      <c r="Q15" s="35"/>
      <c r="R15" s="36"/>
    </row>
    <row r="16" spans="1:66" s="1" customFormat="1" ht="6.95" customHeight="1"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6"/>
    </row>
    <row r="17" spans="2:18" s="1" customFormat="1" ht="14.45" customHeight="1">
      <c r="B17" s="34"/>
      <c r="C17" s="35"/>
      <c r="D17" s="29" t="s">
        <v>31</v>
      </c>
      <c r="E17" s="35"/>
      <c r="F17" s="35"/>
      <c r="G17" s="35"/>
      <c r="H17" s="35"/>
      <c r="I17" s="35"/>
      <c r="J17" s="35"/>
      <c r="K17" s="35"/>
      <c r="L17" s="35"/>
      <c r="M17" s="29" t="s">
        <v>26</v>
      </c>
      <c r="N17" s="35"/>
      <c r="O17" s="184" t="str">
        <f>IF('Rekapitulácia stavby'!AN16="","",'Rekapitulácia stavby'!AN16)</f>
        <v/>
      </c>
      <c r="P17" s="184"/>
      <c r="Q17" s="35"/>
      <c r="R17" s="36"/>
    </row>
    <row r="18" spans="2:18" s="1" customFormat="1" ht="18" customHeight="1">
      <c r="B18" s="34"/>
      <c r="C18" s="35"/>
      <c r="D18" s="35"/>
      <c r="E18" s="27" t="str">
        <f>IF('Rekapitulácia stavby'!E17="","",'Rekapitulácia stavby'!E17)</f>
        <v xml:space="preserve"> </v>
      </c>
      <c r="F18" s="35"/>
      <c r="G18" s="35"/>
      <c r="H18" s="35"/>
      <c r="I18" s="35"/>
      <c r="J18" s="35"/>
      <c r="K18" s="35"/>
      <c r="L18" s="35"/>
      <c r="M18" s="29" t="s">
        <v>28</v>
      </c>
      <c r="N18" s="35"/>
      <c r="O18" s="184" t="str">
        <f>IF('Rekapitulácia stavby'!AN17="","",'Rekapitulácia stavby'!AN17)</f>
        <v/>
      </c>
      <c r="P18" s="184"/>
      <c r="Q18" s="35"/>
      <c r="R18" s="36"/>
    </row>
    <row r="19" spans="2:18" s="1" customFormat="1" ht="6.95" customHeight="1">
      <c r="B19" s="34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</row>
    <row r="20" spans="2:18" s="1" customFormat="1" ht="14.45" customHeight="1">
      <c r="B20" s="34"/>
      <c r="C20" s="35"/>
      <c r="D20" s="29" t="s">
        <v>34</v>
      </c>
      <c r="E20" s="35"/>
      <c r="F20" s="35"/>
      <c r="G20" s="35"/>
      <c r="H20" s="35"/>
      <c r="I20" s="35"/>
      <c r="J20" s="35"/>
      <c r="K20" s="35"/>
      <c r="L20" s="35"/>
      <c r="M20" s="29" t="s">
        <v>26</v>
      </c>
      <c r="N20" s="35"/>
      <c r="O20" s="184" t="str">
        <f>IF('Rekapitulácia stavby'!AN19="","",'Rekapitulácia stavby'!AN19)</f>
        <v/>
      </c>
      <c r="P20" s="184"/>
      <c r="Q20" s="35"/>
      <c r="R20" s="36"/>
    </row>
    <row r="21" spans="2:18" s="1" customFormat="1" ht="18" customHeight="1">
      <c r="B21" s="34"/>
      <c r="C21" s="35"/>
      <c r="D21" s="35"/>
      <c r="E21" s="27" t="str">
        <f>IF('Rekapitulácia stavby'!E20="","",'Rekapitulácia stavby'!E20)</f>
        <v xml:space="preserve"> </v>
      </c>
      <c r="F21" s="35"/>
      <c r="G21" s="35"/>
      <c r="H21" s="35"/>
      <c r="I21" s="35"/>
      <c r="J21" s="35"/>
      <c r="K21" s="35"/>
      <c r="L21" s="35"/>
      <c r="M21" s="29" t="s">
        <v>28</v>
      </c>
      <c r="N21" s="35"/>
      <c r="O21" s="184" t="str">
        <f>IF('Rekapitulácia stavby'!AN20="","",'Rekapitulácia stavby'!AN20)</f>
        <v/>
      </c>
      <c r="P21" s="184"/>
      <c r="Q21" s="35"/>
      <c r="R21" s="36"/>
    </row>
    <row r="22" spans="2:18" s="1" customFormat="1" ht="6.95" customHeight="1">
      <c r="B22" s="34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14.45" customHeight="1">
      <c r="B23" s="34"/>
      <c r="C23" s="35"/>
      <c r="D23" s="29" t="s">
        <v>35</v>
      </c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6"/>
    </row>
    <row r="24" spans="2:18" s="1" customFormat="1" ht="22.5" customHeight="1">
      <c r="B24" s="34"/>
      <c r="C24" s="35"/>
      <c r="D24" s="35"/>
      <c r="E24" s="189" t="s">
        <v>5</v>
      </c>
      <c r="F24" s="189"/>
      <c r="G24" s="189"/>
      <c r="H24" s="189"/>
      <c r="I24" s="189"/>
      <c r="J24" s="189"/>
      <c r="K24" s="189"/>
      <c r="L24" s="189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6"/>
    </row>
    <row r="26" spans="2:18" s="1" customFormat="1" ht="6.95" customHeight="1">
      <c r="B26" s="34"/>
      <c r="C26" s="35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35"/>
      <c r="R26" s="36"/>
    </row>
    <row r="27" spans="2:18" s="1" customFormat="1" ht="14.45" customHeight="1">
      <c r="B27" s="34"/>
      <c r="C27" s="35"/>
      <c r="D27" s="115" t="s">
        <v>110</v>
      </c>
      <c r="E27" s="35"/>
      <c r="F27" s="35"/>
      <c r="G27" s="35"/>
      <c r="H27" s="35"/>
      <c r="I27" s="35"/>
      <c r="J27" s="35"/>
      <c r="K27" s="35"/>
      <c r="L27" s="35"/>
      <c r="M27" s="190">
        <f>N88</f>
        <v>0</v>
      </c>
      <c r="N27" s="190"/>
      <c r="O27" s="190"/>
      <c r="P27" s="190"/>
      <c r="Q27" s="35"/>
      <c r="R27" s="36"/>
    </row>
    <row r="28" spans="2:18" s="1" customFormat="1" ht="14.45" customHeight="1">
      <c r="B28" s="34"/>
      <c r="C28" s="35"/>
      <c r="D28" s="33" t="s">
        <v>96</v>
      </c>
      <c r="E28" s="35"/>
      <c r="F28" s="35"/>
      <c r="G28" s="35"/>
      <c r="H28" s="35"/>
      <c r="I28" s="35"/>
      <c r="J28" s="35"/>
      <c r="K28" s="35"/>
      <c r="L28" s="35"/>
      <c r="M28" s="190">
        <f>N99</f>
        <v>0</v>
      </c>
      <c r="N28" s="190"/>
      <c r="O28" s="190"/>
      <c r="P28" s="190"/>
      <c r="Q28" s="35"/>
      <c r="R28" s="36"/>
    </row>
    <row r="29" spans="2:18" s="1" customFormat="1" ht="6.95" customHeight="1">
      <c r="B29" s="34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6"/>
    </row>
    <row r="30" spans="2:18" s="1" customFormat="1" ht="25.35" customHeight="1">
      <c r="B30" s="34"/>
      <c r="C30" s="35"/>
      <c r="D30" s="116" t="s">
        <v>38</v>
      </c>
      <c r="E30" s="35"/>
      <c r="F30" s="35"/>
      <c r="G30" s="35"/>
      <c r="H30" s="35"/>
      <c r="I30" s="35"/>
      <c r="J30" s="35"/>
      <c r="K30" s="35"/>
      <c r="L30" s="35"/>
      <c r="M30" s="230">
        <f>ROUND(M27+M28,2)</f>
        <v>0</v>
      </c>
      <c r="N30" s="225"/>
      <c r="O30" s="225"/>
      <c r="P30" s="225"/>
      <c r="Q30" s="35"/>
      <c r="R30" s="36"/>
    </row>
    <row r="31" spans="2:18" s="1" customFormat="1" ht="6.95" customHeight="1">
      <c r="B31" s="34"/>
      <c r="C31" s="35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35"/>
      <c r="R31" s="36"/>
    </row>
    <row r="32" spans="2:18" s="1" customFormat="1" ht="14.45" customHeight="1">
      <c r="B32" s="34"/>
      <c r="C32" s="35"/>
      <c r="D32" s="41" t="s">
        <v>39</v>
      </c>
      <c r="E32" s="41" t="s">
        <v>40</v>
      </c>
      <c r="F32" s="42">
        <v>0.2</v>
      </c>
      <c r="G32" s="117" t="s">
        <v>41</v>
      </c>
      <c r="H32" s="231">
        <f>ROUND((((SUM(BE99:BE106)+SUM(BE124:BE152))+SUM(BE154:BE158))),2)</f>
        <v>0</v>
      </c>
      <c r="I32" s="225"/>
      <c r="J32" s="225"/>
      <c r="K32" s="35"/>
      <c r="L32" s="35"/>
      <c r="M32" s="231">
        <f>ROUND(((ROUND((SUM(BE99:BE106)+SUM(BE124:BE152)), 2)*F32)+SUM(BE154:BE158)*F32),2)</f>
        <v>0</v>
      </c>
      <c r="N32" s="225"/>
      <c r="O32" s="225"/>
      <c r="P32" s="225"/>
      <c r="Q32" s="35"/>
      <c r="R32" s="36"/>
    </row>
    <row r="33" spans="2:18" s="1" customFormat="1" ht="14.45" customHeight="1">
      <c r="B33" s="34"/>
      <c r="C33" s="35"/>
      <c r="D33" s="35"/>
      <c r="E33" s="41" t="s">
        <v>42</v>
      </c>
      <c r="F33" s="42">
        <v>0.2</v>
      </c>
      <c r="G33" s="117" t="s">
        <v>41</v>
      </c>
      <c r="H33" s="231">
        <f>ROUND((((SUM(BF99:BF106)+SUM(BF124:BF152))+SUM(BF154:BF158))),2)</f>
        <v>0</v>
      </c>
      <c r="I33" s="225"/>
      <c r="J33" s="225"/>
      <c r="K33" s="35"/>
      <c r="L33" s="35"/>
      <c r="M33" s="231">
        <f>ROUND(((ROUND((SUM(BF99:BF106)+SUM(BF124:BF152)), 2)*F33)+SUM(BF154:BF158)*F33),2)</f>
        <v>0</v>
      </c>
      <c r="N33" s="225"/>
      <c r="O33" s="225"/>
      <c r="P33" s="225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43</v>
      </c>
      <c r="F34" s="42">
        <v>0.2</v>
      </c>
      <c r="G34" s="117" t="s">
        <v>41</v>
      </c>
      <c r="H34" s="231">
        <f>ROUND((((SUM(BG99:BG106)+SUM(BG124:BG152))+SUM(BG154:BG158))),2)</f>
        <v>0</v>
      </c>
      <c r="I34" s="225"/>
      <c r="J34" s="225"/>
      <c r="K34" s="35"/>
      <c r="L34" s="35"/>
      <c r="M34" s="231">
        <v>0</v>
      </c>
      <c r="N34" s="225"/>
      <c r="O34" s="225"/>
      <c r="P34" s="225"/>
      <c r="Q34" s="35"/>
      <c r="R34" s="36"/>
    </row>
    <row r="35" spans="2:18" s="1" customFormat="1" ht="14.45" hidden="1" customHeight="1">
      <c r="B35" s="34"/>
      <c r="C35" s="35"/>
      <c r="D35" s="35"/>
      <c r="E35" s="41" t="s">
        <v>44</v>
      </c>
      <c r="F35" s="42">
        <v>0.2</v>
      </c>
      <c r="G35" s="117" t="s">
        <v>41</v>
      </c>
      <c r="H35" s="231">
        <f>ROUND((((SUM(BH99:BH106)+SUM(BH124:BH152))+SUM(BH154:BH158))),2)</f>
        <v>0</v>
      </c>
      <c r="I35" s="225"/>
      <c r="J35" s="225"/>
      <c r="K35" s="35"/>
      <c r="L35" s="35"/>
      <c r="M35" s="231">
        <v>0</v>
      </c>
      <c r="N35" s="225"/>
      <c r="O35" s="225"/>
      <c r="P35" s="225"/>
      <c r="Q35" s="35"/>
      <c r="R35" s="36"/>
    </row>
    <row r="36" spans="2:18" s="1" customFormat="1" ht="14.45" hidden="1" customHeight="1">
      <c r="B36" s="34"/>
      <c r="C36" s="35"/>
      <c r="D36" s="35"/>
      <c r="E36" s="41" t="s">
        <v>45</v>
      </c>
      <c r="F36" s="42">
        <v>0</v>
      </c>
      <c r="G36" s="117" t="s">
        <v>41</v>
      </c>
      <c r="H36" s="231">
        <f>ROUND((((SUM(BI99:BI106)+SUM(BI124:BI152))+SUM(BI154:BI158))),2)</f>
        <v>0</v>
      </c>
      <c r="I36" s="225"/>
      <c r="J36" s="225"/>
      <c r="K36" s="35"/>
      <c r="L36" s="35"/>
      <c r="M36" s="231">
        <v>0</v>
      </c>
      <c r="N36" s="225"/>
      <c r="O36" s="225"/>
      <c r="P36" s="225"/>
      <c r="Q36" s="35"/>
      <c r="R36" s="36"/>
    </row>
    <row r="37" spans="2:18" s="1" customFormat="1" ht="6.95" customHeight="1">
      <c r="B37" s="34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6"/>
    </row>
    <row r="38" spans="2:18" s="1" customFormat="1" ht="25.35" customHeight="1">
      <c r="B38" s="34"/>
      <c r="C38" s="113"/>
      <c r="D38" s="118" t="s">
        <v>46</v>
      </c>
      <c r="E38" s="74"/>
      <c r="F38" s="74"/>
      <c r="G38" s="119" t="s">
        <v>47</v>
      </c>
      <c r="H38" s="120" t="s">
        <v>48</v>
      </c>
      <c r="I38" s="74"/>
      <c r="J38" s="74"/>
      <c r="K38" s="74"/>
      <c r="L38" s="232">
        <f>SUM(M30:M36)</f>
        <v>0</v>
      </c>
      <c r="M38" s="232"/>
      <c r="N38" s="232"/>
      <c r="O38" s="232"/>
      <c r="P38" s="233"/>
      <c r="Q38" s="113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 s="1" customFormat="1" ht="14.45" customHeight="1">
      <c r="B40" s="34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6"/>
    </row>
    <row r="41" spans="2:18" ht="13.5">
      <c r="B41" s="21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2"/>
    </row>
    <row r="42" spans="2:18" ht="13.5">
      <c r="B42" s="21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2"/>
    </row>
    <row r="43" spans="2:18" ht="13.5">
      <c r="B43" s="21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2"/>
    </row>
    <row r="44" spans="2:18" ht="13.5">
      <c r="B44" s="21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2"/>
    </row>
    <row r="45" spans="2:18" ht="13.5">
      <c r="B45" s="21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2"/>
    </row>
    <row r="46" spans="2:18" ht="13.5">
      <c r="B46" s="21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2"/>
    </row>
    <row r="47" spans="2:18" ht="13.5">
      <c r="B47" s="21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2"/>
    </row>
    <row r="48" spans="2:18" ht="13.5">
      <c r="B48" s="21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2"/>
    </row>
    <row r="49" spans="2:18" ht="13.5">
      <c r="B49" s="21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2"/>
    </row>
    <row r="50" spans="2:18" s="1" customFormat="1">
      <c r="B50" s="34"/>
      <c r="C50" s="35"/>
      <c r="D50" s="49" t="s">
        <v>49</v>
      </c>
      <c r="E50" s="50"/>
      <c r="F50" s="50"/>
      <c r="G50" s="50"/>
      <c r="H50" s="51"/>
      <c r="I50" s="35"/>
      <c r="J50" s="49" t="s">
        <v>50</v>
      </c>
      <c r="K50" s="50"/>
      <c r="L50" s="50"/>
      <c r="M50" s="50"/>
      <c r="N50" s="50"/>
      <c r="O50" s="50"/>
      <c r="P50" s="51"/>
      <c r="Q50" s="35"/>
      <c r="R50" s="36"/>
    </row>
    <row r="51" spans="2:18" ht="13.5">
      <c r="B51" s="21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2"/>
    </row>
    <row r="52" spans="2:18" ht="13.5">
      <c r="B52" s="21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2"/>
    </row>
    <row r="53" spans="2:18" ht="13.5">
      <c r="B53" s="21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2"/>
    </row>
    <row r="54" spans="2:18" ht="13.5">
      <c r="B54" s="21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2"/>
    </row>
    <row r="55" spans="2:18" ht="13.5">
      <c r="B55" s="21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2"/>
    </row>
    <row r="56" spans="2:18" ht="13.5">
      <c r="B56" s="21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2"/>
    </row>
    <row r="57" spans="2:18" ht="13.5">
      <c r="B57" s="21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2"/>
    </row>
    <row r="58" spans="2:18" ht="13.5">
      <c r="B58" s="21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2"/>
    </row>
    <row r="59" spans="2:18" s="1" customFormat="1">
      <c r="B59" s="34"/>
      <c r="C59" s="35"/>
      <c r="D59" s="54" t="s">
        <v>51</v>
      </c>
      <c r="E59" s="55"/>
      <c r="F59" s="55"/>
      <c r="G59" s="56" t="s">
        <v>52</v>
      </c>
      <c r="H59" s="57"/>
      <c r="I59" s="35"/>
      <c r="J59" s="54" t="s">
        <v>51</v>
      </c>
      <c r="K59" s="55"/>
      <c r="L59" s="55"/>
      <c r="M59" s="55"/>
      <c r="N59" s="56" t="s">
        <v>52</v>
      </c>
      <c r="O59" s="55"/>
      <c r="P59" s="57"/>
      <c r="Q59" s="35"/>
      <c r="R59" s="36"/>
    </row>
    <row r="60" spans="2:18" ht="13.5">
      <c r="B60" s="21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2"/>
    </row>
    <row r="61" spans="2:18" s="1" customFormat="1">
      <c r="B61" s="34"/>
      <c r="C61" s="35"/>
      <c r="D61" s="49" t="s">
        <v>53</v>
      </c>
      <c r="E61" s="50"/>
      <c r="F61" s="50"/>
      <c r="G61" s="50"/>
      <c r="H61" s="51"/>
      <c r="I61" s="35"/>
      <c r="J61" s="49" t="s">
        <v>54</v>
      </c>
      <c r="K61" s="50"/>
      <c r="L61" s="50"/>
      <c r="M61" s="50"/>
      <c r="N61" s="50"/>
      <c r="O61" s="50"/>
      <c r="P61" s="51"/>
      <c r="Q61" s="35"/>
      <c r="R61" s="36"/>
    </row>
    <row r="62" spans="2:18" ht="13.5">
      <c r="B62" s="21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2"/>
    </row>
    <row r="63" spans="2:18" ht="13.5">
      <c r="B63" s="21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2"/>
    </row>
    <row r="64" spans="2:18" ht="13.5">
      <c r="B64" s="21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2"/>
    </row>
    <row r="65" spans="2:18" ht="13.5">
      <c r="B65" s="21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2"/>
    </row>
    <row r="66" spans="2:18" ht="13.5">
      <c r="B66" s="21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2"/>
    </row>
    <row r="67" spans="2:18" ht="13.5">
      <c r="B67" s="21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2"/>
    </row>
    <row r="68" spans="2:18" ht="13.5">
      <c r="B68" s="21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2"/>
    </row>
    <row r="69" spans="2:18" ht="13.5">
      <c r="B69" s="21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2"/>
    </row>
    <row r="70" spans="2:18" s="1" customFormat="1">
      <c r="B70" s="34"/>
      <c r="C70" s="35"/>
      <c r="D70" s="54" t="s">
        <v>51</v>
      </c>
      <c r="E70" s="55"/>
      <c r="F70" s="55"/>
      <c r="G70" s="56" t="s">
        <v>52</v>
      </c>
      <c r="H70" s="57"/>
      <c r="I70" s="35"/>
      <c r="J70" s="54" t="s">
        <v>51</v>
      </c>
      <c r="K70" s="55"/>
      <c r="L70" s="55"/>
      <c r="M70" s="55"/>
      <c r="N70" s="56" t="s">
        <v>52</v>
      </c>
      <c r="O70" s="55"/>
      <c r="P70" s="57"/>
      <c r="Q70" s="35"/>
      <c r="R70" s="36"/>
    </row>
    <row r="71" spans="2:18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18" s="1" customFormat="1" ht="6.95" customHeight="1">
      <c r="B75" s="61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3"/>
    </row>
    <row r="76" spans="2:18" s="1" customFormat="1" ht="36.950000000000003" customHeight="1">
      <c r="B76" s="34"/>
      <c r="C76" s="180" t="s">
        <v>111</v>
      </c>
      <c r="D76" s="181"/>
      <c r="E76" s="181"/>
      <c r="F76" s="181"/>
      <c r="G76" s="181"/>
      <c r="H76" s="181"/>
      <c r="I76" s="181"/>
      <c r="J76" s="181"/>
      <c r="K76" s="181"/>
      <c r="L76" s="181"/>
      <c r="M76" s="181"/>
      <c r="N76" s="181"/>
      <c r="O76" s="181"/>
      <c r="P76" s="181"/>
      <c r="Q76" s="181"/>
      <c r="R76" s="36"/>
    </row>
    <row r="77" spans="2:18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</row>
    <row r="78" spans="2:18" s="1" customFormat="1" ht="30" customHeight="1">
      <c r="B78" s="34"/>
      <c r="C78" s="29" t="s">
        <v>17</v>
      </c>
      <c r="D78" s="35"/>
      <c r="E78" s="35"/>
      <c r="F78" s="223" t="str">
        <f>F6</f>
        <v>Spevnené plochy pre zberné nádoby</v>
      </c>
      <c r="G78" s="224"/>
      <c r="H78" s="224"/>
      <c r="I78" s="224"/>
      <c r="J78" s="224"/>
      <c r="K78" s="224"/>
      <c r="L78" s="224"/>
      <c r="M78" s="224"/>
      <c r="N78" s="224"/>
      <c r="O78" s="224"/>
      <c r="P78" s="224"/>
      <c r="Q78" s="35"/>
      <c r="R78" s="36"/>
    </row>
    <row r="79" spans="2:18" s="1" customFormat="1" ht="36.950000000000003" customHeight="1">
      <c r="B79" s="34"/>
      <c r="C79" s="68" t="s">
        <v>108</v>
      </c>
      <c r="D79" s="35"/>
      <c r="E79" s="35"/>
      <c r="F79" s="200" t="str">
        <f>F7</f>
        <v>1 - Hrnčírikova ul. mestské trhovisko / 6 x 6,5 m /</v>
      </c>
      <c r="G79" s="225"/>
      <c r="H79" s="225"/>
      <c r="I79" s="225"/>
      <c r="J79" s="225"/>
      <c r="K79" s="225"/>
      <c r="L79" s="225"/>
      <c r="M79" s="225"/>
      <c r="N79" s="225"/>
      <c r="O79" s="225"/>
      <c r="P79" s="225"/>
      <c r="Q79" s="35"/>
      <c r="R79" s="36"/>
    </row>
    <row r="80" spans="2:18" s="1" customFormat="1" ht="6.95" customHeight="1">
      <c r="B80" s="34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6"/>
    </row>
    <row r="81" spans="2:47" s="1" customFormat="1" ht="18" customHeight="1">
      <c r="B81" s="34"/>
      <c r="C81" s="29" t="s">
        <v>21</v>
      </c>
      <c r="D81" s="35"/>
      <c r="E81" s="35"/>
      <c r="F81" s="27" t="str">
        <f>F9</f>
        <v xml:space="preserve"> </v>
      </c>
      <c r="G81" s="35"/>
      <c r="H81" s="35"/>
      <c r="I81" s="35"/>
      <c r="J81" s="35"/>
      <c r="K81" s="29" t="s">
        <v>23</v>
      </c>
      <c r="L81" s="35"/>
      <c r="M81" s="227" t="str">
        <f>IF(O9="","",O9)</f>
        <v>30. 1. 2018</v>
      </c>
      <c r="N81" s="227"/>
      <c r="O81" s="227"/>
      <c r="P81" s="227"/>
      <c r="Q81" s="35"/>
      <c r="R81" s="36"/>
    </row>
    <row r="82" spans="2:47" s="1" customFormat="1" ht="6.95" customHeight="1">
      <c r="B82" s="34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6"/>
    </row>
    <row r="83" spans="2:47" s="1" customFormat="1">
      <c r="B83" s="34"/>
      <c r="C83" s="29" t="s">
        <v>25</v>
      </c>
      <c r="D83" s="35"/>
      <c r="E83" s="35"/>
      <c r="F83" s="27" t="str">
        <f>E12</f>
        <v>Mesto Partizánske</v>
      </c>
      <c r="G83" s="35"/>
      <c r="H83" s="35"/>
      <c r="I83" s="35"/>
      <c r="J83" s="35"/>
      <c r="K83" s="29" t="s">
        <v>31</v>
      </c>
      <c r="L83" s="35"/>
      <c r="M83" s="184" t="str">
        <f>E18</f>
        <v xml:space="preserve"> </v>
      </c>
      <c r="N83" s="184"/>
      <c r="O83" s="184"/>
      <c r="P83" s="184"/>
      <c r="Q83" s="184"/>
      <c r="R83" s="36"/>
    </row>
    <row r="84" spans="2:47" s="1" customFormat="1" ht="14.45" customHeight="1">
      <c r="B84" s="34"/>
      <c r="C84" s="29" t="s">
        <v>29</v>
      </c>
      <c r="D84" s="35"/>
      <c r="E84" s="35"/>
      <c r="F84" s="27" t="str">
        <f>IF(E15="","",E15)</f>
        <v>Vyplň údaj</v>
      </c>
      <c r="G84" s="35"/>
      <c r="H84" s="35"/>
      <c r="I84" s="35"/>
      <c r="J84" s="35"/>
      <c r="K84" s="29" t="s">
        <v>34</v>
      </c>
      <c r="L84" s="35"/>
      <c r="M84" s="184" t="str">
        <f>E21</f>
        <v xml:space="preserve"> </v>
      </c>
      <c r="N84" s="184"/>
      <c r="O84" s="184"/>
      <c r="P84" s="184"/>
      <c r="Q84" s="184"/>
      <c r="R84" s="36"/>
    </row>
    <row r="85" spans="2:47" s="1" customFormat="1" ht="10.35" customHeight="1">
      <c r="B85" s="34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6"/>
    </row>
    <row r="86" spans="2:47" s="1" customFormat="1" ht="29.25" customHeight="1">
      <c r="B86" s="34"/>
      <c r="C86" s="234" t="s">
        <v>112</v>
      </c>
      <c r="D86" s="235"/>
      <c r="E86" s="235"/>
      <c r="F86" s="235"/>
      <c r="G86" s="235"/>
      <c r="H86" s="113"/>
      <c r="I86" s="113"/>
      <c r="J86" s="113"/>
      <c r="K86" s="113"/>
      <c r="L86" s="113"/>
      <c r="M86" s="113"/>
      <c r="N86" s="234" t="s">
        <v>113</v>
      </c>
      <c r="O86" s="235"/>
      <c r="P86" s="235"/>
      <c r="Q86" s="235"/>
      <c r="R86" s="36"/>
    </row>
    <row r="87" spans="2:47" s="1" customFormat="1" ht="10.35" customHeight="1">
      <c r="B87" s="34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6"/>
    </row>
    <row r="88" spans="2:47" s="1" customFormat="1" ht="29.25" customHeight="1">
      <c r="B88" s="34"/>
      <c r="C88" s="121" t="s">
        <v>114</v>
      </c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219">
        <f>N124</f>
        <v>0</v>
      </c>
      <c r="O88" s="236"/>
      <c r="P88" s="236"/>
      <c r="Q88" s="236"/>
      <c r="R88" s="36"/>
      <c r="AU88" s="17" t="s">
        <v>115</v>
      </c>
    </row>
    <row r="89" spans="2:47" s="6" customFormat="1" ht="24.95" customHeight="1">
      <c r="B89" s="122"/>
      <c r="C89" s="123"/>
      <c r="D89" s="124" t="s">
        <v>116</v>
      </c>
      <c r="E89" s="123"/>
      <c r="F89" s="123"/>
      <c r="G89" s="123"/>
      <c r="H89" s="123"/>
      <c r="I89" s="123"/>
      <c r="J89" s="123"/>
      <c r="K89" s="123"/>
      <c r="L89" s="123"/>
      <c r="M89" s="123"/>
      <c r="N89" s="237">
        <f>N125</f>
        <v>0</v>
      </c>
      <c r="O89" s="238"/>
      <c r="P89" s="238"/>
      <c r="Q89" s="238"/>
      <c r="R89" s="125"/>
    </row>
    <row r="90" spans="2:47" s="7" customFormat="1" ht="19.899999999999999" customHeight="1">
      <c r="B90" s="126"/>
      <c r="C90" s="127"/>
      <c r="D90" s="101" t="s">
        <v>117</v>
      </c>
      <c r="E90" s="127"/>
      <c r="F90" s="127"/>
      <c r="G90" s="127"/>
      <c r="H90" s="127"/>
      <c r="I90" s="127"/>
      <c r="J90" s="127"/>
      <c r="K90" s="127"/>
      <c r="L90" s="127"/>
      <c r="M90" s="127"/>
      <c r="N90" s="215">
        <f>N126</f>
        <v>0</v>
      </c>
      <c r="O90" s="239"/>
      <c r="P90" s="239"/>
      <c r="Q90" s="239"/>
      <c r="R90" s="128"/>
    </row>
    <row r="91" spans="2:47" s="7" customFormat="1" ht="19.899999999999999" customHeight="1">
      <c r="B91" s="126"/>
      <c r="C91" s="127"/>
      <c r="D91" s="101" t="s">
        <v>118</v>
      </c>
      <c r="E91" s="127"/>
      <c r="F91" s="127"/>
      <c r="G91" s="127"/>
      <c r="H91" s="127"/>
      <c r="I91" s="127"/>
      <c r="J91" s="127"/>
      <c r="K91" s="127"/>
      <c r="L91" s="127"/>
      <c r="M91" s="127"/>
      <c r="N91" s="215">
        <f>N134</f>
        <v>0</v>
      </c>
      <c r="O91" s="239"/>
      <c r="P91" s="239"/>
      <c r="Q91" s="239"/>
      <c r="R91" s="128"/>
    </row>
    <row r="92" spans="2:47" s="7" customFormat="1" ht="19.899999999999999" customHeight="1">
      <c r="B92" s="126"/>
      <c r="C92" s="127"/>
      <c r="D92" s="101" t="s">
        <v>119</v>
      </c>
      <c r="E92" s="127"/>
      <c r="F92" s="127"/>
      <c r="G92" s="127"/>
      <c r="H92" s="127"/>
      <c r="I92" s="127"/>
      <c r="J92" s="127"/>
      <c r="K92" s="127"/>
      <c r="L92" s="127"/>
      <c r="M92" s="127"/>
      <c r="N92" s="215">
        <f>N137</f>
        <v>0</v>
      </c>
      <c r="O92" s="239"/>
      <c r="P92" s="239"/>
      <c r="Q92" s="239"/>
      <c r="R92" s="128"/>
    </row>
    <row r="93" spans="2:47" s="7" customFormat="1" ht="19.899999999999999" customHeight="1">
      <c r="B93" s="126"/>
      <c r="C93" s="127"/>
      <c r="D93" s="101" t="s">
        <v>120</v>
      </c>
      <c r="E93" s="127"/>
      <c r="F93" s="127"/>
      <c r="G93" s="127"/>
      <c r="H93" s="127"/>
      <c r="I93" s="127"/>
      <c r="J93" s="127"/>
      <c r="K93" s="127"/>
      <c r="L93" s="127"/>
      <c r="M93" s="127"/>
      <c r="N93" s="215">
        <f>N142</f>
        <v>0</v>
      </c>
      <c r="O93" s="239"/>
      <c r="P93" s="239"/>
      <c r="Q93" s="239"/>
      <c r="R93" s="128"/>
    </row>
    <row r="94" spans="2:47" s="7" customFormat="1" ht="19.899999999999999" customHeight="1">
      <c r="B94" s="126"/>
      <c r="C94" s="127"/>
      <c r="D94" s="101" t="s">
        <v>121</v>
      </c>
      <c r="E94" s="127"/>
      <c r="F94" s="127"/>
      <c r="G94" s="127"/>
      <c r="H94" s="127"/>
      <c r="I94" s="127"/>
      <c r="J94" s="127"/>
      <c r="K94" s="127"/>
      <c r="L94" s="127"/>
      <c r="M94" s="127"/>
      <c r="N94" s="215">
        <f>N145</f>
        <v>0</v>
      </c>
      <c r="O94" s="239"/>
      <c r="P94" s="239"/>
      <c r="Q94" s="239"/>
      <c r="R94" s="128"/>
    </row>
    <row r="95" spans="2:47" s="6" customFormat="1" ht="24.95" customHeight="1">
      <c r="B95" s="122"/>
      <c r="C95" s="123"/>
      <c r="D95" s="124" t="s">
        <v>122</v>
      </c>
      <c r="E95" s="123"/>
      <c r="F95" s="123"/>
      <c r="G95" s="123"/>
      <c r="H95" s="123"/>
      <c r="I95" s="123"/>
      <c r="J95" s="123"/>
      <c r="K95" s="123"/>
      <c r="L95" s="123"/>
      <c r="M95" s="123"/>
      <c r="N95" s="237">
        <f>N147</f>
        <v>0</v>
      </c>
      <c r="O95" s="238"/>
      <c r="P95" s="238"/>
      <c r="Q95" s="238"/>
      <c r="R95" s="125"/>
    </row>
    <row r="96" spans="2:47" s="7" customFormat="1" ht="19.899999999999999" customHeight="1">
      <c r="B96" s="126"/>
      <c r="C96" s="127"/>
      <c r="D96" s="101" t="s">
        <v>123</v>
      </c>
      <c r="E96" s="127"/>
      <c r="F96" s="127"/>
      <c r="G96" s="127"/>
      <c r="H96" s="127"/>
      <c r="I96" s="127"/>
      <c r="J96" s="127"/>
      <c r="K96" s="127"/>
      <c r="L96" s="127"/>
      <c r="M96" s="127"/>
      <c r="N96" s="215">
        <f>N148</f>
        <v>0</v>
      </c>
      <c r="O96" s="239"/>
      <c r="P96" s="239"/>
      <c r="Q96" s="239"/>
      <c r="R96" s="128"/>
    </row>
    <row r="97" spans="2:65" s="6" customFormat="1" ht="21.75" customHeight="1">
      <c r="B97" s="122"/>
      <c r="C97" s="123"/>
      <c r="D97" s="124" t="s">
        <v>124</v>
      </c>
      <c r="E97" s="123"/>
      <c r="F97" s="123"/>
      <c r="G97" s="123"/>
      <c r="H97" s="123"/>
      <c r="I97" s="123"/>
      <c r="J97" s="123"/>
      <c r="K97" s="123"/>
      <c r="L97" s="123"/>
      <c r="M97" s="123"/>
      <c r="N97" s="240">
        <f>N153</f>
        <v>0</v>
      </c>
      <c r="O97" s="238"/>
      <c r="P97" s="238"/>
      <c r="Q97" s="238"/>
      <c r="R97" s="125"/>
    </row>
    <row r="98" spans="2:65" s="1" customFormat="1" ht="21.75" customHeight="1">
      <c r="B98" s="34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6"/>
    </row>
    <row r="99" spans="2:65" s="1" customFormat="1" ht="29.25" customHeight="1">
      <c r="B99" s="34"/>
      <c r="C99" s="121" t="s">
        <v>125</v>
      </c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236">
        <f>ROUND(N100+N101+N102+N103+N104+N105,2)</f>
        <v>0</v>
      </c>
      <c r="O99" s="241"/>
      <c r="P99" s="241"/>
      <c r="Q99" s="241"/>
      <c r="R99" s="36"/>
      <c r="T99" s="129"/>
      <c r="U99" s="130" t="s">
        <v>39</v>
      </c>
    </row>
    <row r="100" spans="2:65" s="1" customFormat="1" ht="18" customHeight="1">
      <c r="B100" s="131"/>
      <c r="C100" s="132"/>
      <c r="D100" s="216" t="s">
        <v>126</v>
      </c>
      <c r="E100" s="242"/>
      <c r="F100" s="242"/>
      <c r="G100" s="242"/>
      <c r="H100" s="242"/>
      <c r="I100" s="132"/>
      <c r="J100" s="132"/>
      <c r="K100" s="132"/>
      <c r="L100" s="132"/>
      <c r="M100" s="132"/>
      <c r="N100" s="214">
        <f>ROUND(N88*T100,2)</f>
        <v>0</v>
      </c>
      <c r="O100" s="243"/>
      <c r="P100" s="243"/>
      <c r="Q100" s="243"/>
      <c r="R100" s="134"/>
      <c r="S100" s="132"/>
      <c r="T100" s="135"/>
      <c r="U100" s="136" t="s">
        <v>42</v>
      </c>
      <c r="V100" s="137"/>
      <c r="W100" s="137"/>
      <c r="X100" s="137"/>
      <c r="Y100" s="137"/>
      <c r="Z100" s="137"/>
      <c r="AA100" s="137"/>
      <c r="AB100" s="137"/>
      <c r="AC100" s="137"/>
      <c r="AD100" s="137"/>
      <c r="AE100" s="137"/>
      <c r="AF100" s="137"/>
      <c r="AG100" s="137"/>
      <c r="AH100" s="137"/>
      <c r="AI100" s="137"/>
      <c r="AJ100" s="137"/>
      <c r="AK100" s="137"/>
      <c r="AL100" s="137"/>
      <c r="AM100" s="137"/>
      <c r="AN100" s="137"/>
      <c r="AO100" s="137"/>
      <c r="AP100" s="137"/>
      <c r="AQ100" s="137"/>
      <c r="AR100" s="137"/>
      <c r="AS100" s="137"/>
      <c r="AT100" s="137"/>
      <c r="AU100" s="137"/>
      <c r="AV100" s="137"/>
      <c r="AW100" s="137"/>
      <c r="AX100" s="137"/>
      <c r="AY100" s="138" t="s">
        <v>127</v>
      </c>
      <c r="AZ100" s="137"/>
      <c r="BA100" s="137"/>
      <c r="BB100" s="137"/>
      <c r="BC100" s="137"/>
      <c r="BD100" s="137"/>
      <c r="BE100" s="139">
        <f t="shared" ref="BE100:BE105" si="0">IF(U100="základná",N100,0)</f>
        <v>0</v>
      </c>
      <c r="BF100" s="139">
        <f t="shared" ref="BF100:BF105" si="1">IF(U100="znížená",N100,0)</f>
        <v>0</v>
      </c>
      <c r="BG100" s="139">
        <f t="shared" ref="BG100:BG105" si="2">IF(U100="zákl. prenesená",N100,0)</f>
        <v>0</v>
      </c>
      <c r="BH100" s="139">
        <f t="shared" ref="BH100:BH105" si="3">IF(U100="zníž. prenesená",N100,0)</f>
        <v>0</v>
      </c>
      <c r="BI100" s="139">
        <f t="shared" ref="BI100:BI105" si="4">IF(U100="nulová",N100,0)</f>
        <v>0</v>
      </c>
      <c r="BJ100" s="138" t="s">
        <v>84</v>
      </c>
      <c r="BK100" s="137"/>
      <c r="BL100" s="137"/>
      <c r="BM100" s="137"/>
    </row>
    <row r="101" spans="2:65" s="1" customFormat="1" ht="18" customHeight="1">
      <c r="B101" s="131"/>
      <c r="C101" s="132"/>
      <c r="D101" s="216" t="s">
        <v>128</v>
      </c>
      <c r="E101" s="242"/>
      <c r="F101" s="242"/>
      <c r="G101" s="242"/>
      <c r="H101" s="242"/>
      <c r="I101" s="132"/>
      <c r="J101" s="132"/>
      <c r="K101" s="132"/>
      <c r="L101" s="132"/>
      <c r="M101" s="132"/>
      <c r="N101" s="214">
        <f>ROUND(N88*T101,2)</f>
        <v>0</v>
      </c>
      <c r="O101" s="243"/>
      <c r="P101" s="243"/>
      <c r="Q101" s="243"/>
      <c r="R101" s="134"/>
      <c r="S101" s="132"/>
      <c r="T101" s="135"/>
      <c r="U101" s="136" t="s">
        <v>42</v>
      </c>
      <c r="V101" s="137"/>
      <c r="W101" s="137"/>
      <c r="X101" s="137"/>
      <c r="Y101" s="137"/>
      <c r="Z101" s="137"/>
      <c r="AA101" s="137"/>
      <c r="AB101" s="137"/>
      <c r="AC101" s="137"/>
      <c r="AD101" s="137"/>
      <c r="AE101" s="137"/>
      <c r="AF101" s="137"/>
      <c r="AG101" s="137"/>
      <c r="AH101" s="137"/>
      <c r="AI101" s="137"/>
      <c r="AJ101" s="137"/>
      <c r="AK101" s="137"/>
      <c r="AL101" s="137"/>
      <c r="AM101" s="137"/>
      <c r="AN101" s="137"/>
      <c r="AO101" s="137"/>
      <c r="AP101" s="137"/>
      <c r="AQ101" s="137"/>
      <c r="AR101" s="137"/>
      <c r="AS101" s="137"/>
      <c r="AT101" s="137"/>
      <c r="AU101" s="137"/>
      <c r="AV101" s="137"/>
      <c r="AW101" s="137"/>
      <c r="AX101" s="137"/>
      <c r="AY101" s="138" t="s">
        <v>127</v>
      </c>
      <c r="AZ101" s="137"/>
      <c r="BA101" s="137"/>
      <c r="BB101" s="137"/>
      <c r="BC101" s="137"/>
      <c r="BD101" s="137"/>
      <c r="BE101" s="139">
        <f t="shared" si="0"/>
        <v>0</v>
      </c>
      <c r="BF101" s="139">
        <f t="shared" si="1"/>
        <v>0</v>
      </c>
      <c r="BG101" s="139">
        <f t="shared" si="2"/>
        <v>0</v>
      </c>
      <c r="BH101" s="139">
        <f t="shared" si="3"/>
        <v>0</v>
      </c>
      <c r="BI101" s="139">
        <f t="shared" si="4"/>
        <v>0</v>
      </c>
      <c r="BJ101" s="138" t="s">
        <v>84</v>
      </c>
      <c r="BK101" s="137"/>
      <c r="BL101" s="137"/>
      <c r="BM101" s="137"/>
    </row>
    <row r="102" spans="2:65" s="1" customFormat="1" ht="18" customHeight="1">
      <c r="B102" s="131"/>
      <c r="C102" s="132"/>
      <c r="D102" s="216" t="s">
        <v>129</v>
      </c>
      <c r="E102" s="242"/>
      <c r="F102" s="242"/>
      <c r="G102" s="242"/>
      <c r="H102" s="242"/>
      <c r="I102" s="132"/>
      <c r="J102" s="132"/>
      <c r="K102" s="132"/>
      <c r="L102" s="132"/>
      <c r="M102" s="132"/>
      <c r="N102" s="214">
        <f>ROUND(N88*T102,2)</f>
        <v>0</v>
      </c>
      <c r="O102" s="243"/>
      <c r="P102" s="243"/>
      <c r="Q102" s="243"/>
      <c r="R102" s="134"/>
      <c r="S102" s="132"/>
      <c r="T102" s="135"/>
      <c r="U102" s="136" t="s">
        <v>42</v>
      </c>
      <c r="V102" s="137"/>
      <c r="W102" s="137"/>
      <c r="X102" s="137"/>
      <c r="Y102" s="137"/>
      <c r="Z102" s="137"/>
      <c r="AA102" s="137"/>
      <c r="AB102" s="137"/>
      <c r="AC102" s="137"/>
      <c r="AD102" s="137"/>
      <c r="AE102" s="137"/>
      <c r="AF102" s="137"/>
      <c r="AG102" s="137"/>
      <c r="AH102" s="137"/>
      <c r="AI102" s="137"/>
      <c r="AJ102" s="137"/>
      <c r="AK102" s="137"/>
      <c r="AL102" s="137"/>
      <c r="AM102" s="137"/>
      <c r="AN102" s="137"/>
      <c r="AO102" s="137"/>
      <c r="AP102" s="137"/>
      <c r="AQ102" s="137"/>
      <c r="AR102" s="137"/>
      <c r="AS102" s="137"/>
      <c r="AT102" s="137"/>
      <c r="AU102" s="137"/>
      <c r="AV102" s="137"/>
      <c r="AW102" s="137"/>
      <c r="AX102" s="137"/>
      <c r="AY102" s="138" t="s">
        <v>127</v>
      </c>
      <c r="AZ102" s="137"/>
      <c r="BA102" s="137"/>
      <c r="BB102" s="137"/>
      <c r="BC102" s="137"/>
      <c r="BD102" s="137"/>
      <c r="BE102" s="139">
        <f t="shared" si="0"/>
        <v>0</v>
      </c>
      <c r="BF102" s="139">
        <f t="shared" si="1"/>
        <v>0</v>
      </c>
      <c r="BG102" s="139">
        <f t="shared" si="2"/>
        <v>0</v>
      </c>
      <c r="BH102" s="139">
        <f t="shared" si="3"/>
        <v>0</v>
      </c>
      <c r="BI102" s="139">
        <f t="shared" si="4"/>
        <v>0</v>
      </c>
      <c r="BJ102" s="138" t="s">
        <v>84</v>
      </c>
      <c r="BK102" s="137"/>
      <c r="BL102" s="137"/>
      <c r="BM102" s="137"/>
    </row>
    <row r="103" spans="2:65" s="1" customFormat="1" ht="18" customHeight="1">
      <c r="B103" s="131"/>
      <c r="C103" s="132"/>
      <c r="D103" s="216" t="s">
        <v>130</v>
      </c>
      <c r="E103" s="242"/>
      <c r="F103" s="242"/>
      <c r="G103" s="242"/>
      <c r="H103" s="242"/>
      <c r="I103" s="132"/>
      <c r="J103" s="132"/>
      <c r="K103" s="132"/>
      <c r="L103" s="132"/>
      <c r="M103" s="132"/>
      <c r="N103" s="214">
        <f>ROUND(N88*T103,2)</f>
        <v>0</v>
      </c>
      <c r="O103" s="243"/>
      <c r="P103" s="243"/>
      <c r="Q103" s="243"/>
      <c r="R103" s="134"/>
      <c r="S103" s="132"/>
      <c r="T103" s="135"/>
      <c r="U103" s="136" t="s">
        <v>42</v>
      </c>
      <c r="V103" s="137"/>
      <c r="W103" s="137"/>
      <c r="X103" s="137"/>
      <c r="Y103" s="137"/>
      <c r="Z103" s="137"/>
      <c r="AA103" s="137"/>
      <c r="AB103" s="137"/>
      <c r="AC103" s="137"/>
      <c r="AD103" s="137"/>
      <c r="AE103" s="137"/>
      <c r="AF103" s="137"/>
      <c r="AG103" s="137"/>
      <c r="AH103" s="137"/>
      <c r="AI103" s="137"/>
      <c r="AJ103" s="137"/>
      <c r="AK103" s="137"/>
      <c r="AL103" s="137"/>
      <c r="AM103" s="137"/>
      <c r="AN103" s="137"/>
      <c r="AO103" s="137"/>
      <c r="AP103" s="137"/>
      <c r="AQ103" s="137"/>
      <c r="AR103" s="137"/>
      <c r="AS103" s="137"/>
      <c r="AT103" s="137"/>
      <c r="AU103" s="137"/>
      <c r="AV103" s="137"/>
      <c r="AW103" s="137"/>
      <c r="AX103" s="137"/>
      <c r="AY103" s="138" t="s">
        <v>127</v>
      </c>
      <c r="AZ103" s="137"/>
      <c r="BA103" s="137"/>
      <c r="BB103" s="137"/>
      <c r="BC103" s="137"/>
      <c r="BD103" s="137"/>
      <c r="BE103" s="139">
        <f t="shared" si="0"/>
        <v>0</v>
      </c>
      <c r="BF103" s="139">
        <f t="shared" si="1"/>
        <v>0</v>
      </c>
      <c r="BG103" s="139">
        <f t="shared" si="2"/>
        <v>0</v>
      </c>
      <c r="BH103" s="139">
        <f t="shared" si="3"/>
        <v>0</v>
      </c>
      <c r="BI103" s="139">
        <f t="shared" si="4"/>
        <v>0</v>
      </c>
      <c r="BJ103" s="138" t="s">
        <v>84</v>
      </c>
      <c r="BK103" s="137"/>
      <c r="BL103" s="137"/>
      <c r="BM103" s="137"/>
    </row>
    <row r="104" spans="2:65" s="1" customFormat="1" ht="18" customHeight="1">
      <c r="B104" s="131"/>
      <c r="C104" s="132"/>
      <c r="D104" s="216" t="s">
        <v>131</v>
      </c>
      <c r="E104" s="242"/>
      <c r="F104" s="242"/>
      <c r="G104" s="242"/>
      <c r="H104" s="242"/>
      <c r="I104" s="132"/>
      <c r="J104" s="132"/>
      <c r="K104" s="132"/>
      <c r="L104" s="132"/>
      <c r="M104" s="132"/>
      <c r="N104" s="214">
        <f>ROUND(N88*T104,2)</f>
        <v>0</v>
      </c>
      <c r="O104" s="243"/>
      <c r="P104" s="243"/>
      <c r="Q104" s="243"/>
      <c r="R104" s="134"/>
      <c r="S104" s="132"/>
      <c r="T104" s="135"/>
      <c r="U104" s="136" t="s">
        <v>42</v>
      </c>
      <c r="V104" s="137"/>
      <c r="W104" s="137"/>
      <c r="X104" s="137"/>
      <c r="Y104" s="137"/>
      <c r="Z104" s="137"/>
      <c r="AA104" s="137"/>
      <c r="AB104" s="137"/>
      <c r="AC104" s="137"/>
      <c r="AD104" s="137"/>
      <c r="AE104" s="137"/>
      <c r="AF104" s="137"/>
      <c r="AG104" s="137"/>
      <c r="AH104" s="137"/>
      <c r="AI104" s="137"/>
      <c r="AJ104" s="137"/>
      <c r="AK104" s="137"/>
      <c r="AL104" s="137"/>
      <c r="AM104" s="137"/>
      <c r="AN104" s="137"/>
      <c r="AO104" s="137"/>
      <c r="AP104" s="137"/>
      <c r="AQ104" s="137"/>
      <c r="AR104" s="137"/>
      <c r="AS104" s="137"/>
      <c r="AT104" s="137"/>
      <c r="AU104" s="137"/>
      <c r="AV104" s="137"/>
      <c r="AW104" s="137"/>
      <c r="AX104" s="137"/>
      <c r="AY104" s="138" t="s">
        <v>127</v>
      </c>
      <c r="AZ104" s="137"/>
      <c r="BA104" s="137"/>
      <c r="BB104" s="137"/>
      <c r="BC104" s="137"/>
      <c r="BD104" s="137"/>
      <c r="BE104" s="139">
        <f t="shared" si="0"/>
        <v>0</v>
      </c>
      <c r="BF104" s="139">
        <f t="shared" si="1"/>
        <v>0</v>
      </c>
      <c r="BG104" s="139">
        <f t="shared" si="2"/>
        <v>0</v>
      </c>
      <c r="BH104" s="139">
        <f t="shared" si="3"/>
        <v>0</v>
      </c>
      <c r="BI104" s="139">
        <f t="shared" si="4"/>
        <v>0</v>
      </c>
      <c r="BJ104" s="138" t="s">
        <v>84</v>
      </c>
      <c r="BK104" s="137"/>
      <c r="BL104" s="137"/>
      <c r="BM104" s="137"/>
    </row>
    <row r="105" spans="2:65" s="1" customFormat="1" ht="18" customHeight="1">
      <c r="B105" s="131"/>
      <c r="C105" s="132"/>
      <c r="D105" s="133" t="s">
        <v>132</v>
      </c>
      <c r="E105" s="132"/>
      <c r="F105" s="132"/>
      <c r="G105" s="132"/>
      <c r="H105" s="132"/>
      <c r="I105" s="132"/>
      <c r="J105" s="132"/>
      <c r="K105" s="132"/>
      <c r="L105" s="132"/>
      <c r="M105" s="132"/>
      <c r="N105" s="214">
        <f>ROUND(N88*T105,2)</f>
        <v>0</v>
      </c>
      <c r="O105" s="243"/>
      <c r="P105" s="243"/>
      <c r="Q105" s="243"/>
      <c r="R105" s="134"/>
      <c r="S105" s="132"/>
      <c r="T105" s="140"/>
      <c r="U105" s="141" t="s">
        <v>42</v>
      </c>
      <c r="V105" s="137"/>
      <c r="W105" s="137"/>
      <c r="X105" s="137"/>
      <c r="Y105" s="137"/>
      <c r="Z105" s="137"/>
      <c r="AA105" s="137"/>
      <c r="AB105" s="137"/>
      <c r="AC105" s="137"/>
      <c r="AD105" s="137"/>
      <c r="AE105" s="137"/>
      <c r="AF105" s="137"/>
      <c r="AG105" s="137"/>
      <c r="AH105" s="137"/>
      <c r="AI105" s="137"/>
      <c r="AJ105" s="137"/>
      <c r="AK105" s="137"/>
      <c r="AL105" s="137"/>
      <c r="AM105" s="137"/>
      <c r="AN105" s="137"/>
      <c r="AO105" s="137"/>
      <c r="AP105" s="137"/>
      <c r="AQ105" s="137"/>
      <c r="AR105" s="137"/>
      <c r="AS105" s="137"/>
      <c r="AT105" s="137"/>
      <c r="AU105" s="137"/>
      <c r="AV105" s="137"/>
      <c r="AW105" s="137"/>
      <c r="AX105" s="137"/>
      <c r="AY105" s="138" t="s">
        <v>133</v>
      </c>
      <c r="AZ105" s="137"/>
      <c r="BA105" s="137"/>
      <c r="BB105" s="137"/>
      <c r="BC105" s="137"/>
      <c r="BD105" s="137"/>
      <c r="BE105" s="139">
        <f t="shared" si="0"/>
        <v>0</v>
      </c>
      <c r="BF105" s="139">
        <f t="shared" si="1"/>
        <v>0</v>
      </c>
      <c r="BG105" s="139">
        <f t="shared" si="2"/>
        <v>0</v>
      </c>
      <c r="BH105" s="139">
        <f t="shared" si="3"/>
        <v>0</v>
      </c>
      <c r="BI105" s="139">
        <f t="shared" si="4"/>
        <v>0</v>
      </c>
      <c r="BJ105" s="138" t="s">
        <v>84</v>
      </c>
      <c r="BK105" s="137"/>
      <c r="BL105" s="137"/>
      <c r="BM105" s="137"/>
    </row>
    <row r="106" spans="2:65" s="1" customFormat="1" ht="13.5">
      <c r="B106" s="34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6"/>
    </row>
    <row r="107" spans="2:65" s="1" customFormat="1" ht="29.25" customHeight="1">
      <c r="B107" s="34"/>
      <c r="C107" s="112" t="s">
        <v>101</v>
      </c>
      <c r="D107" s="113"/>
      <c r="E107" s="113"/>
      <c r="F107" s="113"/>
      <c r="G107" s="113"/>
      <c r="H107" s="113"/>
      <c r="I107" s="113"/>
      <c r="J107" s="113"/>
      <c r="K107" s="113"/>
      <c r="L107" s="220">
        <f>ROUND(SUM(N88+N99),2)</f>
        <v>0</v>
      </c>
      <c r="M107" s="220"/>
      <c r="N107" s="220"/>
      <c r="O107" s="220"/>
      <c r="P107" s="220"/>
      <c r="Q107" s="220"/>
      <c r="R107" s="36"/>
    </row>
    <row r="108" spans="2:65" s="1" customFormat="1" ht="6.95" customHeight="1">
      <c r="B108" s="58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59"/>
      <c r="N108" s="59"/>
      <c r="O108" s="59"/>
      <c r="P108" s="59"/>
      <c r="Q108" s="59"/>
      <c r="R108" s="60"/>
    </row>
    <row r="112" spans="2:65" s="1" customFormat="1" ht="6.95" customHeight="1">
      <c r="B112" s="61"/>
      <c r="C112" s="62"/>
      <c r="D112" s="62"/>
      <c r="E112" s="62"/>
      <c r="F112" s="62"/>
      <c r="G112" s="62"/>
      <c r="H112" s="62"/>
      <c r="I112" s="62"/>
      <c r="J112" s="62"/>
      <c r="K112" s="62"/>
      <c r="L112" s="62"/>
      <c r="M112" s="62"/>
      <c r="N112" s="62"/>
      <c r="O112" s="62"/>
      <c r="P112" s="62"/>
      <c r="Q112" s="62"/>
      <c r="R112" s="63"/>
    </row>
    <row r="113" spans="2:65" s="1" customFormat="1" ht="36.950000000000003" customHeight="1">
      <c r="B113" s="34"/>
      <c r="C113" s="180" t="s">
        <v>134</v>
      </c>
      <c r="D113" s="225"/>
      <c r="E113" s="225"/>
      <c r="F113" s="225"/>
      <c r="G113" s="225"/>
      <c r="H113" s="225"/>
      <c r="I113" s="225"/>
      <c r="J113" s="225"/>
      <c r="K113" s="225"/>
      <c r="L113" s="225"/>
      <c r="M113" s="225"/>
      <c r="N113" s="225"/>
      <c r="O113" s="225"/>
      <c r="P113" s="225"/>
      <c r="Q113" s="225"/>
      <c r="R113" s="36"/>
    </row>
    <row r="114" spans="2:65" s="1" customFormat="1" ht="6.95" customHeight="1">
      <c r="B114" s="34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6"/>
    </row>
    <row r="115" spans="2:65" s="1" customFormat="1" ht="30" customHeight="1">
      <c r="B115" s="34"/>
      <c r="C115" s="29" t="s">
        <v>17</v>
      </c>
      <c r="D115" s="35"/>
      <c r="E115" s="35"/>
      <c r="F115" s="223" t="str">
        <f>F6</f>
        <v>Spevnené plochy pre zberné nádoby</v>
      </c>
      <c r="G115" s="224"/>
      <c r="H115" s="224"/>
      <c r="I115" s="224"/>
      <c r="J115" s="224"/>
      <c r="K115" s="224"/>
      <c r="L115" s="224"/>
      <c r="M115" s="224"/>
      <c r="N115" s="224"/>
      <c r="O115" s="224"/>
      <c r="P115" s="224"/>
      <c r="Q115" s="35"/>
      <c r="R115" s="36"/>
    </row>
    <row r="116" spans="2:65" s="1" customFormat="1" ht="36.950000000000003" customHeight="1">
      <c r="B116" s="34"/>
      <c r="C116" s="68" t="s">
        <v>108</v>
      </c>
      <c r="D116" s="35"/>
      <c r="E116" s="35"/>
      <c r="F116" s="200" t="str">
        <f>F7</f>
        <v>1 - Hrnčírikova ul. mestské trhovisko / 6 x 6,5 m /</v>
      </c>
      <c r="G116" s="225"/>
      <c r="H116" s="225"/>
      <c r="I116" s="225"/>
      <c r="J116" s="225"/>
      <c r="K116" s="225"/>
      <c r="L116" s="225"/>
      <c r="M116" s="225"/>
      <c r="N116" s="225"/>
      <c r="O116" s="225"/>
      <c r="P116" s="225"/>
      <c r="Q116" s="35"/>
      <c r="R116" s="36"/>
    </row>
    <row r="117" spans="2:65" s="1" customFormat="1" ht="6.95" customHeight="1">
      <c r="B117" s="34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6"/>
    </row>
    <row r="118" spans="2:65" s="1" customFormat="1" ht="18" customHeight="1">
      <c r="B118" s="34"/>
      <c r="C118" s="29" t="s">
        <v>21</v>
      </c>
      <c r="D118" s="35"/>
      <c r="E118" s="35"/>
      <c r="F118" s="27" t="str">
        <f>F9</f>
        <v xml:space="preserve"> </v>
      </c>
      <c r="G118" s="35"/>
      <c r="H118" s="35"/>
      <c r="I118" s="35"/>
      <c r="J118" s="35"/>
      <c r="K118" s="29" t="s">
        <v>23</v>
      </c>
      <c r="L118" s="35"/>
      <c r="M118" s="227" t="str">
        <f>IF(O9="","",O9)</f>
        <v>30. 1. 2018</v>
      </c>
      <c r="N118" s="227"/>
      <c r="O118" s="227"/>
      <c r="P118" s="227"/>
      <c r="Q118" s="35"/>
      <c r="R118" s="36"/>
    </row>
    <row r="119" spans="2:65" s="1" customFormat="1" ht="6.95" customHeight="1">
      <c r="B119" s="34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6"/>
    </row>
    <row r="120" spans="2:65" s="1" customFormat="1">
      <c r="B120" s="34"/>
      <c r="C120" s="29" t="s">
        <v>25</v>
      </c>
      <c r="D120" s="35"/>
      <c r="E120" s="35"/>
      <c r="F120" s="27" t="str">
        <f>E12</f>
        <v>Mesto Partizánske</v>
      </c>
      <c r="G120" s="35"/>
      <c r="H120" s="35"/>
      <c r="I120" s="35"/>
      <c r="J120" s="35"/>
      <c r="K120" s="29" t="s">
        <v>31</v>
      </c>
      <c r="L120" s="35"/>
      <c r="M120" s="184" t="str">
        <f>E18</f>
        <v xml:space="preserve"> </v>
      </c>
      <c r="N120" s="184"/>
      <c r="O120" s="184"/>
      <c r="P120" s="184"/>
      <c r="Q120" s="184"/>
      <c r="R120" s="36"/>
    </row>
    <row r="121" spans="2:65" s="1" customFormat="1" ht="14.45" customHeight="1">
      <c r="B121" s="34"/>
      <c r="C121" s="29" t="s">
        <v>29</v>
      </c>
      <c r="D121" s="35"/>
      <c r="E121" s="35"/>
      <c r="F121" s="27" t="str">
        <f>IF(E15="","",E15)</f>
        <v>Vyplň údaj</v>
      </c>
      <c r="G121" s="35"/>
      <c r="H121" s="35"/>
      <c r="I121" s="35"/>
      <c r="J121" s="35"/>
      <c r="K121" s="29" t="s">
        <v>34</v>
      </c>
      <c r="L121" s="35"/>
      <c r="M121" s="184" t="str">
        <f>E21</f>
        <v xml:space="preserve"> </v>
      </c>
      <c r="N121" s="184"/>
      <c r="O121" s="184"/>
      <c r="P121" s="184"/>
      <c r="Q121" s="184"/>
      <c r="R121" s="36"/>
    </row>
    <row r="122" spans="2:65" s="1" customFormat="1" ht="10.35" customHeight="1">
      <c r="B122" s="34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6"/>
    </row>
    <row r="123" spans="2:65" s="8" customFormat="1" ht="29.25" customHeight="1">
      <c r="B123" s="142"/>
      <c r="C123" s="143" t="s">
        <v>135</v>
      </c>
      <c r="D123" s="144" t="s">
        <v>136</v>
      </c>
      <c r="E123" s="144" t="s">
        <v>57</v>
      </c>
      <c r="F123" s="244" t="s">
        <v>137</v>
      </c>
      <c r="G123" s="244"/>
      <c r="H123" s="244"/>
      <c r="I123" s="244"/>
      <c r="J123" s="144" t="s">
        <v>138</v>
      </c>
      <c r="K123" s="144" t="s">
        <v>139</v>
      </c>
      <c r="L123" s="245" t="s">
        <v>140</v>
      </c>
      <c r="M123" s="245"/>
      <c r="N123" s="244" t="s">
        <v>113</v>
      </c>
      <c r="O123" s="244"/>
      <c r="P123" s="244"/>
      <c r="Q123" s="246"/>
      <c r="R123" s="145"/>
      <c r="T123" s="75" t="s">
        <v>141</v>
      </c>
      <c r="U123" s="76" t="s">
        <v>39</v>
      </c>
      <c r="V123" s="76" t="s">
        <v>142</v>
      </c>
      <c r="W123" s="76" t="s">
        <v>143</v>
      </c>
      <c r="X123" s="76" t="s">
        <v>144</v>
      </c>
      <c r="Y123" s="76" t="s">
        <v>145</v>
      </c>
      <c r="Z123" s="76" t="s">
        <v>146</v>
      </c>
      <c r="AA123" s="77" t="s">
        <v>147</v>
      </c>
    </row>
    <row r="124" spans="2:65" s="1" customFormat="1" ht="29.25" customHeight="1">
      <c r="B124" s="34"/>
      <c r="C124" s="79" t="s">
        <v>110</v>
      </c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255">
        <f>BK124</f>
        <v>0</v>
      </c>
      <c r="O124" s="256"/>
      <c r="P124" s="256"/>
      <c r="Q124" s="256"/>
      <c r="R124" s="36"/>
      <c r="T124" s="78"/>
      <c r="U124" s="50"/>
      <c r="V124" s="50"/>
      <c r="W124" s="146">
        <f>W125+W147+W153</f>
        <v>0</v>
      </c>
      <c r="X124" s="50"/>
      <c r="Y124" s="146">
        <f>Y125+Y147+Y153</f>
        <v>23.015470000000001</v>
      </c>
      <c r="Z124" s="50"/>
      <c r="AA124" s="147">
        <f>AA125+AA147+AA153</f>
        <v>0.36199999999999999</v>
      </c>
      <c r="AT124" s="17" t="s">
        <v>74</v>
      </c>
      <c r="AU124" s="17" t="s">
        <v>115</v>
      </c>
      <c r="BK124" s="148">
        <f>BK125+BK147+BK153</f>
        <v>0</v>
      </c>
    </row>
    <row r="125" spans="2:65" s="9" customFormat="1" ht="37.35" customHeight="1">
      <c r="B125" s="149"/>
      <c r="C125" s="150"/>
      <c r="D125" s="151" t="s">
        <v>116</v>
      </c>
      <c r="E125" s="151"/>
      <c r="F125" s="151"/>
      <c r="G125" s="151"/>
      <c r="H125" s="151"/>
      <c r="I125" s="151"/>
      <c r="J125" s="151"/>
      <c r="K125" s="151"/>
      <c r="L125" s="151"/>
      <c r="M125" s="151"/>
      <c r="N125" s="240">
        <f>BK125</f>
        <v>0</v>
      </c>
      <c r="O125" s="257"/>
      <c r="P125" s="257"/>
      <c r="Q125" s="257"/>
      <c r="R125" s="152"/>
      <c r="T125" s="153"/>
      <c r="U125" s="150"/>
      <c r="V125" s="150"/>
      <c r="W125" s="154">
        <f>W126+W134+W137+W142+W145</f>
        <v>0</v>
      </c>
      <c r="X125" s="150"/>
      <c r="Y125" s="154">
        <f>Y126+Y134+Y137+Y142+Y145</f>
        <v>22.773070000000001</v>
      </c>
      <c r="Z125" s="150"/>
      <c r="AA125" s="155">
        <f>AA126+AA134+AA137+AA142+AA145</f>
        <v>0.28999999999999998</v>
      </c>
      <c r="AR125" s="156" t="s">
        <v>81</v>
      </c>
      <c r="AT125" s="157" t="s">
        <v>74</v>
      </c>
      <c r="AU125" s="157" t="s">
        <v>75</v>
      </c>
      <c r="AY125" s="156" t="s">
        <v>148</v>
      </c>
      <c r="BK125" s="158">
        <f>BK126+BK134+BK137+BK142+BK145</f>
        <v>0</v>
      </c>
    </row>
    <row r="126" spans="2:65" s="9" customFormat="1" ht="19.899999999999999" customHeight="1">
      <c r="B126" s="149"/>
      <c r="C126" s="150"/>
      <c r="D126" s="159" t="s">
        <v>117</v>
      </c>
      <c r="E126" s="159"/>
      <c r="F126" s="159"/>
      <c r="G126" s="159"/>
      <c r="H126" s="159"/>
      <c r="I126" s="159"/>
      <c r="J126" s="159"/>
      <c r="K126" s="159"/>
      <c r="L126" s="159"/>
      <c r="M126" s="159"/>
      <c r="N126" s="258">
        <f>BK126</f>
        <v>0</v>
      </c>
      <c r="O126" s="259"/>
      <c r="P126" s="259"/>
      <c r="Q126" s="259"/>
      <c r="R126" s="152"/>
      <c r="T126" s="153"/>
      <c r="U126" s="150"/>
      <c r="V126" s="150"/>
      <c r="W126" s="154">
        <f>SUM(W127:W133)</f>
        <v>0</v>
      </c>
      <c r="X126" s="150"/>
      <c r="Y126" s="154">
        <f>SUM(Y127:Y133)</f>
        <v>0</v>
      </c>
      <c r="Z126" s="150"/>
      <c r="AA126" s="155">
        <f>SUM(AA127:AA133)</f>
        <v>0.28999999999999998</v>
      </c>
      <c r="AR126" s="156" t="s">
        <v>81</v>
      </c>
      <c r="AT126" s="157" t="s">
        <v>74</v>
      </c>
      <c r="AU126" s="157" t="s">
        <v>81</v>
      </c>
      <c r="AY126" s="156" t="s">
        <v>148</v>
      </c>
      <c r="BK126" s="158">
        <f>SUM(BK127:BK133)</f>
        <v>0</v>
      </c>
    </row>
    <row r="127" spans="2:65" s="1" customFormat="1" ht="44.25" customHeight="1">
      <c r="B127" s="131"/>
      <c r="C127" s="160" t="s">
        <v>81</v>
      </c>
      <c r="D127" s="160" t="s">
        <v>149</v>
      </c>
      <c r="E127" s="161" t="s">
        <v>150</v>
      </c>
      <c r="F127" s="247" t="s">
        <v>151</v>
      </c>
      <c r="G127" s="247"/>
      <c r="H127" s="247"/>
      <c r="I127" s="247"/>
      <c r="J127" s="162" t="s">
        <v>152</v>
      </c>
      <c r="K127" s="163">
        <v>2</v>
      </c>
      <c r="L127" s="248">
        <v>0</v>
      </c>
      <c r="M127" s="248"/>
      <c r="N127" s="249">
        <f t="shared" ref="N127:N133" si="5">ROUND(L127*K127,3)</f>
        <v>0</v>
      </c>
      <c r="O127" s="249"/>
      <c r="P127" s="249"/>
      <c r="Q127" s="249"/>
      <c r="R127" s="134"/>
      <c r="T127" s="165" t="s">
        <v>5</v>
      </c>
      <c r="U127" s="43" t="s">
        <v>42</v>
      </c>
      <c r="V127" s="35"/>
      <c r="W127" s="166">
        <f t="shared" ref="W127:W133" si="6">V127*K127</f>
        <v>0</v>
      </c>
      <c r="X127" s="166">
        <v>0</v>
      </c>
      <c r="Y127" s="166">
        <f t="shared" ref="Y127:Y133" si="7">X127*K127</f>
        <v>0</v>
      </c>
      <c r="Z127" s="166">
        <v>0.14499999999999999</v>
      </c>
      <c r="AA127" s="167">
        <f t="shared" ref="AA127:AA133" si="8">Z127*K127</f>
        <v>0.28999999999999998</v>
      </c>
      <c r="AR127" s="17" t="s">
        <v>90</v>
      </c>
      <c r="AT127" s="17" t="s">
        <v>149</v>
      </c>
      <c r="AU127" s="17" t="s">
        <v>84</v>
      </c>
      <c r="AY127" s="17" t="s">
        <v>148</v>
      </c>
      <c r="BE127" s="105">
        <f t="shared" ref="BE127:BE133" si="9">IF(U127="základná",N127,0)</f>
        <v>0</v>
      </c>
      <c r="BF127" s="105">
        <f t="shared" ref="BF127:BF133" si="10">IF(U127="znížená",N127,0)</f>
        <v>0</v>
      </c>
      <c r="BG127" s="105">
        <f t="shared" ref="BG127:BG133" si="11">IF(U127="zákl. prenesená",N127,0)</f>
        <v>0</v>
      </c>
      <c r="BH127" s="105">
        <f t="shared" ref="BH127:BH133" si="12">IF(U127="zníž. prenesená",N127,0)</f>
        <v>0</v>
      </c>
      <c r="BI127" s="105">
        <f t="shared" ref="BI127:BI133" si="13">IF(U127="nulová",N127,0)</f>
        <v>0</v>
      </c>
      <c r="BJ127" s="17" t="s">
        <v>84</v>
      </c>
      <c r="BK127" s="168">
        <f t="shared" ref="BK127:BK133" si="14">ROUND(L127*K127,3)</f>
        <v>0</v>
      </c>
      <c r="BL127" s="17" t="s">
        <v>90</v>
      </c>
      <c r="BM127" s="17" t="s">
        <v>153</v>
      </c>
    </row>
    <row r="128" spans="2:65" s="1" customFormat="1" ht="31.5" customHeight="1">
      <c r="B128" s="131"/>
      <c r="C128" s="160" t="s">
        <v>84</v>
      </c>
      <c r="D128" s="160" t="s">
        <v>149</v>
      </c>
      <c r="E128" s="161" t="s">
        <v>154</v>
      </c>
      <c r="F128" s="247" t="s">
        <v>155</v>
      </c>
      <c r="G128" s="247"/>
      <c r="H128" s="247"/>
      <c r="I128" s="247"/>
      <c r="J128" s="162" t="s">
        <v>156</v>
      </c>
      <c r="K128" s="163">
        <v>12.8</v>
      </c>
      <c r="L128" s="248">
        <v>0</v>
      </c>
      <c r="M128" s="248"/>
      <c r="N128" s="249">
        <f t="shared" si="5"/>
        <v>0</v>
      </c>
      <c r="O128" s="249"/>
      <c r="P128" s="249"/>
      <c r="Q128" s="249"/>
      <c r="R128" s="134"/>
      <c r="T128" s="165" t="s">
        <v>5</v>
      </c>
      <c r="U128" s="43" t="s">
        <v>42</v>
      </c>
      <c r="V128" s="35"/>
      <c r="W128" s="166">
        <f t="shared" si="6"/>
        <v>0</v>
      </c>
      <c r="X128" s="166">
        <v>0</v>
      </c>
      <c r="Y128" s="166">
        <f t="shared" si="7"/>
        <v>0</v>
      </c>
      <c r="Z128" s="166">
        <v>0</v>
      </c>
      <c r="AA128" s="167">
        <f t="shared" si="8"/>
        <v>0</v>
      </c>
      <c r="AR128" s="17" t="s">
        <v>90</v>
      </c>
      <c r="AT128" s="17" t="s">
        <v>149</v>
      </c>
      <c r="AU128" s="17" t="s">
        <v>84</v>
      </c>
      <c r="AY128" s="17" t="s">
        <v>148</v>
      </c>
      <c r="BE128" s="105">
        <f t="shared" si="9"/>
        <v>0</v>
      </c>
      <c r="BF128" s="105">
        <f t="shared" si="10"/>
        <v>0</v>
      </c>
      <c r="BG128" s="105">
        <f t="shared" si="11"/>
        <v>0</v>
      </c>
      <c r="BH128" s="105">
        <f t="shared" si="12"/>
        <v>0</v>
      </c>
      <c r="BI128" s="105">
        <f t="shared" si="13"/>
        <v>0</v>
      </c>
      <c r="BJ128" s="17" t="s">
        <v>84</v>
      </c>
      <c r="BK128" s="168">
        <f t="shared" si="14"/>
        <v>0</v>
      </c>
      <c r="BL128" s="17" t="s">
        <v>90</v>
      </c>
      <c r="BM128" s="17" t="s">
        <v>157</v>
      </c>
    </row>
    <row r="129" spans="2:65" s="1" customFormat="1" ht="31.5" customHeight="1">
      <c r="B129" s="131"/>
      <c r="C129" s="160" t="s">
        <v>87</v>
      </c>
      <c r="D129" s="160" t="s">
        <v>149</v>
      </c>
      <c r="E129" s="161" t="s">
        <v>158</v>
      </c>
      <c r="F129" s="247" t="s">
        <v>159</v>
      </c>
      <c r="G129" s="247"/>
      <c r="H129" s="247"/>
      <c r="I129" s="247"/>
      <c r="J129" s="162" t="s">
        <v>156</v>
      </c>
      <c r="K129" s="163">
        <v>12.8</v>
      </c>
      <c r="L129" s="248">
        <v>0</v>
      </c>
      <c r="M129" s="248"/>
      <c r="N129" s="249">
        <f t="shared" si="5"/>
        <v>0</v>
      </c>
      <c r="O129" s="249"/>
      <c r="P129" s="249"/>
      <c r="Q129" s="249"/>
      <c r="R129" s="134"/>
      <c r="T129" s="165" t="s">
        <v>5</v>
      </c>
      <c r="U129" s="43" t="s">
        <v>42</v>
      </c>
      <c r="V129" s="35"/>
      <c r="W129" s="166">
        <f t="shared" si="6"/>
        <v>0</v>
      </c>
      <c r="X129" s="166">
        <v>0</v>
      </c>
      <c r="Y129" s="166">
        <f t="shared" si="7"/>
        <v>0</v>
      </c>
      <c r="Z129" s="166">
        <v>0</v>
      </c>
      <c r="AA129" s="167">
        <f t="shared" si="8"/>
        <v>0</v>
      </c>
      <c r="AR129" s="17" t="s">
        <v>90</v>
      </c>
      <c r="AT129" s="17" t="s">
        <v>149</v>
      </c>
      <c r="AU129" s="17" t="s">
        <v>84</v>
      </c>
      <c r="AY129" s="17" t="s">
        <v>148</v>
      </c>
      <c r="BE129" s="105">
        <f t="shared" si="9"/>
        <v>0</v>
      </c>
      <c r="BF129" s="105">
        <f t="shared" si="10"/>
        <v>0</v>
      </c>
      <c r="BG129" s="105">
        <f t="shared" si="11"/>
        <v>0</v>
      </c>
      <c r="BH129" s="105">
        <f t="shared" si="12"/>
        <v>0</v>
      </c>
      <c r="BI129" s="105">
        <f t="shared" si="13"/>
        <v>0</v>
      </c>
      <c r="BJ129" s="17" t="s">
        <v>84</v>
      </c>
      <c r="BK129" s="168">
        <f t="shared" si="14"/>
        <v>0</v>
      </c>
      <c r="BL129" s="17" t="s">
        <v>90</v>
      </c>
      <c r="BM129" s="17" t="s">
        <v>160</v>
      </c>
    </row>
    <row r="130" spans="2:65" s="1" customFormat="1" ht="44.25" customHeight="1">
      <c r="B130" s="131"/>
      <c r="C130" s="160" t="s">
        <v>90</v>
      </c>
      <c r="D130" s="160" t="s">
        <v>149</v>
      </c>
      <c r="E130" s="161" t="s">
        <v>161</v>
      </c>
      <c r="F130" s="247" t="s">
        <v>162</v>
      </c>
      <c r="G130" s="247"/>
      <c r="H130" s="247"/>
      <c r="I130" s="247"/>
      <c r="J130" s="162" t="s">
        <v>156</v>
      </c>
      <c r="K130" s="163">
        <v>12.8</v>
      </c>
      <c r="L130" s="248">
        <v>0</v>
      </c>
      <c r="M130" s="248"/>
      <c r="N130" s="249">
        <f t="shared" si="5"/>
        <v>0</v>
      </c>
      <c r="O130" s="249"/>
      <c r="P130" s="249"/>
      <c r="Q130" s="249"/>
      <c r="R130" s="134"/>
      <c r="T130" s="165" t="s">
        <v>5</v>
      </c>
      <c r="U130" s="43" t="s">
        <v>42</v>
      </c>
      <c r="V130" s="35"/>
      <c r="W130" s="166">
        <f t="shared" si="6"/>
        <v>0</v>
      </c>
      <c r="X130" s="166">
        <v>0</v>
      </c>
      <c r="Y130" s="166">
        <f t="shared" si="7"/>
        <v>0</v>
      </c>
      <c r="Z130" s="166">
        <v>0</v>
      </c>
      <c r="AA130" s="167">
        <f t="shared" si="8"/>
        <v>0</v>
      </c>
      <c r="AR130" s="17" t="s">
        <v>90</v>
      </c>
      <c r="AT130" s="17" t="s">
        <v>149</v>
      </c>
      <c r="AU130" s="17" t="s">
        <v>84</v>
      </c>
      <c r="AY130" s="17" t="s">
        <v>148</v>
      </c>
      <c r="BE130" s="105">
        <f t="shared" si="9"/>
        <v>0</v>
      </c>
      <c r="BF130" s="105">
        <f t="shared" si="10"/>
        <v>0</v>
      </c>
      <c r="BG130" s="105">
        <f t="shared" si="11"/>
        <v>0</v>
      </c>
      <c r="BH130" s="105">
        <f t="shared" si="12"/>
        <v>0</v>
      </c>
      <c r="BI130" s="105">
        <f t="shared" si="13"/>
        <v>0</v>
      </c>
      <c r="BJ130" s="17" t="s">
        <v>84</v>
      </c>
      <c r="BK130" s="168">
        <f t="shared" si="14"/>
        <v>0</v>
      </c>
      <c r="BL130" s="17" t="s">
        <v>90</v>
      </c>
      <c r="BM130" s="17" t="s">
        <v>163</v>
      </c>
    </row>
    <row r="131" spans="2:65" s="1" customFormat="1" ht="22.5" customHeight="1">
      <c r="B131" s="131"/>
      <c r="C131" s="160" t="s">
        <v>164</v>
      </c>
      <c r="D131" s="160" t="s">
        <v>149</v>
      </c>
      <c r="E131" s="161" t="s">
        <v>165</v>
      </c>
      <c r="F131" s="247" t="s">
        <v>166</v>
      </c>
      <c r="G131" s="247"/>
      <c r="H131" s="247"/>
      <c r="I131" s="247"/>
      <c r="J131" s="162" t="s">
        <v>156</v>
      </c>
      <c r="K131" s="163">
        <v>12.8</v>
      </c>
      <c r="L131" s="248">
        <v>0</v>
      </c>
      <c r="M131" s="248"/>
      <c r="N131" s="249">
        <f t="shared" si="5"/>
        <v>0</v>
      </c>
      <c r="O131" s="249"/>
      <c r="P131" s="249"/>
      <c r="Q131" s="249"/>
      <c r="R131" s="134"/>
      <c r="T131" s="165" t="s">
        <v>5</v>
      </c>
      <c r="U131" s="43" t="s">
        <v>42</v>
      </c>
      <c r="V131" s="35"/>
      <c r="W131" s="166">
        <f t="shared" si="6"/>
        <v>0</v>
      </c>
      <c r="X131" s="166">
        <v>0</v>
      </c>
      <c r="Y131" s="166">
        <f t="shared" si="7"/>
        <v>0</v>
      </c>
      <c r="Z131" s="166">
        <v>0</v>
      </c>
      <c r="AA131" s="167">
        <f t="shared" si="8"/>
        <v>0</v>
      </c>
      <c r="AR131" s="17" t="s">
        <v>90</v>
      </c>
      <c r="AT131" s="17" t="s">
        <v>149</v>
      </c>
      <c r="AU131" s="17" t="s">
        <v>84</v>
      </c>
      <c r="AY131" s="17" t="s">
        <v>148</v>
      </c>
      <c r="BE131" s="105">
        <f t="shared" si="9"/>
        <v>0</v>
      </c>
      <c r="BF131" s="105">
        <f t="shared" si="10"/>
        <v>0</v>
      </c>
      <c r="BG131" s="105">
        <f t="shared" si="11"/>
        <v>0</v>
      </c>
      <c r="BH131" s="105">
        <f t="shared" si="12"/>
        <v>0</v>
      </c>
      <c r="BI131" s="105">
        <f t="shared" si="13"/>
        <v>0</v>
      </c>
      <c r="BJ131" s="17" t="s">
        <v>84</v>
      </c>
      <c r="BK131" s="168">
        <f t="shared" si="14"/>
        <v>0</v>
      </c>
      <c r="BL131" s="17" t="s">
        <v>90</v>
      </c>
      <c r="BM131" s="17" t="s">
        <v>167</v>
      </c>
    </row>
    <row r="132" spans="2:65" s="1" customFormat="1" ht="31.5" customHeight="1">
      <c r="B132" s="131"/>
      <c r="C132" s="160" t="s">
        <v>168</v>
      </c>
      <c r="D132" s="160" t="s">
        <v>149</v>
      </c>
      <c r="E132" s="161" t="s">
        <v>169</v>
      </c>
      <c r="F132" s="247" t="s">
        <v>170</v>
      </c>
      <c r="G132" s="247"/>
      <c r="H132" s="247"/>
      <c r="I132" s="247"/>
      <c r="J132" s="162" t="s">
        <v>171</v>
      </c>
      <c r="K132" s="163">
        <v>23.04</v>
      </c>
      <c r="L132" s="248">
        <v>0</v>
      </c>
      <c r="M132" s="248"/>
      <c r="N132" s="249">
        <f t="shared" si="5"/>
        <v>0</v>
      </c>
      <c r="O132" s="249"/>
      <c r="P132" s="249"/>
      <c r="Q132" s="249"/>
      <c r="R132" s="134"/>
      <c r="T132" s="165" t="s">
        <v>5</v>
      </c>
      <c r="U132" s="43" t="s">
        <v>42</v>
      </c>
      <c r="V132" s="35"/>
      <c r="W132" s="166">
        <f t="shared" si="6"/>
        <v>0</v>
      </c>
      <c r="X132" s="166">
        <v>0</v>
      </c>
      <c r="Y132" s="166">
        <f t="shared" si="7"/>
        <v>0</v>
      </c>
      <c r="Z132" s="166">
        <v>0</v>
      </c>
      <c r="AA132" s="167">
        <f t="shared" si="8"/>
        <v>0</v>
      </c>
      <c r="AR132" s="17" t="s">
        <v>90</v>
      </c>
      <c r="AT132" s="17" t="s">
        <v>149</v>
      </c>
      <c r="AU132" s="17" t="s">
        <v>84</v>
      </c>
      <c r="AY132" s="17" t="s">
        <v>148</v>
      </c>
      <c r="BE132" s="105">
        <f t="shared" si="9"/>
        <v>0</v>
      </c>
      <c r="BF132" s="105">
        <f t="shared" si="10"/>
        <v>0</v>
      </c>
      <c r="BG132" s="105">
        <f t="shared" si="11"/>
        <v>0</v>
      </c>
      <c r="BH132" s="105">
        <f t="shared" si="12"/>
        <v>0</v>
      </c>
      <c r="BI132" s="105">
        <f t="shared" si="13"/>
        <v>0</v>
      </c>
      <c r="BJ132" s="17" t="s">
        <v>84</v>
      </c>
      <c r="BK132" s="168">
        <f t="shared" si="14"/>
        <v>0</v>
      </c>
      <c r="BL132" s="17" t="s">
        <v>90</v>
      </c>
      <c r="BM132" s="17" t="s">
        <v>172</v>
      </c>
    </row>
    <row r="133" spans="2:65" s="1" customFormat="1" ht="31.5" customHeight="1">
      <c r="B133" s="131"/>
      <c r="C133" s="160" t="s">
        <v>173</v>
      </c>
      <c r="D133" s="160" t="s">
        <v>149</v>
      </c>
      <c r="E133" s="161" t="s">
        <v>174</v>
      </c>
      <c r="F133" s="247" t="s">
        <v>175</v>
      </c>
      <c r="G133" s="247"/>
      <c r="H133" s="247"/>
      <c r="I133" s="247"/>
      <c r="J133" s="162" t="s">
        <v>176</v>
      </c>
      <c r="K133" s="163">
        <v>12</v>
      </c>
      <c r="L133" s="248">
        <v>0</v>
      </c>
      <c r="M133" s="248"/>
      <c r="N133" s="249">
        <f t="shared" si="5"/>
        <v>0</v>
      </c>
      <c r="O133" s="249"/>
      <c r="P133" s="249"/>
      <c r="Q133" s="249"/>
      <c r="R133" s="134"/>
      <c r="T133" s="165" t="s">
        <v>5</v>
      </c>
      <c r="U133" s="43" t="s">
        <v>42</v>
      </c>
      <c r="V133" s="35"/>
      <c r="W133" s="166">
        <f t="shared" si="6"/>
        <v>0</v>
      </c>
      <c r="X133" s="166">
        <v>0</v>
      </c>
      <c r="Y133" s="166">
        <f t="shared" si="7"/>
        <v>0</v>
      </c>
      <c r="Z133" s="166">
        <v>0</v>
      </c>
      <c r="AA133" s="167">
        <f t="shared" si="8"/>
        <v>0</v>
      </c>
      <c r="AR133" s="17" t="s">
        <v>90</v>
      </c>
      <c r="AT133" s="17" t="s">
        <v>149</v>
      </c>
      <c r="AU133" s="17" t="s">
        <v>84</v>
      </c>
      <c r="AY133" s="17" t="s">
        <v>148</v>
      </c>
      <c r="BE133" s="105">
        <f t="shared" si="9"/>
        <v>0</v>
      </c>
      <c r="BF133" s="105">
        <f t="shared" si="10"/>
        <v>0</v>
      </c>
      <c r="BG133" s="105">
        <f t="shared" si="11"/>
        <v>0</v>
      </c>
      <c r="BH133" s="105">
        <f t="shared" si="12"/>
        <v>0</v>
      </c>
      <c r="BI133" s="105">
        <f t="shared" si="13"/>
        <v>0</v>
      </c>
      <c r="BJ133" s="17" t="s">
        <v>84</v>
      </c>
      <c r="BK133" s="168">
        <f t="shared" si="14"/>
        <v>0</v>
      </c>
      <c r="BL133" s="17" t="s">
        <v>90</v>
      </c>
      <c r="BM133" s="17" t="s">
        <v>177</v>
      </c>
    </row>
    <row r="134" spans="2:65" s="9" customFormat="1" ht="29.85" customHeight="1">
      <c r="B134" s="149"/>
      <c r="C134" s="150"/>
      <c r="D134" s="159" t="s">
        <v>118</v>
      </c>
      <c r="E134" s="159"/>
      <c r="F134" s="159"/>
      <c r="G134" s="159"/>
      <c r="H134" s="159"/>
      <c r="I134" s="159"/>
      <c r="J134" s="159"/>
      <c r="K134" s="159"/>
      <c r="L134" s="159"/>
      <c r="M134" s="159"/>
      <c r="N134" s="260">
        <f>BK134</f>
        <v>0</v>
      </c>
      <c r="O134" s="261"/>
      <c r="P134" s="261"/>
      <c r="Q134" s="261"/>
      <c r="R134" s="152"/>
      <c r="T134" s="153"/>
      <c r="U134" s="150"/>
      <c r="V134" s="150"/>
      <c r="W134" s="154">
        <f>SUM(W135:W136)</f>
        <v>0</v>
      </c>
      <c r="X134" s="150"/>
      <c r="Y134" s="154">
        <f>SUM(Y135:Y136)</f>
        <v>0.62111000000000005</v>
      </c>
      <c r="Z134" s="150"/>
      <c r="AA134" s="155">
        <f>SUM(AA135:AA136)</f>
        <v>0</v>
      </c>
      <c r="AR134" s="156" t="s">
        <v>81</v>
      </c>
      <c r="AT134" s="157" t="s">
        <v>74</v>
      </c>
      <c r="AU134" s="157" t="s">
        <v>81</v>
      </c>
      <c r="AY134" s="156" t="s">
        <v>148</v>
      </c>
      <c r="BK134" s="158">
        <f>SUM(BK135:BK136)</f>
        <v>0</v>
      </c>
    </row>
    <row r="135" spans="2:65" s="1" customFormat="1" ht="31.5" customHeight="1">
      <c r="B135" s="131"/>
      <c r="C135" s="160" t="s">
        <v>178</v>
      </c>
      <c r="D135" s="160" t="s">
        <v>149</v>
      </c>
      <c r="E135" s="161" t="s">
        <v>179</v>
      </c>
      <c r="F135" s="247" t="s">
        <v>180</v>
      </c>
      <c r="G135" s="247"/>
      <c r="H135" s="247"/>
      <c r="I135" s="247"/>
      <c r="J135" s="162" t="s">
        <v>181</v>
      </c>
      <c r="K135" s="163">
        <v>7</v>
      </c>
      <c r="L135" s="248">
        <v>0</v>
      </c>
      <c r="M135" s="248"/>
      <c r="N135" s="249">
        <f>ROUND(L135*K135,3)</f>
        <v>0</v>
      </c>
      <c r="O135" s="249"/>
      <c r="P135" s="249"/>
      <c r="Q135" s="249"/>
      <c r="R135" s="134"/>
      <c r="T135" s="165" t="s">
        <v>5</v>
      </c>
      <c r="U135" s="43" t="s">
        <v>42</v>
      </c>
      <c r="V135" s="35"/>
      <c r="W135" s="166">
        <f>V135*K135</f>
        <v>0</v>
      </c>
      <c r="X135" s="166">
        <v>8.8730000000000003E-2</v>
      </c>
      <c r="Y135" s="166">
        <f>X135*K135</f>
        <v>0.62111000000000005</v>
      </c>
      <c r="Z135" s="166">
        <v>0</v>
      </c>
      <c r="AA135" s="167">
        <f>Z135*K135</f>
        <v>0</v>
      </c>
      <c r="AR135" s="17" t="s">
        <v>90</v>
      </c>
      <c r="AT135" s="17" t="s">
        <v>149</v>
      </c>
      <c r="AU135" s="17" t="s">
        <v>84</v>
      </c>
      <c r="AY135" s="17" t="s">
        <v>148</v>
      </c>
      <c r="BE135" s="105">
        <f>IF(U135="základná",N135,0)</f>
        <v>0</v>
      </c>
      <c r="BF135" s="105">
        <f>IF(U135="znížená",N135,0)</f>
        <v>0</v>
      </c>
      <c r="BG135" s="105">
        <f>IF(U135="zákl. prenesená",N135,0)</f>
        <v>0</v>
      </c>
      <c r="BH135" s="105">
        <f>IF(U135="zníž. prenesená",N135,0)</f>
        <v>0</v>
      </c>
      <c r="BI135" s="105">
        <f>IF(U135="nulová",N135,0)</f>
        <v>0</v>
      </c>
      <c r="BJ135" s="17" t="s">
        <v>84</v>
      </c>
      <c r="BK135" s="168">
        <f>ROUND(L135*K135,3)</f>
        <v>0</v>
      </c>
      <c r="BL135" s="17" t="s">
        <v>90</v>
      </c>
      <c r="BM135" s="17" t="s">
        <v>182</v>
      </c>
    </row>
    <row r="136" spans="2:65" s="1" customFormat="1" ht="31.5" customHeight="1">
      <c r="B136" s="131"/>
      <c r="C136" s="169" t="s">
        <v>183</v>
      </c>
      <c r="D136" s="169" t="s">
        <v>184</v>
      </c>
      <c r="E136" s="170" t="s">
        <v>185</v>
      </c>
      <c r="F136" s="250" t="s">
        <v>186</v>
      </c>
      <c r="G136" s="250"/>
      <c r="H136" s="250"/>
      <c r="I136" s="250"/>
      <c r="J136" s="171" t="s">
        <v>181</v>
      </c>
      <c r="K136" s="172">
        <v>7</v>
      </c>
      <c r="L136" s="251">
        <v>0</v>
      </c>
      <c r="M136" s="251"/>
      <c r="N136" s="252">
        <f>ROUND(L136*K136,3)</f>
        <v>0</v>
      </c>
      <c r="O136" s="249"/>
      <c r="P136" s="249"/>
      <c r="Q136" s="249"/>
      <c r="R136" s="134"/>
      <c r="T136" s="165" t="s">
        <v>5</v>
      </c>
      <c r="U136" s="43" t="s">
        <v>42</v>
      </c>
      <c r="V136" s="35"/>
      <c r="W136" s="166">
        <f>V136*K136</f>
        <v>0</v>
      </c>
      <c r="X136" s="166">
        <v>0</v>
      </c>
      <c r="Y136" s="166">
        <f>X136*K136</f>
        <v>0</v>
      </c>
      <c r="Z136" s="166">
        <v>0</v>
      </c>
      <c r="AA136" s="167">
        <f>Z136*K136</f>
        <v>0</v>
      </c>
      <c r="AR136" s="17" t="s">
        <v>178</v>
      </c>
      <c r="AT136" s="17" t="s">
        <v>184</v>
      </c>
      <c r="AU136" s="17" t="s">
        <v>84</v>
      </c>
      <c r="AY136" s="17" t="s">
        <v>148</v>
      </c>
      <c r="BE136" s="105">
        <f>IF(U136="základná",N136,0)</f>
        <v>0</v>
      </c>
      <c r="BF136" s="105">
        <f>IF(U136="znížená",N136,0)</f>
        <v>0</v>
      </c>
      <c r="BG136" s="105">
        <f>IF(U136="zákl. prenesená",N136,0)</f>
        <v>0</v>
      </c>
      <c r="BH136" s="105">
        <f>IF(U136="zníž. prenesená",N136,0)</f>
        <v>0</v>
      </c>
      <c r="BI136" s="105">
        <f>IF(U136="nulová",N136,0)</f>
        <v>0</v>
      </c>
      <c r="BJ136" s="17" t="s">
        <v>84</v>
      </c>
      <c r="BK136" s="168">
        <f>ROUND(L136*K136,3)</f>
        <v>0</v>
      </c>
      <c r="BL136" s="17" t="s">
        <v>90</v>
      </c>
      <c r="BM136" s="17" t="s">
        <v>187</v>
      </c>
    </row>
    <row r="137" spans="2:65" s="9" customFormat="1" ht="29.85" customHeight="1">
      <c r="B137" s="149"/>
      <c r="C137" s="150"/>
      <c r="D137" s="159" t="s">
        <v>119</v>
      </c>
      <c r="E137" s="159"/>
      <c r="F137" s="159"/>
      <c r="G137" s="159"/>
      <c r="H137" s="159"/>
      <c r="I137" s="159"/>
      <c r="J137" s="159"/>
      <c r="K137" s="159"/>
      <c r="L137" s="159"/>
      <c r="M137" s="159"/>
      <c r="N137" s="260">
        <f>BK137</f>
        <v>0</v>
      </c>
      <c r="O137" s="261"/>
      <c r="P137" s="261"/>
      <c r="Q137" s="261"/>
      <c r="R137" s="152"/>
      <c r="T137" s="153"/>
      <c r="U137" s="150"/>
      <c r="V137" s="150"/>
      <c r="W137" s="154">
        <f>SUM(W138:W141)</f>
        <v>0</v>
      </c>
      <c r="X137" s="150"/>
      <c r="Y137" s="154">
        <f>SUM(Y138:Y141)</f>
        <v>19.6508</v>
      </c>
      <c r="Z137" s="150"/>
      <c r="AA137" s="155">
        <f>SUM(AA138:AA141)</f>
        <v>0</v>
      </c>
      <c r="AR137" s="156" t="s">
        <v>81</v>
      </c>
      <c r="AT137" s="157" t="s">
        <v>74</v>
      </c>
      <c r="AU137" s="157" t="s">
        <v>81</v>
      </c>
      <c r="AY137" s="156" t="s">
        <v>148</v>
      </c>
      <c r="BK137" s="158">
        <f>SUM(BK138:BK141)</f>
        <v>0</v>
      </c>
    </row>
    <row r="138" spans="2:65" s="1" customFormat="1" ht="44.25" customHeight="1">
      <c r="B138" s="131"/>
      <c r="C138" s="160" t="s">
        <v>188</v>
      </c>
      <c r="D138" s="160" t="s">
        <v>149</v>
      </c>
      <c r="E138" s="161" t="s">
        <v>189</v>
      </c>
      <c r="F138" s="247" t="s">
        <v>190</v>
      </c>
      <c r="G138" s="247"/>
      <c r="H138" s="247"/>
      <c r="I138" s="247"/>
      <c r="J138" s="162" t="s">
        <v>176</v>
      </c>
      <c r="K138" s="163">
        <v>40</v>
      </c>
      <c r="L138" s="248">
        <v>0</v>
      </c>
      <c r="M138" s="248"/>
      <c r="N138" s="249">
        <f>ROUND(L138*K138,3)</f>
        <v>0</v>
      </c>
      <c r="O138" s="249"/>
      <c r="P138" s="249"/>
      <c r="Q138" s="249"/>
      <c r="R138" s="134"/>
      <c r="T138" s="165" t="s">
        <v>5</v>
      </c>
      <c r="U138" s="43" t="s">
        <v>42</v>
      </c>
      <c r="V138" s="35"/>
      <c r="W138" s="166">
        <f>V138*K138</f>
        <v>0</v>
      </c>
      <c r="X138" s="166">
        <v>8.0030000000000004E-2</v>
      </c>
      <c r="Y138" s="166">
        <f>X138*K138</f>
        <v>3.2012</v>
      </c>
      <c r="Z138" s="166">
        <v>0</v>
      </c>
      <c r="AA138" s="167">
        <f>Z138*K138</f>
        <v>0</v>
      </c>
      <c r="AR138" s="17" t="s">
        <v>90</v>
      </c>
      <c r="AT138" s="17" t="s">
        <v>149</v>
      </c>
      <c r="AU138" s="17" t="s">
        <v>84</v>
      </c>
      <c r="AY138" s="17" t="s">
        <v>148</v>
      </c>
      <c r="BE138" s="105">
        <f>IF(U138="základná",N138,0)</f>
        <v>0</v>
      </c>
      <c r="BF138" s="105">
        <f>IF(U138="znížená",N138,0)</f>
        <v>0</v>
      </c>
      <c r="BG138" s="105">
        <f>IF(U138="zákl. prenesená",N138,0)</f>
        <v>0</v>
      </c>
      <c r="BH138" s="105">
        <f>IF(U138="zníž. prenesená",N138,0)</f>
        <v>0</v>
      </c>
      <c r="BI138" s="105">
        <f>IF(U138="nulová",N138,0)</f>
        <v>0</v>
      </c>
      <c r="BJ138" s="17" t="s">
        <v>84</v>
      </c>
      <c r="BK138" s="168">
        <f>ROUND(L138*K138,3)</f>
        <v>0</v>
      </c>
      <c r="BL138" s="17" t="s">
        <v>90</v>
      </c>
      <c r="BM138" s="17" t="s">
        <v>191</v>
      </c>
    </row>
    <row r="139" spans="2:65" s="1" customFormat="1" ht="44.25" customHeight="1">
      <c r="B139" s="131"/>
      <c r="C139" s="160" t="s">
        <v>192</v>
      </c>
      <c r="D139" s="160" t="s">
        <v>149</v>
      </c>
      <c r="E139" s="161" t="s">
        <v>193</v>
      </c>
      <c r="F139" s="247" t="s">
        <v>194</v>
      </c>
      <c r="G139" s="247"/>
      <c r="H139" s="247"/>
      <c r="I139" s="247"/>
      <c r="J139" s="162" t="s">
        <v>176</v>
      </c>
      <c r="K139" s="163">
        <v>40</v>
      </c>
      <c r="L139" s="248">
        <v>0</v>
      </c>
      <c r="M139" s="248"/>
      <c r="N139" s="249">
        <f>ROUND(L139*K139,3)</f>
        <v>0</v>
      </c>
      <c r="O139" s="249"/>
      <c r="P139" s="249"/>
      <c r="Q139" s="249"/>
      <c r="R139" s="134"/>
      <c r="T139" s="165" t="s">
        <v>5</v>
      </c>
      <c r="U139" s="43" t="s">
        <v>42</v>
      </c>
      <c r="V139" s="35"/>
      <c r="W139" s="166">
        <f>V139*K139</f>
        <v>0</v>
      </c>
      <c r="X139" s="166">
        <v>0.27994000000000002</v>
      </c>
      <c r="Y139" s="166">
        <f>X139*K139</f>
        <v>11.197600000000001</v>
      </c>
      <c r="Z139" s="166">
        <v>0</v>
      </c>
      <c r="AA139" s="167">
        <f>Z139*K139</f>
        <v>0</v>
      </c>
      <c r="AR139" s="17" t="s">
        <v>90</v>
      </c>
      <c r="AT139" s="17" t="s">
        <v>149</v>
      </c>
      <c r="AU139" s="17" t="s">
        <v>84</v>
      </c>
      <c r="AY139" s="17" t="s">
        <v>148</v>
      </c>
      <c r="BE139" s="105">
        <f>IF(U139="základná",N139,0)</f>
        <v>0</v>
      </c>
      <c r="BF139" s="105">
        <f>IF(U139="znížená",N139,0)</f>
        <v>0</v>
      </c>
      <c r="BG139" s="105">
        <f>IF(U139="zákl. prenesená",N139,0)</f>
        <v>0</v>
      </c>
      <c r="BH139" s="105">
        <f>IF(U139="zníž. prenesená",N139,0)</f>
        <v>0</v>
      </c>
      <c r="BI139" s="105">
        <f>IF(U139="nulová",N139,0)</f>
        <v>0</v>
      </c>
      <c r="BJ139" s="17" t="s">
        <v>84</v>
      </c>
      <c r="BK139" s="168">
        <f>ROUND(L139*K139,3)</f>
        <v>0</v>
      </c>
      <c r="BL139" s="17" t="s">
        <v>90</v>
      </c>
      <c r="BM139" s="17" t="s">
        <v>195</v>
      </c>
    </row>
    <row r="140" spans="2:65" s="1" customFormat="1" ht="44.25" customHeight="1">
      <c r="B140" s="131"/>
      <c r="C140" s="160" t="s">
        <v>196</v>
      </c>
      <c r="D140" s="160" t="s">
        <v>149</v>
      </c>
      <c r="E140" s="161" t="s">
        <v>197</v>
      </c>
      <c r="F140" s="247" t="s">
        <v>198</v>
      </c>
      <c r="G140" s="247"/>
      <c r="H140" s="247"/>
      <c r="I140" s="247"/>
      <c r="J140" s="162" t="s">
        <v>176</v>
      </c>
      <c r="K140" s="163">
        <v>40</v>
      </c>
      <c r="L140" s="248">
        <v>0</v>
      </c>
      <c r="M140" s="248"/>
      <c r="N140" s="249">
        <f>ROUND(L140*K140,3)</f>
        <v>0</v>
      </c>
      <c r="O140" s="249"/>
      <c r="P140" s="249"/>
      <c r="Q140" s="249"/>
      <c r="R140" s="134"/>
      <c r="T140" s="165" t="s">
        <v>5</v>
      </c>
      <c r="U140" s="43" t="s">
        <v>42</v>
      </c>
      <c r="V140" s="35"/>
      <c r="W140" s="166">
        <f>V140*K140</f>
        <v>0</v>
      </c>
      <c r="X140" s="166">
        <v>0</v>
      </c>
      <c r="Y140" s="166">
        <f>X140*K140</f>
        <v>0</v>
      </c>
      <c r="Z140" s="166">
        <v>0</v>
      </c>
      <c r="AA140" s="167">
        <f>Z140*K140</f>
        <v>0</v>
      </c>
      <c r="AR140" s="17" t="s">
        <v>90</v>
      </c>
      <c r="AT140" s="17" t="s">
        <v>149</v>
      </c>
      <c r="AU140" s="17" t="s">
        <v>84</v>
      </c>
      <c r="AY140" s="17" t="s">
        <v>148</v>
      </c>
      <c r="BE140" s="105">
        <f>IF(U140="základná",N140,0)</f>
        <v>0</v>
      </c>
      <c r="BF140" s="105">
        <f>IF(U140="znížená",N140,0)</f>
        <v>0</v>
      </c>
      <c r="BG140" s="105">
        <f>IF(U140="zákl. prenesená",N140,0)</f>
        <v>0</v>
      </c>
      <c r="BH140" s="105">
        <f>IF(U140="zníž. prenesená",N140,0)</f>
        <v>0</v>
      </c>
      <c r="BI140" s="105">
        <f>IF(U140="nulová",N140,0)</f>
        <v>0</v>
      </c>
      <c r="BJ140" s="17" t="s">
        <v>84</v>
      </c>
      <c r="BK140" s="168">
        <f>ROUND(L140*K140,3)</f>
        <v>0</v>
      </c>
      <c r="BL140" s="17" t="s">
        <v>90</v>
      </c>
      <c r="BM140" s="17" t="s">
        <v>199</v>
      </c>
    </row>
    <row r="141" spans="2:65" s="1" customFormat="1" ht="31.5" customHeight="1">
      <c r="B141" s="131"/>
      <c r="C141" s="169" t="s">
        <v>200</v>
      </c>
      <c r="D141" s="169" t="s">
        <v>184</v>
      </c>
      <c r="E141" s="170" t="s">
        <v>201</v>
      </c>
      <c r="F141" s="250" t="s">
        <v>202</v>
      </c>
      <c r="G141" s="250"/>
      <c r="H141" s="250"/>
      <c r="I141" s="250"/>
      <c r="J141" s="171" t="s">
        <v>176</v>
      </c>
      <c r="K141" s="172">
        <v>40.4</v>
      </c>
      <c r="L141" s="251">
        <v>0</v>
      </c>
      <c r="M141" s="251"/>
      <c r="N141" s="252">
        <f>ROUND(L141*K141,3)</f>
        <v>0</v>
      </c>
      <c r="O141" s="249"/>
      <c r="P141" s="249"/>
      <c r="Q141" s="249"/>
      <c r="R141" s="134"/>
      <c r="T141" s="165" t="s">
        <v>5</v>
      </c>
      <c r="U141" s="43" t="s">
        <v>42</v>
      </c>
      <c r="V141" s="35"/>
      <c r="W141" s="166">
        <f>V141*K141</f>
        <v>0</v>
      </c>
      <c r="X141" s="166">
        <v>0.13</v>
      </c>
      <c r="Y141" s="166">
        <f>X141*K141</f>
        <v>5.2519999999999998</v>
      </c>
      <c r="Z141" s="166">
        <v>0</v>
      </c>
      <c r="AA141" s="167">
        <f>Z141*K141</f>
        <v>0</v>
      </c>
      <c r="AR141" s="17" t="s">
        <v>178</v>
      </c>
      <c r="AT141" s="17" t="s">
        <v>184</v>
      </c>
      <c r="AU141" s="17" t="s">
        <v>84</v>
      </c>
      <c r="AY141" s="17" t="s">
        <v>148</v>
      </c>
      <c r="BE141" s="105">
        <f>IF(U141="základná",N141,0)</f>
        <v>0</v>
      </c>
      <c r="BF141" s="105">
        <f>IF(U141="znížená",N141,0)</f>
        <v>0</v>
      </c>
      <c r="BG141" s="105">
        <f>IF(U141="zákl. prenesená",N141,0)</f>
        <v>0</v>
      </c>
      <c r="BH141" s="105">
        <f>IF(U141="zníž. prenesená",N141,0)</f>
        <v>0</v>
      </c>
      <c r="BI141" s="105">
        <f>IF(U141="nulová",N141,0)</f>
        <v>0</v>
      </c>
      <c r="BJ141" s="17" t="s">
        <v>84</v>
      </c>
      <c r="BK141" s="168">
        <f>ROUND(L141*K141,3)</f>
        <v>0</v>
      </c>
      <c r="BL141" s="17" t="s">
        <v>90</v>
      </c>
      <c r="BM141" s="17" t="s">
        <v>203</v>
      </c>
    </row>
    <row r="142" spans="2:65" s="9" customFormat="1" ht="29.85" customHeight="1">
      <c r="B142" s="149"/>
      <c r="C142" s="150"/>
      <c r="D142" s="159" t="s">
        <v>120</v>
      </c>
      <c r="E142" s="159"/>
      <c r="F142" s="159"/>
      <c r="G142" s="159"/>
      <c r="H142" s="159"/>
      <c r="I142" s="159"/>
      <c r="J142" s="159"/>
      <c r="K142" s="159"/>
      <c r="L142" s="159"/>
      <c r="M142" s="159"/>
      <c r="N142" s="260">
        <f>BK142</f>
        <v>0</v>
      </c>
      <c r="O142" s="261"/>
      <c r="P142" s="261"/>
      <c r="Q142" s="261"/>
      <c r="R142" s="152"/>
      <c r="T142" s="153"/>
      <c r="U142" s="150"/>
      <c r="V142" s="150"/>
      <c r="W142" s="154">
        <f>SUM(W143:W144)</f>
        <v>0</v>
      </c>
      <c r="X142" s="150"/>
      <c r="Y142" s="154">
        <f>SUM(Y143:Y144)</f>
        <v>2.50116</v>
      </c>
      <c r="Z142" s="150"/>
      <c r="AA142" s="155">
        <f>SUM(AA143:AA144)</f>
        <v>0</v>
      </c>
      <c r="AR142" s="156" t="s">
        <v>81</v>
      </c>
      <c r="AT142" s="157" t="s">
        <v>74</v>
      </c>
      <c r="AU142" s="157" t="s">
        <v>81</v>
      </c>
      <c r="AY142" s="156" t="s">
        <v>148</v>
      </c>
      <c r="BK142" s="158">
        <f>SUM(BK143:BK144)</f>
        <v>0</v>
      </c>
    </row>
    <row r="143" spans="2:65" s="1" customFormat="1" ht="44.25" customHeight="1">
      <c r="B143" s="131"/>
      <c r="C143" s="160" t="s">
        <v>204</v>
      </c>
      <c r="D143" s="160" t="s">
        <v>149</v>
      </c>
      <c r="E143" s="161" t="s">
        <v>205</v>
      </c>
      <c r="F143" s="247" t="s">
        <v>206</v>
      </c>
      <c r="G143" s="247"/>
      <c r="H143" s="247"/>
      <c r="I143" s="247"/>
      <c r="J143" s="162" t="s">
        <v>152</v>
      </c>
      <c r="K143" s="163">
        <v>12</v>
      </c>
      <c r="L143" s="248">
        <v>0</v>
      </c>
      <c r="M143" s="248"/>
      <c r="N143" s="249">
        <f>ROUND(L143*K143,3)</f>
        <v>0</v>
      </c>
      <c r="O143" s="249"/>
      <c r="P143" s="249"/>
      <c r="Q143" s="249"/>
      <c r="R143" s="134"/>
      <c r="T143" s="165" t="s">
        <v>5</v>
      </c>
      <c r="U143" s="43" t="s">
        <v>42</v>
      </c>
      <c r="V143" s="35"/>
      <c r="W143" s="166">
        <f>V143*K143</f>
        <v>0</v>
      </c>
      <c r="X143" s="166">
        <v>0.12662000000000001</v>
      </c>
      <c r="Y143" s="166">
        <f>X143*K143</f>
        <v>1.5194400000000001</v>
      </c>
      <c r="Z143" s="166">
        <v>0</v>
      </c>
      <c r="AA143" s="167">
        <f>Z143*K143</f>
        <v>0</v>
      </c>
      <c r="AR143" s="17" t="s">
        <v>90</v>
      </c>
      <c r="AT143" s="17" t="s">
        <v>149</v>
      </c>
      <c r="AU143" s="17" t="s">
        <v>84</v>
      </c>
      <c r="AY143" s="17" t="s">
        <v>148</v>
      </c>
      <c r="BE143" s="105">
        <f>IF(U143="základná",N143,0)</f>
        <v>0</v>
      </c>
      <c r="BF143" s="105">
        <f>IF(U143="znížená",N143,0)</f>
        <v>0</v>
      </c>
      <c r="BG143" s="105">
        <f>IF(U143="zákl. prenesená",N143,0)</f>
        <v>0</v>
      </c>
      <c r="BH143" s="105">
        <f>IF(U143="zníž. prenesená",N143,0)</f>
        <v>0</v>
      </c>
      <c r="BI143" s="105">
        <f>IF(U143="nulová",N143,0)</f>
        <v>0</v>
      </c>
      <c r="BJ143" s="17" t="s">
        <v>84</v>
      </c>
      <c r="BK143" s="168">
        <f>ROUND(L143*K143,3)</f>
        <v>0</v>
      </c>
      <c r="BL143" s="17" t="s">
        <v>90</v>
      </c>
      <c r="BM143" s="17" t="s">
        <v>207</v>
      </c>
    </row>
    <row r="144" spans="2:65" s="1" customFormat="1" ht="22.5" customHeight="1">
      <c r="B144" s="131"/>
      <c r="C144" s="169" t="s">
        <v>208</v>
      </c>
      <c r="D144" s="169" t="s">
        <v>184</v>
      </c>
      <c r="E144" s="170" t="s">
        <v>209</v>
      </c>
      <c r="F144" s="250" t="s">
        <v>210</v>
      </c>
      <c r="G144" s="250"/>
      <c r="H144" s="250"/>
      <c r="I144" s="250"/>
      <c r="J144" s="171" t="s">
        <v>181</v>
      </c>
      <c r="K144" s="172">
        <v>12.12</v>
      </c>
      <c r="L144" s="251">
        <v>0</v>
      </c>
      <c r="M144" s="251"/>
      <c r="N144" s="252">
        <f>ROUND(L144*K144,3)</f>
        <v>0</v>
      </c>
      <c r="O144" s="249"/>
      <c r="P144" s="249"/>
      <c r="Q144" s="249"/>
      <c r="R144" s="134"/>
      <c r="T144" s="165" t="s">
        <v>5</v>
      </c>
      <c r="U144" s="43" t="s">
        <v>42</v>
      </c>
      <c r="V144" s="35"/>
      <c r="W144" s="166">
        <f>V144*K144</f>
        <v>0</v>
      </c>
      <c r="X144" s="166">
        <v>8.1000000000000003E-2</v>
      </c>
      <c r="Y144" s="166">
        <f>X144*K144</f>
        <v>0.98171999999999993</v>
      </c>
      <c r="Z144" s="166">
        <v>0</v>
      </c>
      <c r="AA144" s="167">
        <f>Z144*K144</f>
        <v>0</v>
      </c>
      <c r="AR144" s="17" t="s">
        <v>178</v>
      </c>
      <c r="AT144" s="17" t="s">
        <v>184</v>
      </c>
      <c r="AU144" s="17" t="s">
        <v>84</v>
      </c>
      <c r="AY144" s="17" t="s">
        <v>148</v>
      </c>
      <c r="BE144" s="105">
        <f>IF(U144="základná",N144,0)</f>
        <v>0</v>
      </c>
      <c r="BF144" s="105">
        <f>IF(U144="znížená",N144,0)</f>
        <v>0</v>
      </c>
      <c r="BG144" s="105">
        <f>IF(U144="zákl. prenesená",N144,0)</f>
        <v>0</v>
      </c>
      <c r="BH144" s="105">
        <f>IF(U144="zníž. prenesená",N144,0)</f>
        <v>0</v>
      </c>
      <c r="BI144" s="105">
        <f>IF(U144="nulová",N144,0)</f>
        <v>0</v>
      </c>
      <c r="BJ144" s="17" t="s">
        <v>84</v>
      </c>
      <c r="BK144" s="168">
        <f>ROUND(L144*K144,3)</f>
        <v>0</v>
      </c>
      <c r="BL144" s="17" t="s">
        <v>90</v>
      </c>
      <c r="BM144" s="17" t="s">
        <v>211</v>
      </c>
    </row>
    <row r="145" spans="2:65" s="9" customFormat="1" ht="29.85" customHeight="1">
      <c r="B145" s="149"/>
      <c r="C145" s="150"/>
      <c r="D145" s="159" t="s">
        <v>121</v>
      </c>
      <c r="E145" s="159"/>
      <c r="F145" s="159"/>
      <c r="G145" s="159"/>
      <c r="H145" s="159"/>
      <c r="I145" s="159"/>
      <c r="J145" s="159"/>
      <c r="K145" s="159"/>
      <c r="L145" s="159"/>
      <c r="M145" s="159"/>
      <c r="N145" s="260">
        <f>BK145</f>
        <v>0</v>
      </c>
      <c r="O145" s="261"/>
      <c r="P145" s="261"/>
      <c r="Q145" s="261"/>
      <c r="R145" s="152"/>
      <c r="T145" s="153"/>
      <c r="U145" s="150"/>
      <c r="V145" s="150"/>
      <c r="W145" s="154">
        <f>W146</f>
        <v>0</v>
      </c>
      <c r="X145" s="150"/>
      <c r="Y145" s="154">
        <f>Y146</f>
        <v>0</v>
      </c>
      <c r="Z145" s="150"/>
      <c r="AA145" s="155">
        <f>AA146</f>
        <v>0</v>
      </c>
      <c r="AR145" s="156" t="s">
        <v>81</v>
      </c>
      <c r="AT145" s="157" t="s">
        <v>74</v>
      </c>
      <c r="AU145" s="157" t="s">
        <v>81</v>
      </c>
      <c r="AY145" s="156" t="s">
        <v>148</v>
      </c>
      <c r="BK145" s="158">
        <f>BK146</f>
        <v>0</v>
      </c>
    </row>
    <row r="146" spans="2:65" s="1" customFormat="1" ht="44.25" customHeight="1">
      <c r="B146" s="131"/>
      <c r="C146" s="160" t="s">
        <v>212</v>
      </c>
      <c r="D146" s="160" t="s">
        <v>149</v>
      </c>
      <c r="E146" s="161" t="s">
        <v>213</v>
      </c>
      <c r="F146" s="247" t="s">
        <v>214</v>
      </c>
      <c r="G146" s="247"/>
      <c r="H146" s="247"/>
      <c r="I146" s="247"/>
      <c r="J146" s="162" t="s">
        <v>171</v>
      </c>
      <c r="K146" s="163">
        <v>22.773</v>
      </c>
      <c r="L146" s="248">
        <v>0</v>
      </c>
      <c r="M146" s="248"/>
      <c r="N146" s="249">
        <f>ROUND(L146*K146,3)</f>
        <v>0</v>
      </c>
      <c r="O146" s="249"/>
      <c r="P146" s="249"/>
      <c r="Q146" s="249"/>
      <c r="R146" s="134"/>
      <c r="T146" s="165" t="s">
        <v>5</v>
      </c>
      <c r="U146" s="43" t="s">
        <v>42</v>
      </c>
      <c r="V146" s="35"/>
      <c r="W146" s="166">
        <f>V146*K146</f>
        <v>0</v>
      </c>
      <c r="X146" s="166">
        <v>0</v>
      </c>
      <c r="Y146" s="166">
        <f>X146*K146</f>
        <v>0</v>
      </c>
      <c r="Z146" s="166">
        <v>0</v>
      </c>
      <c r="AA146" s="167">
        <f>Z146*K146</f>
        <v>0</v>
      </c>
      <c r="AR146" s="17" t="s">
        <v>90</v>
      </c>
      <c r="AT146" s="17" t="s">
        <v>149</v>
      </c>
      <c r="AU146" s="17" t="s">
        <v>84</v>
      </c>
      <c r="AY146" s="17" t="s">
        <v>148</v>
      </c>
      <c r="BE146" s="105">
        <f>IF(U146="základná",N146,0)</f>
        <v>0</v>
      </c>
      <c r="BF146" s="105">
        <f>IF(U146="znížená",N146,0)</f>
        <v>0</v>
      </c>
      <c r="BG146" s="105">
        <f>IF(U146="zákl. prenesená",N146,0)</f>
        <v>0</v>
      </c>
      <c r="BH146" s="105">
        <f>IF(U146="zníž. prenesená",N146,0)</f>
        <v>0</v>
      </c>
      <c r="BI146" s="105">
        <f>IF(U146="nulová",N146,0)</f>
        <v>0</v>
      </c>
      <c r="BJ146" s="17" t="s">
        <v>84</v>
      </c>
      <c r="BK146" s="168">
        <f>ROUND(L146*K146,3)</f>
        <v>0</v>
      </c>
      <c r="BL146" s="17" t="s">
        <v>90</v>
      </c>
      <c r="BM146" s="17" t="s">
        <v>215</v>
      </c>
    </row>
    <row r="147" spans="2:65" s="9" customFormat="1" ht="37.35" customHeight="1">
      <c r="B147" s="149"/>
      <c r="C147" s="150"/>
      <c r="D147" s="151" t="s">
        <v>122</v>
      </c>
      <c r="E147" s="151"/>
      <c r="F147" s="151"/>
      <c r="G147" s="151"/>
      <c r="H147" s="151"/>
      <c r="I147" s="151"/>
      <c r="J147" s="151"/>
      <c r="K147" s="151"/>
      <c r="L147" s="151"/>
      <c r="M147" s="151"/>
      <c r="N147" s="262">
        <f>BK147</f>
        <v>0</v>
      </c>
      <c r="O147" s="263"/>
      <c r="P147" s="263"/>
      <c r="Q147" s="263"/>
      <c r="R147" s="152"/>
      <c r="T147" s="153"/>
      <c r="U147" s="150"/>
      <c r="V147" s="150"/>
      <c r="W147" s="154">
        <f>W148</f>
        <v>0</v>
      </c>
      <c r="X147" s="150"/>
      <c r="Y147" s="154">
        <f>Y148</f>
        <v>0.2424</v>
      </c>
      <c r="Z147" s="150"/>
      <c r="AA147" s="155">
        <f>AA148</f>
        <v>7.1999999999999995E-2</v>
      </c>
      <c r="AR147" s="156" t="s">
        <v>84</v>
      </c>
      <c r="AT147" s="157" t="s">
        <v>74</v>
      </c>
      <c r="AU147" s="157" t="s">
        <v>75</v>
      </c>
      <c r="AY147" s="156" t="s">
        <v>148</v>
      </c>
      <c r="BK147" s="158">
        <f>BK148</f>
        <v>0</v>
      </c>
    </row>
    <row r="148" spans="2:65" s="9" customFormat="1" ht="19.899999999999999" customHeight="1">
      <c r="B148" s="149"/>
      <c r="C148" s="150"/>
      <c r="D148" s="159" t="s">
        <v>123</v>
      </c>
      <c r="E148" s="159"/>
      <c r="F148" s="159"/>
      <c r="G148" s="159"/>
      <c r="H148" s="159"/>
      <c r="I148" s="159"/>
      <c r="J148" s="159"/>
      <c r="K148" s="159"/>
      <c r="L148" s="159"/>
      <c r="M148" s="159"/>
      <c r="N148" s="258">
        <f>BK148</f>
        <v>0</v>
      </c>
      <c r="O148" s="259"/>
      <c r="P148" s="259"/>
      <c r="Q148" s="259"/>
      <c r="R148" s="152"/>
      <c r="T148" s="153"/>
      <c r="U148" s="150"/>
      <c r="V148" s="150"/>
      <c r="W148" s="154">
        <f>SUM(W149:W152)</f>
        <v>0</v>
      </c>
      <c r="X148" s="150"/>
      <c r="Y148" s="154">
        <f>SUM(Y149:Y152)</f>
        <v>0.2424</v>
      </c>
      <c r="Z148" s="150"/>
      <c r="AA148" s="155">
        <f>SUM(AA149:AA152)</f>
        <v>7.1999999999999995E-2</v>
      </c>
      <c r="AR148" s="156" t="s">
        <v>84</v>
      </c>
      <c r="AT148" s="157" t="s">
        <v>74</v>
      </c>
      <c r="AU148" s="157" t="s">
        <v>81</v>
      </c>
      <c r="AY148" s="156" t="s">
        <v>148</v>
      </c>
      <c r="BK148" s="158">
        <f>SUM(BK149:BK152)</f>
        <v>0</v>
      </c>
    </row>
    <row r="149" spans="2:65" s="1" customFormat="1" ht="31.5" customHeight="1">
      <c r="B149" s="131"/>
      <c r="C149" s="160" t="s">
        <v>216</v>
      </c>
      <c r="D149" s="160" t="s">
        <v>149</v>
      </c>
      <c r="E149" s="161" t="s">
        <v>217</v>
      </c>
      <c r="F149" s="247" t="s">
        <v>218</v>
      </c>
      <c r="G149" s="247"/>
      <c r="H149" s="247"/>
      <c r="I149" s="247"/>
      <c r="J149" s="162" t="s">
        <v>152</v>
      </c>
      <c r="K149" s="163">
        <v>8</v>
      </c>
      <c r="L149" s="248">
        <v>0</v>
      </c>
      <c r="M149" s="248"/>
      <c r="N149" s="249">
        <f>ROUND(L149*K149,3)</f>
        <v>0</v>
      </c>
      <c r="O149" s="249"/>
      <c r="P149" s="249"/>
      <c r="Q149" s="249"/>
      <c r="R149" s="134"/>
      <c r="T149" s="165" t="s">
        <v>5</v>
      </c>
      <c r="U149" s="43" t="s">
        <v>42</v>
      </c>
      <c r="V149" s="35"/>
      <c r="W149" s="166">
        <f>V149*K149</f>
        <v>0</v>
      </c>
      <c r="X149" s="166">
        <v>0</v>
      </c>
      <c r="Y149" s="166">
        <f>X149*K149</f>
        <v>0</v>
      </c>
      <c r="Z149" s="166">
        <v>8.9999999999999993E-3</v>
      </c>
      <c r="AA149" s="167">
        <f>Z149*K149</f>
        <v>7.1999999999999995E-2</v>
      </c>
      <c r="AR149" s="17" t="s">
        <v>212</v>
      </c>
      <c r="AT149" s="17" t="s">
        <v>149</v>
      </c>
      <c r="AU149" s="17" t="s">
        <v>84</v>
      </c>
      <c r="AY149" s="17" t="s">
        <v>148</v>
      </c>
      <c r="BE149" s="105">
        <f>IF(U149="základná",N149,0)</f>
        <v>0</v>
      </c>
      <c r="BF149" s="105">
        <f>IF(U149="znížená",N149,0)</f>
        <v>0</v>
      </c>
      <c r="BG149" s="105">
        <f>IF(U149="zákl. prenesená",N149,0)</f>
        <v>0</v>
      </c>
      <c r="BH149" s="105">
        <f>IF(U149="zníž. prenesená",N149,0)</f>
        <v>0</v>
      </c>
      <c r="BI149" s="105">
        <f>IF(U149="nulová",N149,0)</f>
        <v>0</v>
      </c>
      <c r="BJ149" s="17" t="s">
        <v>84</v>
      </c>
      <c r="BK149" s="168">
        <f>ROUND(L149*K149,3)</f>
        <v>0</v>
      </c>
      <c r="BL149" s="17" t="s">
        <v>212</v>
      </c>
      <c r="BM149" s="17" t="s">
        <v>219</v>
      </c>
    </row>
    <row r="150" spans="2:65" s="1" customFormat="1" ht="31.5" customHeight="1">
      <c r="B150" s="131"/>
      <c r="C150" s="160" t="s">
        <v>220</v>
      </c>
      <c r="D150" s="160" t="s">
        <v>149</v>
      </c>
      <c r="E150" s="161" t="s">
        <v>221</v>
      </c>
      <c r="F150" s="247" t="s">
        <v>222</v>
      </c>
      <c r="G150" s="247"/>
      <c r="H150" s="247"/>
      <c r="I150" s="247"/>
      <c r="J150" s="162" t="s">
        <v>152</v>
      </c>
      <c r="K150" s="163">
        <v>12</v>
      </c>
      <c r="L150" s="248">
        <v>0</v>
      </c>
      <c r="M150" s="248"/>
      <c r="N150" s="249">
        <f>ROUND(L150*K150,3)</f>
        <v>0</v>
      </c>
      <c r="O150" s="249"/>
      <c r="P150" s="249"/>
      <c r="Q150" s="249"/>
      <c r="R150" s="134"/>
      <c r="T150" s="165" t="s">
        <v>5</v>
      </c>
      <c r="U150" s="43" t="s">
        <v>42</v>
      </c>
      <c r="V150" s="35"/>
      <c r="W150" s="166">
        <f>V150*K150</f>
        <v>0</v>
      </c>
      <c r="X150" s="166">
        <v>0</v>
      </c>
      <c r="Y150" s="166">
        <f>X150*K150</f>
        <v>0</v>
      </c>
      <c r="Z150" s="166">
        <v>0</v>
      </c>
      <c r="AA150" s="167">
        <f>Z150*K150</f>
        <v>0</v>
      </c>
      <c r="AR150" s="17" t="s">
        <v>212</v>
      </c>
      <c r="AT150" s="17" t="s">
        <v>149</v>
      </c>
      <c r="AU150" s="17" t="s">
        <v>84</v>
      </c>
      <c r="AY150" s="17" t="s">
        <v>148</v>
      </c>
      <c r="BE150" s="105">
        <f>IF(U150="základná",N150,0)</f>
        <v>0</v>
      </c>
      <c r="BF150" s="105">
        <f>IF(U150="znížená",N150,0)</f>
        <v>0</v>
      </c>
      <c r="BG150" s="105">
        <f>IF(U150="zákl. prenesená",N150,0)</f>
        <v>0</v>
      </c>
      <c r="BH150" s="105">
        <f>IF(U150="zníž. prenesená",N150,0)</f>
        <v>0</v>
      </c>
      <c r="BI150" s="105">
        <f>IF(U150="nulová",N150,0)</f>
        <v>0</v>
      </c>
      <c r="BJ150" s="17" t="s">
        <v>84</v>
      </c>
      <c r="BK150" s="168">
        <f>ROUND(L150*K150,3)</f>
        <v>0</v>
      </c>
      <c r="BL150" s="17" t="s">
        <v>212</v>
      </c>
      <c r="BM150" s="17" t="s">
        <v>223</v>
      </c>
    </row>
    <row r="151" spans="2:65" s="1" customFormat="1" ht="57" customHeight="1">
      <c r="B151" s="131"/>
      <c r="C151" s="169" t="s">
        <v>224</v>
      </c>
      <c r="D151" s="169" t="s">
        <v>184</v>
      </c>
      <c r="E151" s="170" t="s">
        <v>225</v>
      </c>
      <c r="F151" s="250" t="s">
        <v>226</v>
      </c>
      <c r="G151" s="250"/>
      <c r="H151" s="250"/>
      <c r="I151" s="250"/>
      <c r="J151" s="171" t="s">
        <v>181</v>
      </c>
      <c r="K151" s="172">
        <v>6</v>
      </c>
      <c r="L151" s="251">
        <v>0</v>
      </c>
      <c r="M151" s="251"/>
      <c r="N151" s="252">
        <f>ROUND(L151*K151,3)</f>
        <v>0</v>
      </c>
      <c r="O151" s="249"/>
      <c r="P151" s="249"/>
      <c r="Q151" s="249"/>
      <c r="R151" s="134"/>
      <c r="T151" s="165" t="s">
        <v>5</v>
      </c>
      <c r="U151" s="43" t="s">
        <v>42</v>
      </c>
      <c r="V151" s="35"/>
      <c r="W151" s="166">
        <f>V151*K151</f>
        <v>0</v>
      </c>
      <c r="X151" s="166">
        <v>4.0399999999999998E-2</v>
      </c>
      <c r="Y151" s="166">
        <f>X151*K151</f>
        <v>0.2424</v>
      </c>
      <c r="Z151" s="166">
        <v>0</v>
      </c>
      <c r="AA151" s="167">
        <f>Z151*K151</f>
        <v>0</v>
      </c>
      <c r="AR151" s="17" t="s">
        <v>227</v>
      </c>
      <c r="AT151" s="17" t="s">
        <v>184</v>
      </c>
      <c r="AU151" s="17" t="s">
        <v>84</v>
      </c>
      <c r="AY151" s="17" t="s">
        <v>148</v>
      </c>
      <c r="BE151" s="105">
        <f>IF(U151="základná",N151,0)</f>
        <v>0</v>
      </c>
      <c r="BF151" s="105">
        <f>IF(U151="znížená",N151,0)</f>
        <v>0</v>
      </c>
      <c r="BG151" s="105">
        <f>IF(U151="zákl. prenesená",N151,0)</f>
        <v>0</v>
      </c>
      <c r="BH151" s="105">
        <f>IF(U151="zníž. prenesená",N151,0)</f>
        <v>0</v>
      </c>
      <c r="BI151" s="105">
        <f>IF(U151="nulová",N151,0)</f>
        <v>0</v>
      </c>
      <c r="BJ151" s="17" t="s">
        <v>84</v>
      </c>
      <c r="BK151" s="168">
        <f>ROUND(L151*K151,3)</f>
        <v>0</v>
      </c>
      <c r="BL151" s="17" t="s">
        <v>212</v>
      </c>
      <c r="BM151" s="17" t="s">
        <v>228</v>
      </c>
    </row>
    <row r="152" spans="2:65" s="1" customFormat="1" ht="31.5" customHeight="1">
      <c r="B152" s="131"/>
      <c r="C152" s="160" t="s">
        <v>10</v>
      </c>
      <c r="D152" s="160" t="s">
        <v>149</v>
      </c>
      <c r="E152" s="161" t="s">
        <v>229</v>
      </c>
      <c r="F152" s="247" t="s">
        <v>230</v>
      </c>
      <c r="G152" s="247"/>
      <c r="H152" s="247"/>
      <c r="I152" s="247"/>
      <c r="J152" s="162" t="s">
        <v>231</v>
      </c>
      <c r="K152" s="164">
        <v>0</v>
      </c>
      <c r="L152" s="248">
        <v>0</v>
      </c>
      <c r="M152" s="248"/>
      <c r="N152" s="249">
        <f>ROUND(L152*K152,3)</f>
        <v>0</v>
      </c>
      <c r="O152" s="249"/>
      <c r="P152" s="249"/>
      <c r="Q152" s="249"/>
      <c r="R152" s="134"/>
      <c r="T152" s="165" t="s">
        <v>5</v>
      </c>
      <c r="U152" s="43" t="s">
        <v>42</v>
      </c>
      <c r="V152" s="35"/>
      <c r="W152" s="166">
        <f>V152*K152</f>
        <v>0</v>
      </c>
      <c r="X152" s="166">
        <v>0</v>
      </c>
      <c r="Y152" s="166">
        <f>X152*K152</f>
        <v>0</v>
      </c>
      <c r="Z152" s="166">
        <v>0</v>
      </c>
      <c r="AA152" s="167">
        <f>Z152*K152</f>
        <v>0</v>
      </c>
      <c r="AR152" s="17" t="s">
        <v>212</v>
      </c>
      <c r="AT152" s="17" t="s">
        <v>149</v>
      </c>
      <c r="AU152" s="17" t="s">
        <v>84</v>
      </c>
      <c r="AY152" s="17" t="s">
        <v>148</v>
      </c>
      <c r="BE152" s="105">
        <f>IF(U152="základná",N152,0)</f>
        <v>0</v>
      </c>
      <c r="BF152" s="105">
        <f>IF(U152="znížená",N152,0)</f>
        <v>0</v>
      </c>
      <c r="BG152" s="105">
        <f>IF(U152="zákl. prenesená",N152,0)</f>
        <v>0</v>
      </c>
      <c r="BH152" s="105">
        <f>IF(U152="zníž. prenesená",N152,0)</f>
        <v>0</v>
      </c>
      <c r="BI152" s="105">
        <f>IF(U152="nulová",N152,0)</f>
        <v>0</v>
      </c>
      <c r="BJ152" s="17" t="s">
        <v>84</v>
      </c>
      <c r="BK152" s="168">
        <f>ROUND(L152*K152,3)</f>
        <v>0</v>
      </c>
      <c r="BL152" s="17" t="s">
        <v>212</v>
      </c>
      <c r="BM152" s="17" t="s">
        <v>232</v>
      </c>
    </row>
    <row r="153" spans="2:65" s="1" customFormat="1" ht="49.9" customHeight="1">
      <c r="B153" s="34"/>
      <c r="C153" s="35"/>
      <c r="D153" s="151" t="s">
        <v>233</v>
      </c>
      <c r="E153" s="35"/>
      <c r="F153" s="35"/>
      <c r="G153" s="35"/>
      <c r="H153" s="35"/>
      <c r="I153" s="35"/>
      <c r="J153" s="35"/>
      <c r="K153" s="35"/>
      <c r="L153" s="35"/>
      <c r="M153" s="35"/>
      <c r="N153" s="264">
        <f t="shared" ref="N153:N158" si="15">BK153</f>
        <v>0</v>
      </c>
      <c r="O153" s="265"/>
      <c r="P153" s="265"/>
      <c r="Q153" s="265"/>
      <c r="R153" s="36"/>
      <c r="T153" s="173"/>
      <c r="U153" s="35"/>
      <c r="V153" s="35"/>
      <c r="W153" s="35"/>
      <c r="X153" s="35"/>
      <c r="Y153" s="35"/>
      <c r="Z153" s="35"/>
      <c r="AA153" s="73"/>
      <c r="AT153" s="17" t="s">
        <v>74</v>
      </c>
      <c r="AU153" s="17" t="s">
        <v>75</v>
      </c>
      <c r="AY153" s="17" t="s">
        <v>234</v>
      </c>
      <c r="BK153" s="168">
        <f>SUM(BK154:BK158)</f>
        <v>0</v>
      </c>
    </row>
    <row r="154" spans="2:65" s="1" customFormat="1" ht="22.35" customHeight="1">
      <c r="B154" s="34"/>
      <c r="C154" s="174" t="s">
        <v>5</v>
      </c>
      <c r="D154" s="174" t="s">
        <v>149</v>
      </c>
      <c r="E154" s="175" t="s">
        <v>5</v>
      </c>
      <c r="F154" s="253" t="s">
        <v>5</v>
      </c>
      <c r="G154" s="253"/>
      <c r="H154" s="253"/>
      <c r="I154" s="253"/>
      <c r="J154" s="176" t="s">
        <v>5</v>
      </c>
      <c r="K154" s="164"/>
      <c r="L154" s="248"/>
      <c r="M154" s="254"/>
      <c r="N154" s="254">
        <f t="shared" si="15"/>
        <v>0</v>
      </c>
      <c r="O154" s="254"/>
      <c r="P154" s="254"/>
      <c r="Q154" s="254"/>
      <c r="R154" s="36"/>
      <c r="T154" s="165" t="s">
        <v>5</v>
      </c>
      <c r="U154" s="177" t="s">
        <v>42</v>
      </c>
      <c r="V154" s="35"/>
      <c r="W154" s="35"/>
      <c r="X154" s="35"/>
      <c r="Y154" s="35"/>
      <c r="Z154" s="35"/>
      <c r="AA154" s="73"/>
      <c r="AT154" s="17" t="s">
        <v>234</v>
      </c>
      <c r="AU154" s="17" t="s">
        <v>81</v>
      </c>
      <c r="AY154" s="17" t="s">
        <v>234</v>
      </c>
      <c r="BE154" s="105">
        <f>IF(U154="základná",N154,0)</f>
        <v>0</v>
      </c>
      <c r="BF154" s="105">
        <f>IF(U154="znížená",N154,0)</f>
        <v>0</v>
      </c>
      <c r="BG154" s="105">
        <f>IF(U154="zákl. prenesená",N154,0)</f>
        <v>0</v>
      </c>
      <c r="BH154" s="105">
        <f>IF(U154="zníž. prenesená",N154,0)</f>
        <v>0</v>
      </c>
      <c r="BI154" s="105">
        <f>IF(U154="nulová",N154,0)</f>
        <v>0</v>
      </c>
      <c r="BJ154" s="17" t="s">
        <v>84</v>
      </c>
      <c r="BK154" s="168">
        <f>L154*K154</f>
        <v>0</v>
      </c>
    </row>
    <row r="155" spans="2:65" s="1" customFormat="1" ht="22.35" customHeight="1">
      <c r="B155" s="34"/>
      <c r="C155" s="174" t="s">
        <v>5</v>
      </c>
      <c r="D155" s="174" t="s">
        <v>149</v>
      </c>
      <c r="E155" s="175" t="s">
        <v>5</v>
      </c>
      <c r="F155" s="253" t="s">
        <v>5</v>
      </c>
      <c r="G155" s="253"/>
      <c r="H155" s="253"/>
      <c r="I155" s="253"/>
      <c r="J155" s="176" t="s">
        <v>5</v>
      </c>
      <c r="K155" s="164"/>
      <c r="L155" s="248"/>
      <c r="M155" s="254"/>
      <c r="N155" s="254">
        <f t="shared" si="15"/>
        <v>0</v>
      </c>
      <c r="O155" s="254"/>
      <c r="P155" s="254"/>
      <c r="Q155" s="254"/>
      <c r="R155" s="36"/>
      <c r="T155" s="165" t="s">
        <v>5</v>
      </c>
      <c r="U155" s="177" t="s">
        <v>42</v>
      </c>
      <c r="V155" s="35"/>
      <c r="W155" s="35"/>
      <c r="X155" s="35"/>
      <c r="Y155" s="35"/>
      <c r="Z155" s="35"/>
      <c r="AA155" s="73"/>
      <c r="AT155" s="17" t="s">
        <v>234</v>
      </c>
      <c r="AU155" s="17" t="s">
        <v>81</v>
      </c>
      <c r="AY155" s="17" t="s">
        <v>234</v>
      </c>
      <c r="BE155" s="105">
        <f>IF(U155="základná",N155,0)</f>
        <v>0</v>
      </c>
      <c r="BF155" s="105">
        <f>IF(U155="znížená",N155,0)</f>
        <v>0</v>
      </c>
      <c r="BG155" s="105">
        <f>IF(U155="zákl. prenesená",N155,0)</f>
        <v>0</v>
      </c>
      <c r="BH155" s="105">
        <f>IF(U155="zníž. prenesená",N155,0)</f>
        <v>0</v>
      </c>
      <c r="BI155" s="105">
        <f>IF(U155="nulová",N155,0)</f>
        <v>0</v>
      </c>
      <c r="BJ155" s="17" t="s">
        <v>84</v>
      </c>
      <c r="BK155" s="168">
        <f>L155*K155</f>
        <v>0</v>
      </c>
    </row>
    <row r="156" spans="2:65" s="1" customFormat="1" ht="22.35" customHeight="1">
      <c r="B156" s="34"/>
      <c r="C156" s="174" t="s">
        <v>5</v>
      </c>
      <c r="D156" s="174" t="s">
        <v>149</v>
      </c>
      <c r="E156" s="175" t="s">
        <v>5</v>
      </c>
      <c r="F156" s="253" t="s">
        <v>5</v>
      </c>
      <c r="G156" s="253"/>
      <c r="H156" s="253"/>
      <c r="I156" s="253"/>
      <c r="J156" s="176" t="s">
        <v>5</v>
      </c>
      <c r="K156" s="164"/>
      <c r="L156" s="248"/>
      <c r="M156" s="254"/>
      <c r="N156" s="254">
        <f t="shared" si="15"/>
        <v>0</v>
      </c>
      <c r="O156" s="254"/>
      <c r="P156" s="254"/>
      <c r="Q156" s="254"/>
      <c r="R156" s="36"/>
      <c r="T156" s="165" t="s">
        <v>5</v>
      </c>
      <c r="U156" s="177" t="s">
        <v>42</v>
      </c>
      <c r="V156" s="35"/>
      <c r="W156" s="35"/>
      <c r="X156" s="35"/>
      <c r="Y156" s="35"/>
      <c r="Z156" s="35"/>
      <c r="AA156" s="73"/>
      <c r="AT156" s="17" t="s">
        <v>234</v>
      </c>
      <c r="AU156" s="17" t="s">
        <v>81</v>
      </c>
      <c r="AY156" s="17" t="s">
        <v>234</v>
      </c>
      <c r="BE156" s="105">
        <f>IF(U156="základná",N156,0)</f>
        <v>0</v>
      </c>
      <c r="BF156" s="105">
        <f>IF(U156="znížená",N156,0)</f>
        <v>0</v>
      </c>
      <c r="BG156" s="105">
        <f>IF(U156="zákl. prenesená",N156,0)</f>
        <v>0</v>
      </c>
      <c r="BH156" s="105">
        <f>IF(U156="zníž. prenesená",N156,0)</f>
        <v>0</v>
      </c>
      <c r="BI156" s="105">
        <f>IF(U156="nulová",N156,0)</f>
        <v>0</v>
      </c>
      <c r="BJ156" s="17" t="s">
        <v>84</v>
      </c>
      <c r="BK156" s="168">
        <f>L156*K156</f>
        <v>0</v>
      </c>
    </row>
    <row r="157" spans="2:65" s="1" customFormat="1" ht="22.35" customHeight="1">
      <c r="B157" s="34"/>
      <c r="C157" s="174" t="s">
        <v>5</v>
      </c>
      <c r="D157" s="174" t="s">
        <v>149</v>
      </c>
      <c r="E157" s="175" t="s">
        <v>5</v>
      </c>
      <c r="F157" s="253" t="s">
        <v>5</v>
      </c>
      <c r="G157" s="253"/>
      <c r="H157" s="253"/>
      <c r="I157" s="253"/>
      <c r="J157" s="176" t="s">
        <v>5</v>
      </c>
      <c r="K157" s="164"/>
      <c r="L157" s="248"/>
      <c r="M157" s="254"/>
      <c r="N157" s="254">
        <f t="shared" si="15"/>
        <v>0</v>
      </c>
      <c r="O157" s="254"/>
      <c r="P157" s="254"/>
      <c r="Q157" s="254"/>
      <c r="R157" s="36"/>
      <c r="T157" s="165" t="s">
        <v>5</v>
      </c>
      <c r="U157" s="177" t="s">
        <v>42</v>
      </c>
      <c r="V157" s="35"/>
      <c r="W157" s="35"/>
      <c r="X157" s="35"/>
      <c r="Y157" s="35"/>
      <c r="Z157" s="35"/>
      <c r="AA157" s="73"/>
      <c r="AT157" s="17" t="s">
        <v>234</v>
      </c>
      <c r="AU157" s="17" t="s">
        <v>81</v>
      </c>
      <c r="AY157" s="17" t="s">
        <v>234</v>
      </c>
      <c r="BE157" s="105">
        <f>IF(U157="základná",N157,0)</f>
        <v>0</v>
      </c>
      <c r="BF157" s="105">
        <f>IF(U157="znížená",N157,0)</f>
        <v>0</v>
      </c>
      <c r="BG157" s="105">
        <f>IF(U157="zákl. prenesená",N157,0)</f>
        <v>0</v>
      </c>
      <c r="BH157" s="105">
        <f>IF(U157="zníž. prenesená",N157,0)</f>
        <v>0</v>
      </c>
      <c r="BI157" s="105">
        <f>IF(U157="nulová",N157,0)</f>
        <v>0</v>
      </c>
      <c r="BJ157" s="17" t="s">
        <v>84</v>
      </c>
      <c r="BK157" s="168">
        <f>L157*K157</f>
        <v>0</v>
      </c>
    </row>
    <row r="158" spans="2:65" s="1" customFormat="1" ht="22.35" customHeight="1">
      <c r="B158" s="34"/>
      <c r="C158" s="174" t="s">
        <v>5</v>
      </c>
      <c r="D158" s="174" t="s">
        <v>149</v>
      </c>
      <c r="E158" s="175" t="s">
        <v>5</v>
      </c>
      <c r="F158" s="253" t="s">
        <v>5</v>
      </c>
      <c r="G158" s="253"/>
      <c r="H158" s="253"/>
      <c r="I158" s="253"/>
      <c r="J158" s="176" t="s">
        <v>5</v>
      </c>
      <c r="K158" s="164"/>
      <c r="L158" s="248"/>
      <c r="M158" s="254"/>
      <c r="N158" s="254">
        <f t="shared" si="15"/>
        <v>0</v>
      </c>
      <c r="O158" s="254"/>
      <c r="P158" s="254"/>
      <c r="Q158" s="254"/>
      <c r="R158" s="36"/>
      <c r="T158" s="165" t="s">
        <v>5</v>
      </c>
      <c r="U158" s="177" t="s">
        <v>42</v>
      </c>
      <c r="V158" s="55"/>
      <c r="W158" s="55"/>
      <c r="X158" s="55"/>
      <c r="Y158" s="55"/>
      <c r="Z158" s="55"/>
      <c r="AA158" s="57"/>
      <c r="AT158" s="17" t="s">
        <v>234</v>
      </c>
      <c r="AU158" s="17" t="s">
        <v>81</v>
      </c>
      <c r="AY158" s="17" t="s">
        <v>234</v>
      </c>
      <c r="BE158" s="105">
        <f>IF(U158="základná",N158,0)</f>
        <v>0</v>
      </c>
      <c r="BF158" s="105">
        <f>IF(U158="znížená",N158,0)</f>
        <v>0</v>
      </c>
      <c r="BG158" s="105">
        <f>IF(U158="zákl. prenesená",N158,0)</f>
        <v>0</v>
      </c>
      <c r="BH158" s="105">
        <f>IF(U158="zníž. prenesená",N158,0)</f>
        <v>0</v>
      </c>
      <c r="BI158" s="105">
        <f>IF(U158="nulová",N158,0)</f>
        <v>0</v>
      </c>
      <c r="BJ158" s="17" t="s">
        <v>84</v>
      </c>
      <c r="BK158" s="168">
        <f>L158*K158</f>
        <v>0</v>
      </c>
    </row>
    <row r="159" spans="2:65" s="1" customFormat="1" ht="6.95" customHeight="1">
      <c r="B159" s="58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59"/>
      <c r="N159" s="59"/>
      <c r="O159" s="59"/>
      <c r="P159" s="59"/>
      <c r="Q159" s="59"/>
      <c r="R159" s="60"/>
    </row>
  </sheetData>
  <mergeCells count="156">
    <mergeCell ref="H1:K1"/>
    <mergeCell ref="S2:AC2"/>
    <mergeCell ref="F157:I157"/>
    <mergeCell ref="L157:M157"/>
    <mergeCell ref="N157:Q157"/>
    <mergeCell ref="F158:I158"/>
    <mergeCell ref="L158:M158"/>
    <mergeCell ref="N158:Q158"/>
    <mergeCell ref="N124:Q124"/>
    <mergeCell ref="N125:Q125"/>
    <mergeCell ref="N126:Q126"/>
    <mergeCell ref="N134:Q134"/>
    <mergeCell ref="N137:Q137"/>
    <mergeCell ref="N142:Q142"/>
    <mergeCell ref="N145:Q145"/>
    <mergeCell ref="N147:Q147"/>
    <mergeCell ref="N148:Q148"/>
    <mergeCell ref="N153:Q153"/>
    <mergeCell ref="F154:I154"/>
    <mergeCell ref="L154:M154"/>
    <mergeCell ref="N154:Q154"/>
    <mergeCell ref="F155:I155"/>
    <mergeCell ref="L155:M155"/>
    <mergeCell ref="N155:Q155"/>
    <mergeCell ref="F156:I156"/>
    <mergeCell ref="L156:M156"/>
    <mergeCell ref="N156:Q156"/>
    <mergeCell ref="F150:I150"/>
    <mergeCell ref="L150:M150"/>
    <mergeCell ref="N150:Q150"/>
    <mergeCell ref="F151:I151"/>
    <mergeCell ref="L151:M151"/>
    <mergeCell ref="N151:Q151"/>
    <mergeCell ref="F152:I152"/>
    <mergeCell ref="L152:M152"/>
    <mergeCell ref="N152:Q152"/>
    <mergeCell ref="F144:I144"/>
    <mergeCell ref="L144:M144"/>
    <mergeCell ref="N144:Q144"/>
    <mergeCell ref="F146:I146"/>
    <mergeCell ref="L146:M146"/>
    <mergeCell ref="N146:Q146"/>
    <mergeCell ref="F149:I149"/>
    <mergeCell ref="L149:M149"/>
    <mergeCell ref="N149:Q149"/>
    <mergeCell ref="F140:I140"/>
    <mergeCell ref="L140:M140"/>
    <mergeCell ref="N140:Q140"/>
    <mergeCell ref="F141:I141"/>
    <mergeCell ref="L141:M141"/>
    <mergeCell ref="N141:Q141"/>
    <mergeCell ref="F143:I143"/>
    <mergeCell ref="L143:M143"/>
    <mergeCell ref="N143:Q143"/>
    <mergeCell ref="F136:I136"/>
    <mergeCell ref="L136:M136"/>
    <mergeCell ref="N136:Q136"/>
    <mergeCell ref="F138:I138"/>
    <mergeCell ref="L138:M138"/>
    <mergeCell ref="N138:Q138"/>
    <mergeCell ref="F139:I139"/>
    <mergeCell ref="L139:M139"/>
    <mergeCell ref="N139:Q139"/>
    <mergeCell ref="F132:I132"/>
    <mergeCell ref="L132:M132"/>
    <mergeCell ref="N132:Q132"/>
    <mergeCell ref="F133:I133"/>
    <mergeCell ref="L133:M133"/>
    <mergeCell ref="N133:Q133"/>
    <mergeCell ref="F135:I135"/>
    <mergeCell ref="L135:M135"/>
    <mergeCell ref="N135:Q135"/>
    <mergeCell ref="F129:I129"/>
    <mergeCell ref="L129:M129"/>
    <mergeCell ref="N129:Q129"/>
    <mergeCell ref="F130:I130"/>
    <mergeCell ref="L130:M130"/>
    <mergeCell ref="N130:Q130"/>
    <mergeCell ref="F131:I131"/>
    <mergeCell ref="L131:M131"/>
    <mergeCell ref="N131:Q131"/>
    <mergeCell ref="M121:Q121"/>
    <mergeCell ref="F123:I123"/>
    <mergeCell ref="L123:M123"/>
    <mergeCell ref="N123:Q123"/>
    <mergeCell ref="F127:I127"/>
    <mergeCell ref="L127:M127"/>
    <mergeCell ref="N127:Q127"/>
    <mergeCell ref="F128:I128"/>
    <mergeCell ref="L128:M128"/>
    <mergeCell ref="N128:Q128"/>
    <mergeCell ref="D104:H104"/>
    <mergeCell ref="N104:Q104"/>
    <mergeCell ref="N105:Q105"/>
    <mergeCell ref="L107:Q107"/>
    <mergeCell ref="C113:Q113"/>
    <mergeCell ref="F115:P115"/>
    <mergeCell ref="F116:P116"/>
    <mergeCell ref="M118:P118"/>
    <mergeCell ref="M120:Q120"/>
    <mergeCell ref="N99:Q99"/>
    <mergeCell ref="D100:H100"/>
    <mergeCell ref="N100:Q100"/>
    <mergeCell ref="D101:H101"/>
    <mergeCell ref="N101:Q101"/>
    <mergeCell ref="D102:H102"/>
    <mergeCell ref="N102:Q102"/>
    <mergeCell ref="D103:H103"/>
    <mergeCell ref="N103:Q103"/>
    <mergeCell ref="N89:Q89"/>
    <mergeCell ref="N90:Q90"/>
    <mergeCell ref="N91:Q91"/>
    <mergeCell ref="N92:Q92"/>
    <mergeCell ref="N93:Q93"/>
    <mergeCell ref="N94:Q94"/>
    <mergeCell ref="N95:Q95"/>
    <mergeCell ref="N96:Q96"/>
    <mergeCell ref="N97:Q97"/>
    <mergeCell ref="C76:Q76"/>
    <mergeCell ref="F78:P78"/>
    <mergeCell ref="F79:P79"/>
    <mergeCell ref="M81:P81"/>
    <mergeCell ref="M83:Q83"/>
    <mergeCell ref="M84:Q84"/>
    <mergeCell ref="C86:G86"/>
    <mergeCell ref="N86:Q86"/>
    <mergeCell ref="N88:Q88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O17:P17"/>
    <mergeCell ref="O18:P18"/>
    <mergeCell ref="O20:P20"/>
    <mergeCell ref="O21:P21"/>
    <mergeCell ref="E24:L24"/>
    <mergeCell ref="M27:P27"/>
    <mergeCell ref="M28:P28"/>
    <mergeCell ref="M30:P30"/>
    <mergeCell ref="H32:J32"/>
    <mergeCell ref="M32:P32"/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</mergeCells>
  <dataValidations count="2">
    <dataValidation type="list" allowBlank="1" showInputMessage="1" showErrorMessage="1" error="Povolené sú hodnoty K, M." sqref="D154:D159">
      <formula1>"K, M"</formula1>
    </dataValidation>
    <dataValidation type="list" allowBlank="1" showInputMessage="1" showErrorMessage="1" error="Povolené sú hodnoty základná, znížená, nulová." sqref="U154:U159">
      <formula1>"základná, znížená, nulová"</formula1>
    </dataValidation>
  </dataValidations>
  <hyperlinks>
    <hyperlink ref="F1:G1" location="C2" display="1) Krycí list rozpočtu"/>
    <hyperlink ref="H1:K1" location="C86" display="2) Rekapitulácia rozpočtu"/>
    <hyperlink ref="L1" location="C123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150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4"/>
      <c r="B1" s="11"/>
      <c r="C1" s="11"/>
      <c r="D1" s="12" t="s">
        <v>1</v>
      </c>
      <c r="E1" s="11"/>
      <c r="F1" s="13" t="s">
        <v>102</v>
      </c>
      <c r="G1" s="13"/>
      <c r="H1" s="266" t="s">
        <v>103</v>
      </c>
      <c r="I1" s="266"/>
      <c r="J1" s="266"/>
      <c r="K1" s="266"/>
      <c r="L1" s="13" t="s">
        <v>104</v>
      </c>
      <c r="M1" s="11"/>
      <c r="N1" s="11"/>
      <c r="O1" s="12" t="s">
        <v>105</v>
      </c>
      <c r="P1" s="11"/>
      <c r="Q1" s="11"/>
      <c r="R1" s="11"/>
      <c r="S1" s="13" t="s">
        <v>106</v>
      </c>
      <c r="T1" s="13"/>
      <c r="U1" s="114"/>
      <c r="V1" s="1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178" t="s">
        <v>7</v>
      </c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S2" s="221" t="s">
        <v>8</v>
      </c>
      <c r="T2" s="222"/>
      <c r="U2" s="222"/>
      <c r="V2" s="222"/>
      <c r="W2" s="222"/>
      <c r="X2" s="222"/>
      <c r="Y2" s="222"/>
      <c r="Z2" s="222"/>
      <c r="AA2" s="222"/>
      <c r="AB2" s="222"/>
      <c r="AC2" s="222"/>
      <c r="AT2" s="17" t="s">
        <v>86</v>
      </c>
    </row>
    <row r="3" spans="1:6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20"/>
      <c r="AT3" s="17" t="s">
        <v>75</v>
      </c>
    </row>
    <row r="4" spans="1:66" ht="36.950000000000003" customHeight="1">
      <c r="B4" s="21"/>
      <c r="C4" s="180" t="s">
        <v>107</v>
      </c>
      <c r="D4" s="181"/>
      <c r="E4" s="181"/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1"/>
      <c r="Q4" s="181"/>
      <c r="R4" s="22"/>
      <c r="T4" s="23" t="s">
        <v>12</v>
      </c>
      <c r="AT4" s="17" t="s">
        <v>6</v>
      </c>
    </row>
    <row r="5" spans="1:66" ht="6.95" customHeight="1">
      <c r="B5" s="21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2"/>
    </row>
    <row r="6" spans="1:66" ht="25.35" customHeight="1">
      <c r="B6" s="21"/>
      <c r="C6" s="25"/>
      <c r="D6" s="29" t="s">
        <v>17</v>
      </c>
      <c r="E6" s="25"/>
      <c r="F6" s="223" t="str">
        <f>'Rekapitulácia stavby'!K6</f>
        <v>Spevnené plochy pre zberné nádoby</v>
      </c>
      <c r="G6" s="224"/>
      <c r="H6" s="224"/>
      <c r="I6" s="224"/>
      <c r="J6" s="224"/>
      <c r="K6" s="224"/>
      <c r="L6" s="224"/>
      <c r="M6" s="224"/>
      <c r="N6" s="224"/>
      <c r="O6" s="224"/>
      <c r="P6" s="224"/>
      <c r="Q6" s="25"/>
      <c r="R6" s="22"/>
    </row>
    <row r="7" spans="1:66" s="1" customFormat="1" ht="32.85" customHeight="1">
      <c r="B7" s="34"/>
      <c r="C7" s="35"/>
      <c r="D7" s="28" t="s">
        <v>108</v>
      </c>
      <c r="E7" s="35"/>
      <c r="F7" s="186" t="s">
        <v>235</v>
      </c>
      <c r="G7" s="225"/>
      <c r="H7" s="225"/>
      <c r="I7" s="225"/>
      <c r="J7" s="225"/>
      <c r="K7" s="225"/>
      <c r="L7" s="225"/>
      <c r="M7" s="225"/>
      <c r="N7" s="225"/>
      <c r="O7" s="225"/>
      <c r="P7" s="225"/>
      <c r="Q7" s="35"/>
      <c r="R7" s="36"/>
    </row>
    <row r="8" spans="1:66" s="1" customFormat="1" ht="14.45" customHeight="1">
      <c r="B8" s="34"/>
      <c r="C8" s="35"/>
      <c r="D8" s="29" t="s">
        <v>19</v>
      </c>
      <c r="E8" s="35"/>
      <c r="F8" s="27" t="s">
        <v>5</v>
      </c>
      <c r="G8" s="35"/>
      <c r="H8" s="35"/>
      <c r="I8" s="35"/>
      <c r="J8" s="35"/>
      <c r="K8" s="35"/>
      <c r="L8" s="35"/>
      <c r="M8" s="29" t="s">
        <v>20</v>
      </c>
      <c r="N8" s="35"/>
      <c r="O8" s="27" t="s">
        <v>5</v>
      </c>
      <c r="P8" s="35"/>
      <c r="Q8" s="35"/>
      <c r="R8" s="36"/>
    </row>
    <row r="9" spans="1:66" s="1" customFormat="1" ht="14.45" customHeight="1">
      <c r="B9" s="34"/>
      <c r="C9" s="35"/>
      <c r="D9" s="29" t="s">
        <v>21</v>
      </c>
      <c r="E9" s="35"/>
      <c r="F9" s="27" t="s">
        <v>22</v>
      </c>
      <c r="G9" s="35"/>
      <c r="H9" s="35"/>
      <c r="I9" s="35"/>
      <c r="J9" s="35"/>
      <c r="K9" s="35"/>
      <c r="L9" s="35"/>
      <c r="M9" s="29" t="s">
        <v>23</v>
      </c>
      <c r="N9" s="35"/>
      <c r="O9" s="226" t="str">
        <f>'Rekapitulácia stavby'!AN8</f>
        <v>30. 1. 2018</v>
      </c>
      <c r="P9" s="227"/>
      <c r="Q9" s="35"/>
      <c r="R9" s="36"/>
    </row>
    <row r="10" spans="1:66" s="1" customFormat="1" ht="10.9" customHeight="1"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6"/>
    </row>
    <row r="11" spans="1:66" s="1" customFormat="1" ht="14.45" customHeight="1">
      <c r="B11" s="34"/>
      <c r="C11" s="35"/>
      <c r="D11" s="29" t="s">
        <v>25</v>
      </c>
      <c r="E11" s="35"/>
      <c r="F11" s="35"/>
      <c r="G11" s="35"/>
      <c r="H11" s="35"/>
      <c r="I11" s="35"/>
      <c r="J11" s="35"/>
      <c r="K11" s="35"/>
      <c r="L11" s="35"/>
      <c r="M11" s="29" t="s">
        <v>26</v>
      </c>
      <c r="N11" s="35"/>
      <c r="O11" s="184" t="s">
        <v>5</v>
      </c>
      <c r="P11" s="184"/>
      <c r="Q11" s="35"/>
      <c r="R11" s="36"/>
    </row>
    <row r="12" spans="1:66" s="1" customFormat="1" ht="18" customHeight="1">
      <c r="B12" s="34"/>
      <c r="C12" s="35"/>
      <c r="D12" s="35"/>
      <c r="E12" s="27" t="s">
        <v>27</v>
      </c>
      <c r="F12" s="35"/>
      <c r="G12" s="35"/>
      <c r="H12" s="35"/>
      <c r="I12" s="35"/>
      <c r="J12" s="35"/>
      <c r="K12" s="35"/>
      <c r="L12" s="35"/>
      <c r="M12" s="29" t="s">
        <v>28</v>
      </c>
      <c r="N12" s="35"/>
      <c r="O12" s="184" t="s">
        <v>5</v>
      </c>
      <c r="P12" s="184"/>
      <c r="Q12" s="35"/>
      <c r="R12" s="36"/>
    </row>
    <row r="13" spans="1:66" s="1" customFormat="1" ht="6.95" customHeight="1">
      <c r="B13" s="34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</row>
    <row r="14" spans="1:66" s="1" customFormat="1" ht="14.45" customHeight="1">
      <c r="B14" s="34"/>
      <c r="C14" s="35"/>
      <c r="D14" s="29" t="s">
        <v>29</v>
      </c>
      <c r="E14" s="35"/>
      <c r="F14" s="35"/>
      <c r="G14" s="35"/>
      <c r="H14" s="35"/>
      <c r="I14" s="35"/>
      <c r="J14" s="35"/>
      <c r="K14" s="35"/>
      <c r="L14" s="35"/>
      <c r="M14" s="29" t="s">
        <v>26</v>
      </c>
      <c r="N14" s="35"/>
      <c r="O14" s="228" t="str">
        <f>IF('Rekapitulácia stavby'!AN13="","",'Rekapitulácia stavby'!AN13)</f>
        <v>Vyplň údaj</v>
      </c>
      <c r="P14" s="184"/>
      <c r="Q14" s="35"/>
      <c r="R14" s="36"/>
    </row>
    <row r="15" spans="1:66" s="1" customFormat="1" ht="18" customHeight="1">
      <c r="B15" s="34"/>
      <c r="C15" s="35"/>
      <c r="D15" s="35"/>
      <c r="E15" s="228" t="str">
        <f>IF('Rekapitulácia stavby'!E14="","",'Rekapitulácia stavby'!E14)</f>
        <v>Vyplň údaj</v>
      </c>
      <c r="F15" s="229"/>
      <c r="G15" s="229"/>
      <c r="H15" s="229"/>
      <c r="I15" s="229"/>
      <c r="J15" s="229"/>
      <c r="K15" s="229"/>
      <c r="L15" s="229"/>
      <c r="M15" s="29" t="s">
        <v>28</v>
      </c>
      <c r="N15" s="35"/>
      <c r="O15" s="228" t="str">
        <f>IF('Rekapitulácia stavby'!AN14="","",'Rekapitulácia stavby'!AN14)</f>
        <v>Vyplň údaj</v>
      </c>
      <c r="P15" s="184"/>
      <c r="Q15" s="35"/>
      <c r="R15" s="36"/>
    </row>
    <row r="16" spans="1:66" s="1" customFormat="1" ht="6.95" customHeight="1"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6"/>
    </row>
    <row r="17" spans="2:18" s="1" customFormat="1" ht="14.45" customHeight="1">
      <c r="B17" s="34"/>
      <c r="C17" s="35"/>
      <c r="D17" s="29" t="s">
        <v>31</v>
      </c>
      <c r="E17" s="35"/>
      <c r="F17" s="35"/>
      <c r="G17" s="35"/>
      <c r="H17" s="35"/>
      <c r="I17" s="35"/>
      <c r="J17" s="35"/>
      <c r="K17" s="35"/>
      <c r="L17" s="35"/>
      <c r="M17" s="29" t="s">
        <v>26</v>
      </c>
      <c r="N17" s="35"/>
      <c r="O17" s="184" t="str">
        <f>IF('Rekapitulácia stavby'!AN16="","",'Rekapitulácia stavby'!AN16)</f>
        <v/>
      </c>
      <c r="P17" s="184"/>
      <c r="Q17" s="35"/>
      <c r="R17" s="36"/>
    </row>
    <row r="18" spans="2:18" s="1" customFormat="1" ht="18" customHeight="1">
      <c r="B18" s="34"/>
      <c r="C18" s="35"/>
      <c r="D18" s="35"/>
      <c r="E18" s="27" t="str">
        <f>IF('Rekapitulácia stavby'!E17="","",'Rekapitulácia stavby'!E17)</f>
        <v xml:space="preserve"> </v>
      </c>
      <c r="F18" s="35"/>
      <c r="G18" s="35"/>
      <c r="H18" s="35"/>
      <c r="I18" s="35"/>
      <c r="J18" s="35"/>
      <c r="K18" s="35"/>
      <c r="L18" s="35"/>
      <c r="M18" s="29" t="s">
        <v>28</v>
      </c>
      <c r="N18" s="35"/>
      <c r="O18" s="184" t="str">
        <f>IF('Rekapitulácia stavby'!AN17="","",'Rekapitulácia stavby'!AN17)</f>
        <v/>
      </c>
      <c r="P18" s="184"/>
      <c r="Q18" s="35"/>
      <c r="R18" s="36"/>
    </row>
    <row r="19" spans="2:18" s="1" customFormat="1" ht="6.95" customHeight="1">
      <c r="B19" s="34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</row>
    <row r="20" spans="2:18" s="1" customFormat="1" ht="14.45" customHeight="1">
      <c r="B20" s="34"/>
      <c r="C20" s="35"/>
      <c r="D20" s="29" t="s">
        <v>34</v>
      </c>
      <c r="E20" s="35"/>
      <c r="F20" s="35"/>
      <c r="G20" s="35"/>
      <c r="H20" s="35"/>
      <c r="I20" s="35"/>
      <c r="J20" s="35"/>
      <c r="K20" s="35"/>
      <c r="L20" s="35"/>
      <c r="M20" s="29" t="s">
        <v>26</v>
      </c>
      <c r="N20" s="35"/>
      <c r="O20" s="184" t="str">
        <f>IF('Rekapitulácia stavby'!AN19="","",'Rekapitulácia stavby'!AN19)</f>
        <v/>
      </c>
      <c r="P20" s="184"/>
      <c r="Q20" s="35"/>
      <c r="R20" s="36"/>
    </row>
    <row r="21" spans="2:18" s="1" customFormat="1" ht="18" customHeight="1">
      <c r="B21" s="34"/>
      <c r="C21" s="35"/>
      <c r="D21" s="35"/>
      <c r="E21" s="27" t="str">
        <f>IF('Rekapitulácia stavby'!E20="","",'Rekapitulácia stavby'!E20)</f>
        <v xml:space="preserve"> </v>
      </c>
      <c r="F21" s="35"/>
      <c r="G21" s="35"/>
      <c r="H21" s="35"/>
      <c r="I21" s="35"/>
      <c r="J21" s="35"/>
      <c r="K21" s="35"/>
      <c r="L21" s="35"/>
      <c r="M21" s="29" t="s">
        <v>28</v>
      </c>
      <c r="N21" s="35"/>
      <c r="O21" s="184" t="str">
        <f>IF('Rekapitulácia stavby'!AN20="","",'Rekapitulácia stavby'!AN20)</f>
        <v/>
      </c>
      <c r="P21" s="184"/>
      <c r="Q21" s="35"/>
      <c r="R21" s="36"/>
    </row>
    <row r="22" spans="2:18" s="1" customFormat="1" ht="6.95" customHeight="1">
      <c r="B22" s="34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14.45" customHeight="1">
      <c r="B23" s="34"/>
      <c r="C23" s="35"/>
      <c r="D23" s="29" t="s">
        <v>35</v>
      </c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6"/>
    </row>
    <row r="24" spans="2:18" s="1" customFormat="1" ht="22.5" customHeight="1">
      <c r="B24" s="34"/>
      <c r="C24" s="35"/>
      <c r="D24" s="35"/>
      <c r="E24" s="189" t="s">
        <v>5</v>
      </c>
      <c r="F24" s="189"/>
      <c r="G24" s="189"/>
      <c r="H24" s="189"/>
      <c r="I24" s="189"/>
      <c r="J24" s="189"/>
      <c r="K24" s="189"/>
      <c r="L24" s="189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6"/>
    </row>
    <row r="26" spans="2:18" s="1" customFormat="1" ht="6.95" customHeight="1">
      <c r="B26" s="34"/>
      <c r="C26" s="35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35"/>
      <c r="R26" s="36"/>
    </row>
    <row r="27" spans="2:18" s="1" customFormat="1" ht="14.45" customHeight="1">
      <c r="B27" s="34"/>
      <c r="C27" s="35"/>
      <c r="D27" s="115" t="s">
        <v>110</v>
      </c>
      <c r="E27" s="35"/>
      <c r="F27" s="35"/>
      <c r="G27" s="35"/>
      <c r="H27" s="35"/>
      <c r="I27" s="35"/>
      <c r="J27" s="35"/>
      <c r="K27" s="35"/>
      <c r="L27" s="35"/>
      <c r="M27" s="190">
        <f>N88</f>
        <v>0</v>
      </c>
      <c r="N27" s="190"/>
      <c r="O27" s="190"/>
      <c r="P27" s="190"/>
      <c r="Q27" s="35"/>
      <c r="R27" s="36"/>
    </row>
    <row r="28" spans="2:18" s="1" customFormat="1" ht="14.45" customHeight="1">
      <c r="B28" s="34"/>
      <c r="C28" s="35"/>
      <c r="D28" s="33" t="s">
        <v>96</v>
      </c>
      <c r="E28" s="35"/>
      <c r="F28" s="35"/>
      <c r="G28" s="35"/>
      <c r="H28" s="35"/>
      <c r="I28" s="35"/>
      <c r="J28" s="35"/>
      <c r="K28" s="35"/>
      <c r="L28" s="35"/>
      <c r="M28" s="190">
        <f>N96</f>
        <v>0</v>
      </c>
      <c r="N28" s="190"/>
      <c r="O28" s="190"/>
      <c r="P28" s="190"/>
      <c r="Q28" s="35"/>
      <c r="R28" s="36"/>
    </row>
    <row r="29" spans="2:18" s="1" customFormat="1" ht="6.95" customHeight="1">
      <c r="B29" s="34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6"/>
    </row>
    <row r="30" spans="2:18" s="1" customFormat="1" ht="25.35" customHeight="1">
      <c r="B30" s="34"/>
      <c r="C30" s="35"/>
      <c r="D30" s="116" t="s">
        <v>38</v>
      </c>
      <c r="E30" s="35"/>
      <c r="F30" s="35"/>
      <c r="G30" s="35"/>
      <c r="H30" s="35"/>
      <c r="I30" s="35"/>
      <c r="J30" s="35"/>
      <c r="K30" s="35"/>
      <c r="L30" s="35"/>
      <c r="M30" s="230">
        <f>ROUND(M27+M28,2)</f>
        <v>0</v>
      </c>
      <c r="N30" s="225"/>
      <c r="O30" s="225"/>
      <c r="P30" s="225"/>
      <c r="Q30" s="35"/>
      <c r="R30" s="36"/>
    </row>
    <row r="31" spans="2:18" s="1" customFormat="1" ht="6.95" customHeight="1">
      <c r="B31" s="34"/>
      <c r="C31" s="35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35"/>
      <c r="R31" s="36"/>
    </row>
    <row r="32" spans="2:18" s="1" customFormat="1" ht="14.45" customHeight="1">
      <c r="B32" s="34"/>
      <c r="C32" s="35"/>
      <c r="D32" s="41" t="s">
        <v>39</v>
      </c>
      <c r="E32" s="41" t="s">
        <v>40</v>
      </c>
      <c r="F32" s="42">
        <v>0.2</v>
      </c>
      <c r="G32" s="117" t="s">
        <v>41</v>
      </c>
      <c r="H32" s="231">
        <f>ROUND((((SUM(BE96:BE103)+SUM(BE121:BE143))+SUM(BE145:BE149))),2)</f>
        <v>0</v>
      </c>
      <c r="I32" s="225"/>
      <c r="J32" s="225"/>
      <c r="K32" s="35"/>
      <c r="L32" s="35"/>
      <c r="M32" s="231">
        <f>ROUND(((ROUND((SUM(BE96:BE103)+SUM(BE121:BE143)), 2)*F32)+SUM(BE145:BE149)*F32),2)</f>
        <v>0</v>
      </c>
      <c r="N32" s="225"/>
      <c r="O32" s="225"/>
      <c r="P32" s="225"/>
      <c r="Q32" s="35"/>
      <c r="R32" s="36"/>
    </row>
    <row r="33" spans="2:18" s="1" customFormat="1" ht="14.45" customHeight="1">
      <c r="B33" s="34"/>
      <c r="C33" s="35"/>
      <c r="D33" s="35"/>
      <c r="E33" s="41" t="s">
        <v>42</v>
      </c>
      <c r="F33" s="42">
        <v>0.2</v>
      </c>
      <c r="G33" s="117" t="s">
        <v>41</v>
      </c>
      <c r="H33" s="231">
        <f>ROUND((((SUM(BF96:BF103)+SUM(BF121:BF143))+SUM(BF145:BF149))),2)</f>
        <v>0</v>
      </c>
      <c r="I33" s="225"/>
      <c r="J33" s="225"/>
      <c r="K33" s="35"/>
      <c r="L33" s="35"/>
      <c r="M33" s="231">
        <f>ROUND(((ROUND((SUM(BF96:BF103)+SUM(BF121:BF143)), 2)*F33)+SUM(BF145:BF149)*F33),2)</f>
        <v>0</v>
      </c>
      <c r="N33" s="225"/>
      <c r="O33" s="225"/>
      <c r="P33" s="225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43</v>
      </c>
      <c r="F34" s="42">
        <v>0.2</v>
      </c>
      <c r="G34" s="117" t="s">
        <v>41</v>
      </c>
      <c r="H34" s="231">
        <f>ROUND((((SUM(BG96:BG103)+SUM(BG121:BG143))+SUM(BG145:BG149))),2)</f>
        <v>0</v>
      </c>
      <c r="I34" s="225"/>
      <c r="J34" s="225"/>
      <c r="K34" s="35"/>
      <c r="L34" s="35"/>
      <c r="M34" s="231">
        <v>0</v>
      </c>
      <c r="N34" s="225"/>
      <c r="O34" s="225"/>
      <c r="P34" s="225"/>
      <c r="Q34" s="35"/>
      <c r="R34" s="36"/>
    </row>
    <row r="35" spans="2:18" s="1" customFormat="1" ht="14.45" hidden="1" customHeight="1">
      <c r="B35" s="34"/>
      <c r="C35" s="35"/>
      <c r="D35" s="35"/>
      <c r="E35" s="41" t="s">
        <v>44</v>
      </c>
      <c r="F35" s="42">
        <v>0.2</v>
      </c>
      <c r="G35" s="117" t="s">
        <v>41</v>
      </c>
      <c r="H35" s="231">
        <f>ROUND((((SUM(BH96:BH103)+SUM(BH121:BH143))+SUM(BH145:BH149))),2)</f>
        <v>0</v>
      </c>
      <c r="I35" s="225"/>
      <c r="J35" s="225"/>
      <c r="K35" s="35"/>
      <c r="L35" s="35"/>
      <c r="M35" s="231">
        <v>0</v>
      </c>
      <c r="N35" s="225"/>
      <c r="O35" s="225"/>
      <c r="P35" s="225"/>
      <c r="Q35" s="35"/>
      <c r="R35" s="36"/>
    </row>
    <row r="36" spans="2:18" s="1" customFormat="1" ht="14.45" hidden="1" customHeight="1">
      <c r="B36" s="34"/>
      <c r="C36" s="35"/>
      <c r="D36" s="35"/>
      <c r="E36" s="41" t="s">
        <v>45</v>
      </c>
      <c r="F36" s="42">
        <v>0</v>
      </c>
      <c r="G36" s="117" t="s">
        <v>41</v>
      </c>
      <c r="H36" s="231">
        <f>ROUND((((SUM(BI96:BI103)+SUM(BI121:BI143))+SUM(BI145:BI149))),2)</f>
        <v>0</v>
      </c>
      <c r="I36" s="225"/>
      <c r="J36" s="225"/>
      <c r="K36" s="35"/>
      <c r="L36" s="35"/>
      <c r="M36" s="231">
        <v>0</v>
      </c>
      <c r="N36" s="225"/>
      <c r="O36" s="225"/>
      <c r="P36" s="225"/>
      <c r="Q36" s="35"/>
      <c r="R36" s="36"/>
    </row>
    <row r="37" spans="2:18" s="1" customFormat="1" ht="6.95" customHeight="1">
      <c r="B37" s="34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6"/>
    </row>
    <row r="38" spans="2:18" s="1" customFormat="1" ht="25.35" customHeight="1">
      <c r="B38" s="34"/>
      <c r="C38" s="113"/>
      <c r="D38" s="118" t="s">
        <v>46</v>
      </c>
      <c r="E38" s="74"/>
      <c r="F38" s="74"/>
      <c r="G38" s="119" t="s">
        <v>47</v>
      </c>
      <c r="H38" s="120" t="s">
        <v>48</v>
      </c>
      <c r="I38" s="74"/>
      <c r="J38" s="74"/>
      <c r="K38" s="74"/>
      <c r="L38" s="232">
        <f>SUM(M30:M36)</f>
        <v>0</v>
      </c>
      <c r="M38" s="232"/>
      <c r="N38" s="232"/>
      <c r="O38" s="232"/>
      <c r="P38" s="233"/>
      <c r="Q38" s="113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 s="1" customFormat="1" ht="14.45" customHeight="1">
      <c r="B40" s="34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6"/>
    </row>
    <row r="41" spans="2:18" ht="13.5">
      <c r="B41" s="21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2"/>
    </row>
    <row r="42" spans="2:18" ht="13.5">
      <c r="B42" s="21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2"/>
    </row>
    <row r="43" spans="2:18" ht="13.5">
      <c r="B43" s="21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2"/>
    </row>
    <row r="44" spans="2:18" ht="13.5">
      <c r="B44" s="21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2"/>
    </row>
    <row r="45" spans="2:18" ht="13.5">
      <c r="B45" s="21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2"/>
    </row>
    <row r="46" spans="2:18" ht="13.5">
      <c r="B46" s="21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2"/>
    </row>
    <row r="47" spans="2:18" ht="13.5">
      <c r="B47" s="21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2"/>
    </row>
    <row r="48" spans="2:18" ht="13.5">
      <c r="B48" s="21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2"/>
    </row>
    <row r="49" spans="2:18" ht="13.5">
      <c r="B49" s="21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2"/>
    </row>
    <row r="50" spans="2:18" s="1" customFormat="1">
      <c r="B50" s="34"/>
      <c r="C50" s="35"/>
      <c r="D50" s="49" t="s">
        <v>49</v>
      </c>
      <c r="E50" s="50"/>
      <c r="F50" s="50"/>
      <c r="G50" s="50"/>
      <c r="H50" s="51"/>
      <c r="I50" s="35"/>
      <c r="J50" s="49" t="s">
        <v>50</v>
      </c>
      <c r="K50" s="50"/>
      <c r="L50" s="50"/>
      <c r="M50" s="50"/>
      <c r="N50" s="50"/>
      <c r="O50" s="50"/>
      <c r="P50" s="51"/>
      <c r="Q50" s="35"/>
      <c r="R50" s="36"/>
    </row>
    <row r="51" spans="2:18" ht="13.5">
      <c r="B51" s="21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2"/>
    </row>
    <row r="52" spans="2:18" ht="13.5">
      <c r="B52" s="21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2"/>
    </row>
    <row r="53" spans="2:18" ht="13.5">
      <c r="B53" s="21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2"/>
    </row>
    <row r="54" spans="2:18" ht="13.5">
      <c r="B54" s="21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2"/>
    </row>
    <row r="55" spans="2:18" ht="13.5">
      <c r="B55" s="21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2"/>
    </row>
    <row r="56" spans="2:18" ht="13.5">
      <c r="B56" s="21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2"/>
    </row>
    <row r="57" spans="2:18" ht="13.5">
      <c r="B57" s="21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2"/>
    </row>
    <row r="58" spans="2:18" ht="13.5">
      <c r="B58" s="21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2"/>
    </row>
    <row r="59" spans="2:18" s="1" customFormat="1">
      <c r="B59" s="34"/>
      <c r="C59" s="35"/>
      <c r="D59" s="54" t="s">
        <v>51</v>
      </c>
      <c r="E59" s="55"/>
      <c r="F59" s="55"/>
      <c r="G59" s="56" t="s">
        <v>52</v>
      </c>
      <c r="H59" s="57"/>
      <c r="I59" s="35"/>
      <c r="J59" s="54" t="s">
        <v>51</v>
      </c>
      <c r="K59" s="55"/>
      <c r="L59" s="55"/>
      <c r="M59" s="55"/>
      <c r="N59" s="56" t="s">
        <v>52</v>
      </c>
      <c r="O59" s="55"/>
      <c r="P59" s="57"/>
      <c r="Q59" s="35"/>
      <c r="R59" s="36"/>
    </row>
    <row r="60" spans="2:18" ht="13.5">
      <c r="B60" s="21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2"/>
    </row>
    <row r="61" spans="2:18" s="1" customFormat="1">
      <c r="B61" s="34"/>
      <c r="C61" s="35"/>
      <c r="D61" s="49" t="s">
        <v>53</v>
      </c>
      <c r="E61" s="50"/>
      <c r="F61" s="50"/>
      <c r="G61" s="50"/>
      <c r="H61" s="51"/>
      <c r="I61" s="35"/>
      <c r="J61" s="49" t="s">
        <v>54</v>
      </c>
      <c r="K61" s="50"/>
      <c r="L61" s="50"/>
      <c r="M61" s="50"/>
      <c r="N61" s="50"/>
      <c r="O61" s="50"/>
      <c r="P61" s="51"/>
      <c r="Q61" s="35"/>
      <c r="R61" s="36"/>
    </row>
    <row r="62" spans="2:18" ht="13.5">
      <c r="B62" s="21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2"/>
    </row>
    <row r="63" spans="2:18" ht="13.5">
      <c r="B63" s="21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2"/>
    </row>
    <row r="64" spans="2:18" ht="13.5">
      <c r="B64" s="21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2"/>
    </row>
    <row r="65" spans="2:18" ht="13.5">
      <c r="B65" s="21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2"/>
    </row>
    <row r="66" spans="2:18" ht="13.5">
      <c r="B66" s="21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2"/>
    </row>
    <row r="67" spans="2:18" ht="13.5">
      <c r="B67" s="21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2"/>
    </row>
    <row r="68" spans="2:18" ht="13.5">
      <c r="B68" s="21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2"/>
    </row>
    <row r="69" spans="2:18" ht="13.5">
      <c r="B69" s="21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2"/>
    </row>
    <row r="70" spans="2:18" s="1" customFormat="1">
      <c r="B70" s="34"/>
      <c r="C70" s="35"/>
      <c r="D70" s="54" t="s">
        <v>51</v>
      </c>
      <c r="E70" s="55"/>
      <c r="F70" s="55"/>
      <c r="G70" s="56" t="s">
        <v>52</v>
      </c>
      <c r="H70" s="57"/>
      <c r="I70" s="35"/>
      <c r="J70" s="54" t="s">
        <v>51</v>
      </c>
      <c r="K70" s="55"/>
      <c r="L70" s="55"/>
      <c r="M70" s="55"/>
      <c r="N70" s="56" t="s">
        <v>52</v>
      </c>
      <c r="O70" s="55"/>
      <c r="P70" s="57"/>
      <c r="Q70" s="35"/>
      <c r="R70" s="36"/>
    </row>
    <row r="71" spans="2:18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18" s="1" customFormat="1" ht="6.95" customHeight="1">
      <c r="B75" s="61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3"/>
    </row>
    <row r="76" spans="2:18" s="1" customFormat="1" ht="36.950000000000003" customHeight="1">
      <c r="B76" s="34"/>
      <c r="C76" s="180" t="s">
        <v>111</v>
      </c>
      <c r="D76" s="181"/>
      <c r="E76" s="181"/>
      <c r="F76" s="181"/>
      <c r="G76" s="181"/>
      <c r="H76" s="181"/>
      <c r="I76" s="181"/>
      <c r="J76" s="181"/>
      <c r="K76" s="181"/>
      <c r="L76" s="181"/>
      <c r="M76" s="181"/>
      <c r="N76" s="181"/>
      <c r="O76" s="181"/>
      <c r="P76" s="181"/>
      <c r="Q76" s="181"/>
      <c r="R76" s="36"/>
    </row>
    <row r="77" spans="2:18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</row>
    <row r="78" spans="2:18" s="1" customFormat="1" ht="30" customHeight="1">
      <c r="B78" s="34"/>
      <c r="C78" s="29" t="s">
        <v>17</v>
      </c>
      <c r="D78" s="35"/>
      <c r="E78" s="35"/>
      <c r="F78" s="223" t="str">
        <f>F6</f>
        <v>Spevnené plochy pre zberné nádoby</v>
      </c>
      <c r="G78" s="224"/>
      <c r="H78" s="224"/>
      <c r="I78" s="224"/>
      <c r="J78" s="224"/>
      <c r="K78" s="224"/>
      <c r="L78" s="224"/>
      <c r="M78" s="224"/>
      <c r="N78" s="224"/>
      <c r="O78" s="224"/>
      <c r="P78" s="224"/>
      <c r="Q78" s="35"/>
      <c r="R78" s="36"/>
    </row>
    <row r="79" spans="2:18" s="1" customFormat="1" ht="36.950000000000003" customHeight="1">
      <c r="B79" s="34"/>
      <c r="C79" s="68" t="s">
        <v>108</v>
      </c>
      <c r="D79" s="35"/>
      <c r="E79" s="35"/>
      <c r="F79" s="200" t="str">
        <f>F7</f>
        <v>2 - Obuvnícka 423 / 6 x 4 m /</v>
      </c>
      <c r="G79" s="225"/>
      <c r="H79" s="225"/>
      <c r="I79" s="225"/>
      <c r="J79" s="225"/>
      <c r="K79" s="225"/>
      <c r="L79" s="225"/>
      <c r="M79" s="225"/>
      <c r="N79" s="225"/>
      <c r="O79" s="225"/>
      <c r="P79" s="225"/>
      <c r="Q79" s="35"/>
      <c r="R79" s="36"/>
    </row>
    <row r="80" spans="2:18" s="1" customFormat="1" ht="6.95" customHeight="1">
      <c r="B80" s="34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6"/>
    </row>
    <row r="81" spans="2:47" s="1" customFormat="1" ht="18" customHeight="1">
      <c r="B81" s="34"/>
      <c r="C81" s="29" t="s">
        <v>21</v>
      </c>
      <c r="D81" s="35"/>
      <c r="E81" s="35"/>
      <c r="F81" s="27" t="str">
        <f>F9</f>
        <v xml:space="preserve"> </v>
      </c>
      <c r="G81" s="35"/>
      <c r="H81" s="35"/>
      <c r="I81" s="35"/>
      <c r="J81" s="35"/>
      <c r="K81" s="29" t="s">
        <v>23</v>
      </c>
      <c r="L81" s="35"/>
      <c r="M81" s="227" t="str">
        <f>IF(O9="","",O9)</f>
        <v>30. 1. 2018</v>
      </c>
      <c r="N81" s="227"/>
      <c r="O81" s="227"/>
      <c r="P81" s="227"/>
      <c r="Q81" s="35"/>
      <c r="R81" s="36"/>
    </row>
    <row r="82" spans="2:47" s="1" customFormat="1" ht="6.95" customHeight="1">
      <c r="B82" s="34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6"/>
    </row>
    <row r="83" spans="2:47" s="1" customFormat="1">
      <c r="B83" s="34"/>
      <c r="C83" s="29" t="s">
        <v>25</v>
      </c>
      <c r="D83" s="35"/>
      <c r="E83" s="35"/>
      <c r="F83" s="27" t="str">
        <f>E12</f>
        <v>Mesto Partizánske</v>
      </c>
      <c r="G83" s="35"/>
      <c r="H83" s="35"/>
      <c r="I83" s="35"/>
      <c r="J83" s="35"/>
      <c r="K83" s="29" t="s">
        <v>31</v>
      </c>
      <c r="L83" s="35"/>
      <c r="M83" s="184" t="str">
        <f>E18</f>
        <v xml:space="preserve"> </v>
      </c>
      <c r="N83" s="184"/>
      <c r="O83" s="184"/>
      <c r="P83" s="184"/>
      <c r="Q83" s="184"/>
      <c r="R83" s="36"/>
    </row>
    <row r="84" spans="2:47" s="1" customFormat="1" ht="14.45" customHeight="1">
      <c r="B84" s="34"/>
      <c r="C84" s="29" t="s">
        <v>29</v>
      </c>
      <c r="D84" s="35"/>
      <c r="E84" s="35"/>
      <c r="F84" s="27" t="str">
        <f>IF(E15="","",E15)</f>
        <v>Vyplň údaj</v>
      </c>
      <c r="G84" s="35"/>
      <c r="H84" s="35"/>
      <c r="I84" s="35"/>
      <c r="J84" s="35"/>
      <c r="K84" s="29" t="s">
        <v>34</v>
      </c>
      <c r="L84" s="35"/>
      <c r="M84" s="184" t="str">
        <f>E21</f>
        <v xml:space="preserve"> </v>
      </c>
      <c r="N84" s="184"/>
      <c r="O84" s="184"/>
      <c r="P84" s="184"/>
      <c r="Q84" s="184"/>
      <c r="R84" s="36"/>
    </row>
    <row r="85" spans="2:47" s="1" customFormat="1" ht="10.35" customHeight="1">
      <c r="B85" s="34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6"/>
    </row>
    <row r="86" spans="2:47" s="1" customFormat="1" ht="29.25" customHeight="1">
      <c r="B86" s="34"/>
      <c r="C86" s="234" t="s">
        <v>112</v>
      </c>
      <c r="D86" s="235"/>
      <c r="E86" s="235"/>
      <c r="F86" s="235"/>
      <c r="G86" s="235"/>
      <c r="H86" s="113"/>
      <c r="I86" s="113"/>
      <c r="J86" s="113"/>
      <c r="K86" s="113"/>
      <c r="L86" s="113"/>
      <c r="M86" s="113"/>
      <c r="N86" s="234" t="s">
        <v>113</v>
      </c>
      <c r="O86" s="235"/>
      <c r="P86" s="235"/>
      <c r="Q86" s="235"/>
      <c r="R86" s="36"/>
    </row>
    <row r="87" spans="2:47" s="1" customFormat="1" ht="10.35" customHeight="1">
      <c r="B87" s="34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6"/>
    </row>
    <row r="88" spans="2:47" s="1" customFormat="1" ht="29.25" customHeight="1">
      <c r="B88" s="34"/>
      <c r="C88" s="121" t="s">
        <v>114</v>
      </c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219">
        <f>N121</f>
        <v>0</v>
      </c>
      <c r="O88" s="236"/>
      <c r="P88" s="236"/>
      <c r="Q88" s="236"/>
      <c r="R88" s="36"/>
      <c r="AU88" s="17" t="s">
        <v>115</v>
      </c>
    </row>
    <row r="89" spans="2:47" s="6" customFormat="1" ht="24.95" customHeight="1">
      <c r="B89" s="122"/>
      <c r="C89" s="123"/>
      <c r="D89" s="124" t="s">
        <v>116</v>
      </c>
      <c r="E89" s="123"/>
      <c r="F89" s="123"/>
      <c r="G89" s="123"/>
      <c r="H89" s="123"/>
      <c r="I89" s="123"/>
      <c r="J89" s="123"/>
      <c r="K89" s="123"/>
      <c r="L89" s="123"/>
      <c r="M89" s="123"/>
      <c r="N89" s="237">
        <f>N122</f>
        <v>0</v>
      </c>
      <c r="O89" s="238"/>
      <c r="P89" s="238"/>
      <c r="Q89" s="238"/>
      <c r="R89" s="125"/>
    </row>
    <row r="90" spans="2:47" s="7" customFormat="1" ht="19.899999999999999" customHeight="1">
      <c r="B90" s="126"/>
      <c r="C90" s="127"/>
      <c r="D90" s="101" t="s">
        <v>117</v>
      </c>
      <c r="E90" s="127"/>
      <c r="F90" s="127"/>
      <c r="G90" s="127"/>
      <c r="H90" s="127"/>
      <c r="I90" s="127"/>
      <c r="J90" s="127"/>
      <c r="K90" s="127"/>
      <c r="L90" s="127"/>
      <c r="M90" s="127"/>
      <c r="N90" s="215">
        <f>N123</f>
        <v>0</v>
      </c>
      <c r="O90" s="239"/>
      <c r="P90" s="239"/>
      <c r="Q90" s="239"/>
      <c r="R90" s="128"/>
    </row>
    <row r="91" spans="2:47" s="7" customFormat="1" ht="19.899999999999999" customHeight="1">
      <c r="B91" s="126"/>
      <c r="C91" s="127"/>
      <c r="D91" s="101" t="s">
        <v>119</v>
      </c>
      <c r="E91" s="127"/>
      <c r="F91" s="127"/>
      <c r="G91" s="127"/>
      <c r="H91" s="127"/>
      <c r="I91" s="127"/>
      <c r="J91" s="127"/>
      <c r="K91" s="127"/>
      <c r="L91" s="127"/>
      <c r="M91" s="127"/>
      <c r="N91" s="215">
        <f>N131</f>
        <v>0</v>
      </c>
      <c r="O91" s="239"/>
      <c r="P91" s="239"/>
      <c r="Q91" s="239"/>
      <c r="R91" s="128"/>
    </row>
    <row r="92" spans="2:47" s="7" customFormat="1" ht="19.899999999999999" customHeight="1">
      <c r="B92" s="126"/>
      <c r="C92" s="127"/>
      <c r="D92" s="101" t="s">
        <v>120</v>
      </c>
      <c r="E92" s="127"/>
      <c r="F92" s="127"/>
      <c r="G92" s="127"/>
      <c r="H92" s="127"/>
      <c r="I92" s="127"/>
      <c r="J92" s="127"/>
      <c r="K92" s="127"/>
      <c r="L92" s="127"/>
      <c r="M92" s="127"/>
      <c r="N92" s="215">
        <f>N136</f>
        <v>0</v>
      </c>
      <c r="O92" s="239"/>
      <c r="P92" s="239"/>
      <c r="Q92" s="239"/>
      <c r="R92" s="128"/>
    </row>
    <row r="93" spans="2:47" s="7" customFormat="1" ht="19.899999999999999" customHeight="1">
      <c r="B93" s="126"/>
      <c r="C93" s="127"/>
      <c r="D93" s="101" t="s">
        <v>121</v>
      </c>
      <c r="E93" s="127"/>
      <c r="F93" s="127"/>
      <c r="G93" s="127"/>
      <c r="H93" s="127"/>
      <c r="I93" s="127"/>
      <c r="J93" s="127"/>
      <c r="K93" s="127"/>
      <c r="L93" s="127"/>
      <c r="M93" s="127"/>
      <c r="N93" s="215">
        <f>N142</f>
        <v>0</v>
      </c>
      <c r="O93" s="239"/>
      <c r="P93" s="239"/>
      <c r="Q93" s="239"/>
      <c r="R93" s="128"/>
    </row>
    <row r="94" spans="2:47" s="6" customFormat="1" ht="21.75" customHeight="1">
      <c r="B94" s="122"/>
      <c r="C94" s="123"/>
      <c r="D94" s="124" t="s">
        <v>124</v>
      </c>
      <c r="E94" s="123"/>
      <c r="F94" s="123"/>
      <c r="G94" s="123"/>
      <c r="H94" s="123"/>
      <c r="I94" s="123"/>
      <c r="J94" s="123"/>
      <c r="K94" s="123"/>
      <c r="L94" s="123"/>
      <c r="M94" s="123"/>
      <c r="N94" s="240">
        <f>N144</f>
        <v>0</v>
      </c>
      <c r="O94" s="238"/>
      <c r="P94" s="238"/>
      <c r="Q94" s="238"/>
      <c r="R94" s="125"/>
    </row>
    <row r="95" spans="2:47" s="1" customFormat="1" ht="21.75" customHeight="1">
      <c r="B95" s="34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6"/>
    </row>
    <row r="96" spans="2:47" s="1" customFormat="1" ht="29.25" customHeight="1">
      <c r="B96" s="34"/>
      <c r="C96" s="121" t="s">
        <v>125</v>
      </c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236">
        <f>ROUND(N97+N98+N99+N100+N101+N102,2)</f>
        <v>0</v>
      </c>
      <c r="O96" s="241"/>
      <c r="P96" s="241"/>
      <c r="Q96" s="241"/>
      <c r="R96" s="36"/>
      <c r="T96" s="129"/>
      <c r="U96" s="130" t="s">
        <v>39</v>
      </c>
    </row>
    <row r="97" spans="2:65" s="1" customFormat="1" ht="18" customHeight="1">
      <c r="B97" s="131"/>
      <c r="C97" s="132"/>
      <c r="D97" s="216" t="s">
        <v>126</v>
      </c>
      <c r="E97" s="242"/>
      <c r="F97" s="242"/>
      <c r="G97" s="242"/>
      <c r="H97" s="242"/>
      <c r="I97" s="132"/>
      <c r="J97" s="132"/>
      <c r="K97" s="132"/>
      <c r="L97" s="132"/>
      <c r="M97" s="132"/>
      <c r="N97" s="214">
        <f>ROUND(N88*T97,2)</f>
        <v>0</v>
      </c>
      <c r="O97" s="243"/>
      <c r="P97" s="243"/>
      <c r="Q97" s="243"/>
      <c r="R97" s="134"/>
      <c r="S97" s="132"/>
      <c r="T97" s="135"/>
      <c r="U97" s="136" t="s">
        <v>42</v>
      </c>
      <c r="V97" s="137"/>
      <c r="W97" s="137"/>
      <c r="X97" s="137"/>
      <c r="Y97" s="137"/>
      <c r="Z97" s="137"/>
      <c r="AA97" s="137"/>
      <c r="AB97" s="137"/>
      <c r="AC97" s="137"/>
      <c r="AD97" s="137"/>
      <c r="AE97" s="137"/>
      <c r="AF97" s="137"/>
      <c r="AG97" s="137"/>
      <c r="AH97" s="137"/>
      <c r="AI97" s="137"/>
      <c r="AJ97" s="137"/>
      <c r="AK97" s="137"/>
      <c r="AL97" s="137"/>
      <c r="AM97" s="137"/>
      <c r="AN97" s="137"/>
      <c r="AO97" s="137"/>
      <c r="AP97" s="137"/>
      <c r="AQ97" s="137"/>
      <c r="AR97" s="137"/>
      <c r="AS97" s="137"/>
      <c r="AT97" s="137"/>
      <c r="AU97" s="137"/>
      <c r="AV97" s="137"/>
      <c r="AW97" s="137"/>
      <c r="AX97" s="137"/>
      <c r="AY97" s="138" t="s">
        <v>127</v>
      </c>
      <c r="AZ97" s="137"/>
      <c r="BA97" s="137"/>
      <c r="BB97" s="137"/>
      <c r="BC97" s="137"/>
      <c r="BD97" s="137"/>
      <c r="BE97" s="139">
        <f t="shared" ref="BE97:BE102" si="0">IF(U97="základná",N97,0)</f>
        <v>0</v>
      </c>
      <c r="BF97" s="139">
        <f t="shared" ref="BF97:BF102" si="1">IF(U97="znížená",N97,0)</f>
        <v>0</v>
      </c>
      <c r="BG97" s="139">
        <f t="shared" ref="BG97:BG102" si="2">IF(U97="zákl. prenesená",N97,0)</f>
        <v>0</v>
      </c>
      <c r="BH97" s="139">
        <f t="shared" ref="BH97:BH102" si="3">IF(U97="zníž. prenesená",N97,0)</f>
        <v>0</v>
      </c>
      <c r="BI97" s="139">
        <f t="shared" ref="BI97:BI102" si="4">IF(U97="nulová",N97,0)</f>
        <v>0</v>
      </c>
      <c r="BJ97" s="138" t="s">
        <v>84</v>
      </c>
      <c r="BK97" s="137"/>
      <c r="BL97" s="137"/>
      <c r="BM97" s="137"/>
    </row>
    <row r="98" spans="2:65" s="1" customFormat="1" ht="18" customHeight="1">
      <c r="B98" s="131"/>
      <c r="C98" s="132"/>
      <c r="D98" s="216" t="s">
        <v>128</v>
      </c>
      <c r="E98" s="242"/>
      <c r="F98" s="242"/>
      <c r="G98" s="242"/>
      <c r="H98" s="242"/>
      <c r="I98" s="132"/>
      <c r="J98" s="132"/>
      <c r="K98" s="132"/>
      <c r="L98" s="132"/>
      <c r="M98" s="132"/>
      <c r="N98" s="214">
        <f>ROUND(N88*T98,2)</f>
        <v>0</v>
      </c>
      <c r="O98" s="243"/>
      <c r="P98" s="243"/>
      <c r="Q98" s="243"/>
      <c r="R98" s="134"/>
      <c r="S98" s="132"/>
      <c r="T98" s="135"/>
      <c r="U98" s="136" t="s">
        <v>42</v>
      </c>
      <c r="V98" s="137"/>
      <c r="W98" s="137"/>
      <c r="X98" s="137"/>
      <c r="Y98" s="137"/>
      <c r="Z98" s="137"/>
      <c r="AA98" s="137"/>
      <c r="AB98" s="137"/>
      <c r="AC98" s="137"/>
      <c r="AD98" s="137"/>
      <c r="AE98" s="137"/>
      <c r="AF98" s="137"/>
      <c r="AG98" s="137"/>
      <c r="AH98" s="137"/>
      <c r="AI98" s="137"/>
      <c r="AJ98" s="137"/>
      <c r="AK98" s="137"/>
      <c r="AL98" s="137"/>
      <c r="AM98" s="137"/>
      <c r="AN98" s="137"/>
      <c r="AO98" s="137"/>
      <c r="AP98" s="137"/>
      <c r="AQ98" s="137"/>
      <c r="AR98" s="137"/>
      <c r="AS98" s="137"/>
      <c r="AT98" s="137"/>
      <c r="AU98" s="137"/>
      <c r="AV98" s="137"/>
      <c r="AW98" s="137"/>
      <c r="AX98" s="137"/>
      <c r="AY98" s="138" t="s">
        <v>127</v>
      </c>
      <c r="AZ98" s="137"/>
      <c r="BA98" s="137"/>
      <c r="BB98" s="137"/>
      <c r="BC98" s="137"/>
      <c r="BD98" s="137"/>
      <c r="BE98" s="139">
        <f t="shared" si="0"/>
        <v>0</v>
      </c>
      <c r="BF98" s="139">
        <f t="shared" si="1"/>
        <v>0</v>
      </c>
      <c r="BG98" s="139">
        <f t="shared" si="2"/>
        <v>0</v>
      </c>
      <c r="BH98" s="139">
        <f t="shared" si="3"/>
        <v>0</v>
      </c>
      <c r="BI98" s="139">
        <f t="shared" si="4"/>
        <v>0</v>
      </c>
      <c r="BJ98" s="138" t="s">
        <v>84</v>
      </c>
      <c r="BK98" s="137"/>
      <c r="BL98" s="137"/>
      <c r="BM98" s="137"/>
    </row>
    <row r="99" spans="2:65" s="1" customFormat="1" ht="18" customHeight="1">
      <c r="B99" s="131"/>
      <c r="C99" s="132"/>
      <c r="D99" s="216" t="s">
        <v>129</v>
      </c>
      <c r="E99" s="242"/>
      <c r="F99" s="242"/>
      <c r="G99" s="242"/>
      <c r="H99" s="242"/>
      <c r="I99" s="132"/>
      <c r="J99" s="132"/>
      <c r="K99" s="132"/>
      <c r="L99" s="132"/>
      <c r="M99" s="132"/>
      <c r="N99" s="214">
        <f>ROUND(N88*T99,2)</f>
        <v>0</v>
      </c>
      <c r="O99" s="243"/>
      <c r="P99" s="243"/>
      <c r="Q99" s="243"/>
      <c r="R99" s="134"/>
      <c r="S99" s="132"/>
      <c r="T99" s="135"/>
      <c r="U99" s="136" t="s">
        <v>42</v>
      </c>
      <c r="V99" s="137"/>
      <c r="W99" s="137"/>
      <c r="X99" s="137"/>
      <c r="Y99" s="137"/>
      <c r="Z99" s="137"/>
      <c r="AA99" s="137"/>
      <c r="AB99" s="137"/>
      <c r="AC99" s="137"/>
      <c r="AD99" s="137"/>
      <c r="AE99" s="137"/>
      <c r="AF99" s="137"/>
      <c r="AG99" s="137"/>
      <c r="AH99" s="137"/>
      <c r="AI99" s="137"/>
      <c r="AJ99" s="137"/>
      <c r="AK99" s="137"/>
      <c r="AL99" s="137"/>
      <c r="AM99" s="137"/>
      <c r="AN99" s="137"/>
      <c r="AO99" s="137"/>
      <c r="AP99" s="137"/>
      <c r="AQ99" s="137"/>
      <c r="AR99" s="137"/>
      <c r="AS99" s="137"/>
      <c r="AT99" s="137"/>
      <c r="AU99" s="137"/>
      <c r="AV99" s="137"/>
      <c r="AW99" s="137"/>
      <c r="AX99" s="137"/>
      <c r="AY99" s="138" t="s">
        <v>127</v>
      </c>
      <c r="AZ99" s="137"/>
      <c r="BA99" s="137"/>
      <c r="BB99" s="137"/>
      <c r="BC99" s="137"/>
      <c r="BD99" s="137"/>
      <c r="BE99" s="139">
        <f t="shared" si="0"/>
        <v>0</v>
      </c>
      <c r="BF99" s="139">
        <f t="shared" si="1"/>
        <v>0</v>
      </c>
      <c r="BG99" s="139">
        <f t="shared" si="2"/>
        <v>0</v>
      </c>
      <c r="BH99" s="139">
        <f t="shared" si="3"/>
        <v>0</v>
      </c>
      <c r="BI99" s="139">
        <f t="shared" si="4"/>
        <v>0</v>
      </c>
      <c r="BJ99" s="138" t="s">
        <v>84</v>
      </c>
      <c r="BK99" s="137"/>
      <c r="BL99" s="137"/>
      <c r="BM99" s="137"/>
    </row>
    <row r="100" spans="2:65" s="1" customFormat="1" ht="18" customHeight="1">
      <c r="B100" s="131"/>
      <c r="C100" s="132"/>
      <c r="D100" s="216" t="s">
        <v>130</v>
      </c>
      <c r="E100" s="242"/>
      <c r="F100" s="242"/>
      <c r="G100" s="242"/>
      <c r="H100" s="242"/>
      <c r="I100" s="132"/>
      <c r="J100" s="132"/>
      <c r="K100" s="132"/>
      <c r="L100" s="132"/>
      <c r="M100" s="132"/>
      <c r="N100" s="214">
        <f>ROUND(N88*T100,2)</f>
        <v>0</v>
      </c>
      <c r="O100" s="243"/>
      <c r="P100" s="243"/>
      <c r="Q100" s="243"/>
      <c r="R100" s="134"/>
      <c r="S100" s="132"/>
      <c r="T100" s="135"/>
      <c r="U100" s="136" t="s">
        <v>42</v>
      </c>
      <c r="V100" s="137"/>
      <c r="W100" s="137"/>
      <c r="X100" s="137"/>
      <c r="Y100" s="137"/>
      <c r="Z100" s="137"/>
      <c r="AA100" s="137"/>
      <c r="AB100" s="137"/>
      <c r="AC100" s="137"/>
      <c r="AD100" s="137"/>
      <c r="AE100" s="137"/>
      <c r="AF100" s="137"/>
      <c r="AG100" s="137"/>
      <c r="AH100" s="137"/>
      <c r="AI100" s="137"/>
      <c r="AJ100" s="137"/>
      <c r="AK100" s="137"/>
      <c r="AL100" s="137"/>
      <c r="AM100" s="137"/>
      <c r="AN100" s="137"/>
      <c r="AO100" s="137"/>
      <c r="AP100" s="137"/>
      <c r="AQ100" s="137"/>
      <c r="AR100" s="137"/>
      <c r="AS100" s="137"/>
      <c r="AT100" s="137"/>
      <c r="AU100" s="137"/>
      <c r="AV100" s="137"/>
      <c r="AW100" s="137"/>
      <c r="AX100" s="137"/>
      <c r="AY100" s="138" t="s">
        <v>127</v>
      </c>
      <c r="AZ100" s="137"/>
      <c r="BA100" s="137"/>
      <c r="BB100" s="137"/>
      <c r="BC100" s="137"/>
      <c r="BD100" s="137"/>
      <c r="BE100" s="139">
        <f t="shared" si="0"/>
        <v>0</v>
      </c>
      <c r="BF100" s="139">
        <f t="shared" si="1"/>
        <v>0</v>
      </c>
      <c r="BG100" s="139">
        <f t="shared" si="2"/>
        <v>0</v>
      </c>
      <c r="BH100" s="139">
        <f t="shared" si="3"/>
        <v>0</v>
      </c>
      <c r="BI100" s="139">
        <f t="shared" si="4"/>
        <v>0</v>
      </c>
      <c r="BJ100" s="138" t="s">
        <v>84</v>
      </c>
      <c r="BK100" s="137"/>
      <c r="BL100" s="137"/>
      <c r="BM100" s="137"/>
    </row>
    <row r="101" spans="2:65" s="1" customFormat="1" ht="18" customHeight="1">
      <c r="B101" s="131"/>
      <c r="C101" s="132"/>
      <c r="D101" s="216" t="s">
        <v>131</v>
      </c>
      <c r="E101" s="242"/>
      <c r="F101" s="242"/>
      <c r="G101" s="242"/>
      <c r="H101" s="242"/>
      <c r="I101" s="132"/>
      <c r="J101" s="132"/>
      <c r="K101" s="132"/>
      <c r="L101" s="132"/>
      <c r="M101" s="132"/>
      <c r="N101" s="214">
        <f>ROUND(N88*T101,2)</f>
        <v>0</v>
      </c>
      <c r="O101" s="243"/>
      <c r="P101" s="243"/>
      <c r="Q101" s="243"/>
      <c r="R101" s="134"/>
      <c r="S101" s="132"/>
      <c r="T101" s="135"/>
      <c r="U101" s="136" t="s">
        <v>42</v>
      </c>
      <c r="V101" s="137"/>
      <c r="W101" s="137"/>
      <c r="X101" s="137"/>
      <c r="Y101" s="137"/>
      <c r="Z101" s="137"/>
      <c r="AA101" s="137"/>
      <c r="AB101" s="137"/>
      <c r="AC101" s="137"/>
      <c r="AD101" s="137"/>
      <c r="AE101" s="137"/>
      <c r="AF101" s="137"/>
      <c r="AG101" s="137"/>
      <c r="AH101" s="137"/>
      <c r="AI101" s="137"/>
      <c r="AJ101" s="137"/>
      <c r="AK101" s="137"/>
      <c r="AL101" s="137"/>
      <c r="AM101" s="137"/>
      <c r="AN101" s="137"/>
      <c r="AO101" s="137"/>
      <c r="AP101" s="137"/>
      <c r="AQ101" s="137"/>
      <c r="AR101" s="137"/>
      <c r="AS101" s="137"/>
      <c r="AT101" s="137"/>
      <c r="AU101" s="137"/>
      <c r="AV101" s="137"/>
      <c r="AW101" s="137"/>
      <c r="AX101" s="137"/>
      <c r="AY101" s="138" t="s">
        <v>127</v>
      </c>
      <c r="AZ101" s="137"/>
      <c r="BA101" s="137"/>
      <c r="BB101" s="137"/>
      <c r="BC101" s="137"/>
      <c r="BD101" s="137"/>
      <c r="BE101" s="139">
        <f t="shared" si="0"/>
        <v>0</v>
      </c>
      <c r="BF101" s="139">
        <f t="shared" si="1"/>
        <v>0</v>
      </c>
      <c r="BG101" s="139">
        <f t="shared" si="2"/>
        <v>0</v>
      </c>
      <c r="BH101" s="139">
        <f t="shared" si="3"/>
        <v>0</v>
      </c>
      <c r="BI101" s="139">
        <f t="shared" si="4"/>
        <v>0</v>
      </c>
      <c r="BJ101" s="138" t="s">
        <v>84</v>
      </c>
      <c r="BK101" s="137"/>
      <c r="BL101" s="137"/>
      <c r="BM101" s="137"/>
    </row>
    <row r="102" spans="2:65" s="1" customFormat="1" ht="18" customHeight="1">
      <c r="B102" s="131"/>
      <c r="C102" s="132"/>
      <c r="D102" s="133" t="s">
        <v>132</v>
      </c>
      <c r="E102" s="132"/>
      <c r="F102" s="132"/>
      <c r="G102" s="132"/>
      <c r="H102" s="132"/>
      <c r="I102" s="132"/>
      <c r="J102" s="132"/>
      <c r="K102" s="132"/>
      <c r="L102" s="132"/>
      <c r="M102" s="132"/>
      <c r="N102" s="214">
        <f>ROUND(N88*T102,2)</f>
        <v>0</v>
      </c>
      <c r="O102" s="243"/>
      <c r="P102" s="243"/>
      <c r="Q102" s="243"/>
      <c r="R102" s="134"/>
      <c r="S102" s="132"/>
      <c r="T102" s="140"/>
      <c r="U102" s="141" t="s">
        <v>42</v>
      </c>
      <c r="V102" s="137"/>
      <c r="W102" s="137"/>
      <c r="X102" s="137"/>
      <c r="Y102" s="137"/>
      <c r="Z102" s="137"/>
      <c r="AA102" s="137"/>
      <c r="AB102" s="137"/>
      <c r="AC102" s="137"/>
      <c r="AD102" s="137"/>
      <c r="AE102" s="137"/>
      <c r="AF102" s="137"/>
      <c r="AG102" s="137"/>
      <c r="AH102" s="137"/>
      <c r="AI102" s="137"/>
      <c r="AJ102" s="137"/>
      <c r="AK102" s="137"/>
      <c r="AL102" s="137"/>
      <c r="AM102" s="137"/>
      <c r="AN102" s="137"/>
      <c r="AO102" s="137"/>
      <c r="AP102" s="137"/>
      <c r="AQ102" s="137"/>
      <c r="AR102" s="137"/>
      <c r="AS102" s="137"/>
      <c r="AT102" s="137"/>
      <c r="AU102" s="137"/>
      <c r="AV102" s="137"/>
      <c r="AW102" s="137"/>
      <c r="AX102" s="137"/>
      <c r="AY102" s="138" t="s">
        <v>133</v>
      </c>
      <c r="AZ102" s="137"/>
      <c r="BA102" s="137"/>
      <c r="BB102" s="137"/>
      <c r="BC102" s="137"/>
      <c r="BD102" s="137"/>
      <c r="BE102" s="139">
        <f t="shared" si="0"/>
        <v>0</v>
      </c>
      <c r="BF102" s="139">
        <f t="shared" si="1"/>
        <v>0</v>
      </c>
      <c r="BG102" s="139">
        <f t="shared" si="2"/>
        <v>0</v>
      </c>
      <c r="BH102" s="139">
        <f t="shared" si="3"/>
        <v>0</v>
      </c>
      <c r="BI102" s="139">
        <f t="shared" si="4"/>
        <v>0</v>
      </c>
      <c r="BJ102" s="138" t="s">
        <v>84</v>
      </c>
      <c r="BK102" s="137"/>
      <c r="BL102" s="137"/>
      <c r="BM102" s="137"/>
    </row>
    <row r="103" spans="2:65" s="1" customFormat="1" ht="13.5">
      <c r="B103" s="34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6"/>
    </row>
    <row r="104" spans="2:65" s="1" customFormat="1" ht="29.25" customHeight="1">
      <c r="B104" s="34"/>
      <c r="C104" s="112" t="s">
        <v>101</v>
      </c>
      <c r="D104" s="113"/>
      <c r="E104" s="113"/>
      <c r="F104" s="113"/>
      <c r="G104" s="113"/>
      <c r="H104" s="113"/>
      <c r="I104" s="113"/>
      <c r="J104" s="113"/>
      <c r="K104" s="113"/>
      <c r="L104" s="220">
        <f>ROUND(SUM(N88+N96),2)</f>
        <v>0</v>
      </c>
      <c r="M104" s="220"/>
      <c r="N104" s="220"/>
      <c r="O104" s="220"/>
      <c r="P104" s="220"/>
      <c r="Q104" s="220"/>
      <c r="R104" s="36"/>
    </row>
    <row r="105" spans="2:65" s="1" customFormat="1" ht="6.95" customHeight="1">
      <c r="B105" s="58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60"/>
    </row>
    <row r="109" spans="2:65" s="1" customFormat="1" ht="6.95" customHeight="1">
      <c r="B109" s="61"/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3"/>
    </row>
    <row r="110" spans="2:65" s="1" customFormat="1" ht="36.950000000000003" customHeight="1">
      <c r="B110" s="34"/>
      <c r="C110" s="180" t="s">
        <v>134</v>
      </c>
      <c r="D110" s="225"/>
      <c r="E110" s="225"/>
      <c r="F110" s="225"/>
      <c r="G110" s="225"/>
      <c r="H110" s="225"/>
      <c r="I110" s="225"/>
      <c r="J110" s="225"/>
      <c r="K110" s="225"/>
      <c r="L110" s="225"/>
      <c r="M110" s="225"/>
      <c r="N110" s="225"/>
      <c r="O110" s="225"/>
      <c r="P110" s="225"/>
      <c r="Q110" s="225"/>
      <c r="R110" s="36"/>
    </row>
    <row r="111" spans="2:65" s="1" customFormat="1" ht="6.95" customHeight="1">
      <c r="B111" s="34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6"/>
    </row>
    <row r="112" spans="2:65" s="1" customFormat="1" ht="30" customHeight="1">
      <c r="B112" s="34"/>
      <c r="C112" s="29" t="s">
        <v>17</v>
      </c>
      <c r="D112" s="35"/>
      <c r="E112" s="35"/>
      <c r="F112" s="223" t="str">
        <f>F6</f>
        <v>Spevnené plochy pre zberné nádoby</v>
      </c>
      <c r="G112" s="224"/>
      <c r="H112" s="224"/>
      <c r="I112" s="224"/>
      <c r="J112" s="224"/>
      <c r="K112" s="224"/>
      <c r="L112" s="224"/>
      <c r="M112" s="224"/>
      <c r="N112" s="224"/>
      <c r="O112" s="224"/>
      <c r="P112" s="224"/>
      <c r="Q112" s="35"/>
      <c r="R112" s="36"/>
    </row>
    <row r="113" spans="2:65" s="1" customFormat="1" ht="36.950000000000003" customHeight="1">
      <c r="B113" s="34"/>
      <c r="C113" s="68" t="s">
        <v>108</v>
      </c>
      <c r="D113" s="35"/>
      <c r="E113" s="35"/>
      <c r="F113" s="200" t="str">
        <f>F7</f>
        <v>2 - Obuvnícka 423 / 6 x 4 m /</v>
      </c>
      <c r="G113" s="225"/>
      <c r="H113" s="225"/>
      <c r="I113" s="225"/>
      <c r="J113" s="225"/>
      <c r="K113" s="225"/>
      <c r="L113" s="225"/>
      <c r="M113" s="225"/>
      <c r="N113" s="225"/>
      <c r="O113" s="225"/>
      <c r="P113" s="225"/>
      <c r="Q113" s="35"/>
      <c r="R113" s="36"/>
    </row>
    <row r="114" spans="2:65" s="1" customFormat="1" ht="6.95" customHeight="1">
      <c r="B114" s="34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6"/>
    </row>
    <row r="115" spans="2:65" s="1" customFormat="1" ht="18" customHeight="1">
      <c r="B115" s="34"/>
      <c r="C115" s="29" t="s">
        <v>21</v>
      </c>
      <c r="D115" s="35"/>
      <c r="E115" s="35"/>
      <c r="F115" s="27" t="str">
        <f>F9</f>
        <v xml:space="preserve"> </v>
      </c>
      <c r="G115" s="35"/>
      <c r="H115" s="35"/>
      <c r="I115" s="35"/>
      <c r="J115" s="35"/>
      <c r="K115" s="29" t="s">
        <v>23</v>
      </c>
      <c r="L115" s="35"/>
      <c r="M115" s="227" t="str">
        <f>IF(O9="","",O9)</f>
        <v>30. 1. 2018</v>
      </c>
      <c r="N115" s="227"/>
      <c r="O115" s="227"/>
      <c r="P115" s="227"/>
      <c r="Q115" s="35"/>
      <c r="R115" s="36"/>
    </row>
    <row r="116" spans="2:65" s="1" customFormat="1" ht="6.95" customHeight="1">
      <c r="B116" s="34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6"/>
    </row>
    <row r="117" spans="2:65" s="1" customFormat="1">
      <c r="B117" s="34"/>
      <c r="C117" s="29" t="s">
        <v>25</v>
      </c>
      <c r="D117" s="35"/>
      <c r="E117" s="35"/>
      <c r="F117" s="27" t="str">
        <f>E12</f>
        <v>Mesto Partizánske</v>
      </c>
      <c r="G117" s="35"/>
      <c r="H117" s="35"/>
      <c r="I117" s="35"/>
      <c r="J117" s="35"/>
      <c r="K117" s="29" t="s">
        <v>31</v>
      </c>
      <c r="L117" s="35"/>
      <c r="M117" s="184" t="str">
        <f>E18</f>
        <v xml:space="preserve"> </v>
      </c>
      <c r="N117" s="184"/>
      <c r="O117" s="184"/>
      <c r="P117" s="184"/>
      <c r="Q117" s="184"/>
      <c r="R117" s="36"/>
    </row>
    <row r="118" spans="2:65" s="1" customFormat="1" ht="14.45" customHeight="1">
      <c r="B118" s="34"/>
      <c r="C118" s="29" t="s">
        <v>29</v>
      </c>
      <c r="D118" s="35"/>
      <c r="E118" s="35"/>
      <c r="F118" s="27" t="str">
        <f>IF(E15="","",E15)</f>
        <v>Vyplň údaj</v>
      </c>
      <c r="G118" s="35"/>
      <c r="H118" s="35"/>
      <c r="I118" s="35"/>
      <c r="J118" s="35"/>
      <c r="K118" s="29" t="s">
        <v>34</v>
      </c>
      <c r="L118" s="35"/>
      <c r="M118" s="184" t="str">
        <f>E21</f>
        <v xml:space="preserve"> </v>
      </c>
      <c r="N118" s="184"/>
      <c r="O118" s="184"/>
      <c r="P118" s="184"/>
      <c r="Q118" s="184"/>
      <c r="R118" s="36"/>
    </row>
    <row r="119" spans="2:65" s="1" customFormat="1" ht="10.35" customHeight="1">
      <c r="B119" s="34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6"/>
    </row>
    <row r="120" spans="2:65" s="8" customFormat="1" ht="29.25" customHeight="1">
      <c r="B120" s="142"/>
      <c r="C120" s="143" t="s">
        <v>135</v>
      </c>
      <c r="D120" s="144" t="s">
        <v>136</v>
      </c>
      <c r="E120" s="144" t="s">
        <v>57</v>
      </c>
      <c r="F120" s="244" t="s">
        <v>137</v>
      </c>
      <c r="G120" s="244"/>
      <c r="H120" s="244"/>
      <c r="I120" s="244"/>
      <c r="J120" s="144" t="s">
        <v>138</v>
      </c>
      <c r="K120" s="144" t="s">
        <v>139</v>
      </c>
      <c r="L120" s="245" t="s">
        <v>140</v>
      </c>
      <c r="M120" s="245"/>
      <c r="N120" s="244" t="s">
        <v>113</v>
      </c>
      <c r="O120" s="244"/>
      <c r="P120" s="244"/>
      <c r="Q120" s="246"/>
      <c r="R120" s="145"/>
      <c r="T120" s="75" t="s">
        <v>141</v>
      </c>
      <c r="U120" s="76" t="s">
        <v>39</v>
      </c>
      <c r="V120" s="76" t="s">
        <v>142</v>
      </c>
      <c r="W120" s="76" t="s">
        <v>143</v>
      </c>
      <c r="X120" s="76" t="s">
        <v>144</v>
      </c>
      <c r="Y120" s="76" t="s">
        <v>145</v>
      </c>
      <c r="Z120" s="76" t="s">
        <v>146</v>
      </c>
      <c r="AA120" s="77" t="s">
        <v>147</v>
      </c>
    </row>
    <row r="121" spans="2:65" s="1" customFormat="1" ht="29.25" customHeight="1">
      <c r="B121" s="34"/>
      <c r="C121" s="79" t="s">
        <v>110</v>
      </c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255">
        <f>BK121</f>
        <v>0</v>
      </c>
      <c r="O121" s="256"/>
      <c r="P121" s="256"/>
      <c r="Q121" s="256"/>
      <c r="R121" s="36"/>
      <c r="T121" s="78"/>
      <c r="U121" s="50"/>
      <c r="V121" s="50"/>
      <c r="W121" s="146">
        <f>W122+W144</f>
        <v>0</v>
      </c>
      <c r="X121" s="50"/>
      <c r="Y121" s="146">
        <f>Y122+Y144</f>
        <v>15.346689999999999</v>
      </c>
      <c r="Z121" s="50"/>
      <c r="AA121" s="147">
        <f>AA122+AA144</f>
        <v>1.1080000000000001</v>
      </c>
      <c r="AT121" s="17" t="s">
        <v>74</v>
      </c>
      <c r="AU121" s="17" t="s">
        <v>115</v>
      </c>
      <c r="BK121" s="148">
        <f>BK122+BK144</f>
        <v>0</v>
      </c>
    </row>
    <row r="122" spans="2:65" s="9" customFormat="1" ht="37.35" customHeight="1">
      <c r="B122" s="149"/>
      <c r="C122" s="150"/>
      <c r="D122" s="151" t="s">
        <v>116</v>
      </c>
      <c r="E122" s="151"/>
      <c r="F122" s="151"/>
      <c r="G122" s="151"/>
      <c r="H122" s="151"/>
      <c r="I122" s="151"/>
      <c r="J122" s="151"/>
      <c r="K122" s="151"/>
      <c r="L122" s="151"/>
      <c r="M122" s="151"/>
      <c r="N122" s="240">
        <f>BK122</f>
        <v>0</v>
      </c>
      <c r="O122" s="257"/>
      <c r="P122" s="257"/>
      <c r="Q122" s="257"/>
      <c r="R122" s="152"/>
      <c r="T122" s="153"/>
      <c r="U122" s="150"/>
      <c r="V122" s="150"/>
      <c r="W122" s="154">
        <f>W123+W131+W136+W142</f>
        <v>0</v>
      </c>
      <c r="X122" s="150"/>
      <c r="Y122" s="154">
        <f>Y123+Y131+Y136+Y142</f>
        <v>15.346689999999999</v>
      </c>
      <c r="Z122" s="150"/>
      <c r="AA122" s="155">
        <f>AA123+AA131+AA136+AA142</f>
        <v>1.1080000000000001</v>
      </c>
      <c r="AR122" s="156" t="s">
        <v>81</v>
      </c>
      <c r="AT122" s="157" t="s">
        <v>74</v>
      </c>
      <c r="AU122" s="157" t="s">
        <v>75</v>
      </c>
      <c r="AY122" s="156" t="s">
        <v>148</v>
      </c>
      <c r="BK122" s="158">
        <f>BK123+BK131+BK136+BK142</f>
        <v>0</v>
      </c>
    </row>
    <row r="123" spans="2:65" s="9" customFormat="1" ht="19.899999999999999" customHeight="1">
      <c r="B123" s="149"/>
      <c r="C123" s="150"/>
      <c r="D123" s="159" t="s">
        <v>117</v>
      </c>
      <c r="E123" s="159"/>
      <c r="F123" s="159"/>
      <c r="G123" s="159"/>
      <c r="H123" s="159"/>
      <c r="I123" s="159"/>
      <c r="J123" s="159"/>
      <c r="K123" s="159"/>
      <c r="L123" s="159"/>
      <c r="M123" s="159"/>
      <c r="N123" s="258">
        <f>BK123</f>
        <v>0</v>
      </c>
      <c r="O123" s="259"/>
      <c r="P123" s="259"/>
      <c r="Q123" s="259"/>
      <c r="R123" s="152"/>
      <c r="T123" s="153"/>
      <c r="U123" s="150"/>
      <c r="V123" s="150"/>
      <c r="W123" s="154">
        <f>SUM(W124:W130)</f>
        <v>0</v>
      </c>
      <c r="X123" s="150"/>
      <c r="Y123" s="154">
        <f>SUM(Y124:Y130)</f>
        <v>0</v>
      </c>
      <c r="Z123" s="150"/>
      <c r="AA123" s="155">
        <f>SUM(AA124:AA130)</f>
        <v>0.45</v>
      </c>
      <c r="AR123" s="156" t="s">
        <v>81</v>
      </c>
      <c r="AT123" s="157" t="s">
        <v>74</v>
      </c>
      <c r="AU123" s="157" t="s">
        <v>81</v>
      </c>
      <c r="AY123" s="156" t="s">
        <v>148</v>
      </c>
      <c r="BK123" s="158">
        <f>SUM(BK124:BK130)</f>
        <v>0</v>
      </c>
    </row>
    <row r="124" spans="2:65" s="1" customFormat="1" ht="44.25" customHeight="1">
      <c r="B124" s="131"/>
      <c r="C124" s="160" t="s">
        <v>81</v>
      </c>
      <c r="D124" s="160" t="s">
        <v>149</v>
      </c>
      <c r="E124" s="161" t="s">
        <v>236</v>
      </c>
      <c r="F124" s="247" t="s">
        <v>237</v>
      </c>
      <c r="G124" s="247"/>
      <c r="H124" s="247"/>
      <c r="I124" s="247"/>
      <c r="J124" s="162" t="s">
        <v>176</v>
      </c>
      <c r="K124" s="163">
        <v>2</v>
      </c>
      <c r="L124" s="248">
        <v>0</v>
      </c>
      <c r="M124" s="248"/>
      <c r="N124" s="249">
        <f t="shared" ref="N124:N130" si="5">ROUND(L124*K124,3)</f>
        <v>0</v>
      </c>
      <c r="O124" s="249"/>
      <c r="P124" s="249"/>
      <c r="Q124" s="249"/>
      <c r="R124" s="134"/>
      <c r="T124" s="165" t="s">
        <v>5</v>
      </c>
      <c r="U124" s="43" t="s">
        <v>42</v>
      </c>
      <c r="V124" s="35"/>
      <c r="W124" s="166">
        <f t="shared" ref="W124:W130" si="6">V124*K124</f>
        <v>0</v>
      </c>
      <c r="X124" s="166">
        <v>0</v>
      </c>
      <c r="Y124" s="166">
        <f t="shared" ref="Y124:Y130" si="7">X124*K124</f>
        <v>0</v>
      </c>
      <c r="Z124" s="166">
        <v>0.22500000000000001</v>
      </c>
      <c r="AA124" s="167">
        <f t="shared" ref="AA124:AA130" si="8">Z124*K124</f>
        <v>0.45</v>
      </c>
      <c r="AR124" s="17" t="s">
        <v>90</v>
      </c>
      <c r="AT124" s="17" t="s">
        <v>149</v>
      </c>
      <c r="AU124" s="17" t="s">
        <v>84</v>
      </c>
      <c r="AY124" s="17" t="s">
        <v>148</v>
      </c>
      <c r="BE124" s="105">
        <f t="shared" ref="BE124:BE130" si="9">IF(U124="základná",N124,0)</f>
        <v>0</v>
      </c>
      <c r="BF124" s="105">
        <f t="shared" ref="BF124:BF130" si="10">IF(U124="znížená",N124,0)</f>
        <v>0</v>
      </c>
      <c r="BG124" s="105">
        <f t="shared" ref="BG124:BG130" si="11">IF(U124="zákl. prenesená",N124,0)</f>
        <v>0</v>
      </c>
      <c r="BH124" s="105">
        <f t="shared" ref="BH124:BH130" si="12">IF(U124="zníž. prenesená",N124,0)</f>
        <v>0</v>
      </c>
      <c r="BI124" s="105">
        <f t="shared" ref="BI124:BI130" si="13">IF(U124="nulová",N124,0)</f>
        <v>0</v>
      </c>
      <c r="BJ124" s="17" t="s">
        <v>84</v>
      </c>
      <c r="BK124" s="168">
        <f t="shared" ref="BK124:BK130" si="14">ROUND(L124*K124,3)</f>
        <v>0</v>
      </c>
      <c r="BL124" s="17" t="s">
        <v>90</v>
      </c>
      <c r="BM124" s="17" t="s">
        <v>238</v>
      </c>
    </row>
    <row r="125" spans="2:65" s="1" customFormat="1" ht="31.5" customHeight="1">
      <c r="B125" s="131"/>
      <c r="C125" s="160" t="s">
        <v>84</v>
      </c>
      <c r="D125" s="160" t="s">
        <v>149</v>
      </c>
      <c r="E125" s="161" t="s">
        <v>154</v>
      </c>
      <c r="F125" s="247" t="s">
        <v>155</v>
      </c>
      <c r="G125" s="247"/>
      <c r="H125" s="247"/>
      <c r="I125" s="247"/>
      <c r="J125" s="162" t="s">
        <v>156</v>
      </c>
      <c r="K125" s="163">
        <v>8</v>
      </c>
      <c r="L125" s="248">
        <v>0</v>
      </c>
      <c r="M125" s="248"/>
      <c r="N125" s="249">
        <f t="shared" si="5"/>
        <v>0</v>
      </c>
      <c r="O125" s="249"/>
      <c r="P125" s="249"/>
      <c r="Q125" s="249"/>
      <c r="R125" s="134"/>
      <c r="T125" s="165" t="s">
        <v>5</v>
      </c>
      <c r="U125" s="43" t="s">
        <v>42</v>
      </c>
      <c r="V125" s="35"/>
      <c r="W125" s="166">
        <f t="shared" si="6"/>
        <v>0</v>
      </c>
      <c r="X125" s="166">
        <v>0</v>
      </c>
      <c r="Y125" s="166">
        <f t="shared" si="7"/>
        <v>0</v>
      </c>
      <c r="Z125" s="166">
        <v>0</v>
      </c>
      <c r="AA125" s="167">
        <f t="shared" si="8"/>
        <v>0</v>
      </c>
      <c r="AR125" s="17" t="s">
        <v>90</v>
      </c>
      <c r="AT125" s="17" t="s">
        <v>149</v>
      </c>
      <c r="AU125" s="17" t="s">
        <v>84</v>
      </c>
      <c r="AY125" s="17" t="s">
        <v>148</v>
      </c>
      <c r="BE125" s="105">
        <f t="shared" si="9"/>
        <v>0</v>
      </c>
      <c r="BF125" s="105">
        <f t="shared" si="10"/>
        <v>0</v>
      </c>
      <c r="BG125" s="105">
        <f t="shared" si="11"/>
        <v>0</v>
      </c>
      <c r="BH125" s="105">
        <f t="shared" si="12"/>
        <v>0</v>
      </c>
      <c r="BI125" s="105">
        <f t="shared" si="13"/>
        <v>0</v>
      </c>
      <c r="BJ125" s="17" t="s">
        <v>84</v>
      </c>
      <c r="BK125" s="168">
        <f t="shared" si="14"/>
        <v>0</v>
      </c>
      <c r="BL125" s="17" t="s">
        <v>90</v>
      </c>
      <c r="BM125" s="17" t="s">
        <v>157</v>
      </c>
    </row>
    <row r="126" spans="2:65" s="1" customFormat="1" ht="31.5" customHeight="1">
      <c r="B126" s="131"/>
      <c r="C126" s="160" t="s">
        <v>87</v>
      </c>
      <c r="D126" s="160" t="s">
        <v>149</v>
      </c>
      <c r="E126" s="161" t="s">
        <v>158</v>
      </c>
      <c r="F126" s="247" t="s">
        <v>159</v>
      </c>
      <c r="G126" s="247"/>
      <c r="H126" s="247"/>
      <c r="I126" s="247"/>
      <c r="J126" s="162" t="s">
        <v>156</v>
      </c>
      <c r="K126" s="163">
        <v>8</v>
      </c>
      <c r="L126" s="248">
        <v>0</v>
      </c>
      <c r="M126" s="248"/>
      <c r="N126" s="249">
        <f t="shared" si="5"/>
        <v>0</v>
      </c>
      <c r="O126" s="249"/>
      <c r="P126" s="249"/>
      <c r="Q126" s="249"/>
      <c r="R126" s="134"/>
      <c r="T126" s="165" t="s">
        <v>5</v>
      </c>
      <c r="U126" s="43" t="s">
        <v>42</v>
      </c>
      <c r="V126" s="35"/>
      <c r="W126" s="166">
        <f t="shared" si="6"/>
        <v>0</v>
      </c>
      <c r="X126" s="166">
        <v>0</v>
      </c>
      <c r="Y126" s="166">
        <f t="shared" si="7"/>
        <v>0</v>
      </c>
      <c r="Z126" s="166">
        <v>0</v>
      </c>
      <c r="AA126" s="167">
        <f t="shared" si="8"/>
        <v>0</v>
      </c>
      <c r="AR126" s="17" t="s">
        <v>90</v>
      </c>
      <c r="AT126" s="17" t="s">
        <v>149</v>
      </c>
      <c r="AU126" s="17" t="s">
        <v>84</v>
      </c>
      <c r="AY126" s="17" t="s">
        <v>148</v>
      </c>
      <c r="BE126" s="105">
        <f t="shared" si="9"/>
        <v>0</v>
      </c>
      <c r="BF126" s="105">
        <f t="shared" si="10"/>
        <v>0</v>
      </c>
      <c r="BG126" s="105">
        <f t="shared" si="11"/>
        <v>0</v>
      </c>
      <c r="BH126" s="105">
        <f t="shared" si="12"/>
        <v>0</v>
      </c>
      <c r="BI126" s="105">
        <f t="shared" si="13"/>
        <v>0</v>
      </c>
      <c r="BJ126" s="17" t="s">
        <v>84</v>
      </c>
      <c r="BK126" s="168">
        <f t="shared" si="14"/>
        <v>0</v>
      </c>
      <c r="BL126" s="17" t="s">
        <v>90</v>
      </c>
      <c r="BM126" s="17" t="s">
        <v>160</v>
      </c>
    </row>
    <row r="127" spans="2:65" s="1" customFormat="1" ht="44.25" customHeight="1">
      <c r="B127" s="131"/>
      <c r="C127" s="160" t="s">
        <v>90</v>
      </c>
      <c r="D127" s="160" t="s">
        <v>149</v>
      </c>
      <c r="E127" s="161" t="s">
        <v>161</v>
      </c>
      <c r="F127" s="247" t="s">
        <v>162</v>
      </c>
      <c r="G127" s="247"/>
      <c r="H127" s="247"/>
      <c r="I127" s="247"/>
      <c r="J127" s="162" t="s">
        <v>156</v>
      </c>
      <c r="K127" s="163">
        <v>8</v>
      </c>
      <c r="L127" s="248">
        <v>0</v>
      </c>
      <c r="M127" s="248"/>
      <c r="N127" s="249">
        <f t="shared" si="5"/>
        <v>0</v>
      </c>
      <c r="O127" s="249"/>
      <c r="P127" s="249"/>
      <c r="Q127" s="249"/>
      <c r="R127" s="134"/>
      <c r="T127" s="165" t="s">
        <v>5</v>
      </c>
      <c r="U127" s="43" t="s">
        <v>42</v>
      </c>
      <c r="V127" s="35"/>
      <c r="W127" s="166">
        <f t="shared" si="6"/>
        <v>0</v>
      </c>
      <c r="X127" s="166">
        <v>0</v>
      </c>
      <c r="Y127" s="166">
        <f t="shared" si="7"/>
        <v>0</v>
      </c>
      <c r="Z127" s="166">
        <v>0</v>
      </c>
      <c r="AA127" s="167">
        <f t="shared" si="8"/>
        <v>0</v>
      </c>
      <c r="AR127" s="17" t="s">
        <v>90</v>
      </c>
      <c r="AT127" s="17" t="s">
        <v>149</v>
      </c>
      <c r="AU127" s="17" t="s">
        <v>84</v>
      </c>
      <c r="AY127" s="17" t="s">
        <v>148</v>
      </c>
      <c r="BE127" s="105">
        <f t="shared" si="9"/>
        <v>0</v>
      </c>
      <c r="BF127" s="105">
        <f t="shared" si="10"/>
        <v>0</v>
      </c>
      <c r="BG127" s="105">
        <f t="shared" si="11"/>
        <v>0</v>
      </c>
      <c r="BH127" s="105">
        <f t="shared" si="12"/>
        <v>0</v>
      </c>
      <c r="BI127" s="105">
        <f t="shared" si="13"/>
        <v>0</v>
      </c>
      <c r="BJ127" s="17" t="s">
        <v>84</v>
      </c>
      <c r="BK127" s="168">
        <f t="shared" si="14"/>
        <v>0</v>
      </c>
      <c r="BL127" s="17" t="s">
        <v>90</v>
      </c>
      <c r="BM127" s="17" t="s">
        <v>163</v>
      </c>
    </row>
    <row r="128" spans="2:65" s="1" customFormat="1" ht="22.5" customHeight="1">
      <c r="B128" s="131"/>
      <c r="C128" s="160" t="s">
        <v>164</v>
      </c>
      <c r="D128" s="160" t="s">
        <v>149</v>
      </c>
      <c r="E128" s="161" t="s">
        <v>165</v>
      </c>
      <c r="F128" s="247" t="s">
        <v>166</v>
      </c>
      <c r="G128" s="247"/>
      <c r="H128" s="247"/>
      <c r="I128" s="247"/>
      <c r="J128" s="162" t="s">
        <v>156</v>
      </c>
      <c r="K128" s="163">
        <v>8</v>
      </c>
      <c r="L128" s="248">
        <v>0</v>
      </c>
      <c r="M128" s="248"/>
      <c r="N128" s="249">
        <f t="shared" si="5"/>
        <v>0</v>
      </c>
      <c r="O128" s="249"/>
      <c r="P128" s="249"/>
      <c r="Q128" s="249"/>
      <c r="R128" s="134"/>
      <c r="T128" s="165" t="s">
        <v>5</v>
      </c>
      <c r="U128" s="43" t="s">
        <v>42</v>
      </c>
      <c r="V128" s="35"/>
      <c r="W128" s="166">
        <f t="shared" si="6"/>
        <v>0</v>
      </c>
      <c r="X128" s="166">
        <v>0</v>
      </c>
      <c r="Y128" s="166">
        <f t="shared" si="7"/>
        <v>0</v>
      </c>
      <c r="Z128" s="166">
        <v>0</v>
      </c>
      <c r="AA128" s="167">
        <f t="shared" si="8"/>
        <v>0</v>
      </c>
      <c r="AR128" s="17" t="s">
        <v>90</v>
      </c>
      <c r="AT128" s="17" t="s">
        <v>149</v>
      </c>
      <c r="AU128" s="17" t="s">
        <v>84</v>
      </c>
      <c r="AY128" s="17" t="s">
        <v>148</v>
      </c>
      <c r="BE128" s="105">
        <f t="shared" si="9"/>
        <v>0</v>
      </c>
      <c r="BF128" s="105">
        <f t="shared" si="10"/>
        <v>0</v>
      </c>
      <c r="BG128" s="105">
        <f t="shared" si="11"/>
        <v>0</v>
      </c>
      <c r="BH128" s="105">
        <f t="shared" si="12"/>
        <v>0</v>
      </c>
      <c r="BI128" s="105">
        <f t="shared" si="13"/>
        <v>0</v>
      </c>
      <c r="BJ128" s="17" t="s">
        <v>84</v>
      </c>
      <c r="BK128" s="168">
        <f t="shared" si="14"/>
        <v>0</v>
      </c>
      <c r="BL128" s="17" t="s">
        <v>90</v>
      </c>
      <c r="BM128" s="17" t="s">
        <v>167</v>
      </c>
    </row>
    <row r="129" spans="2:65" s="1" customFormat="1" ht="31.5" customHeight="1">
      <c r="B129" s="131"/>
      <c r="C129" s="160" t="s">
        <v>168</v>
      </c>
      <c r="D129" s="160" t="s">
        <v>149</v>
      </c>
      <c r="E129" s="161" t="s">
        <v>169</v>
      </c>
      <c r="F129" s="247" t="s">
        <v>170</v>
      </c>
      <c r="G129" s="247"/>
      <c r="H129" s="247"/>
      <c r="I129" s="247"/>
      <c r="J129" s="162" t="s">
        <v>171</v>
      </c>
      <c r="K129" s="163">
        <v>14.4</v>
      </c>
      <c r="L129" s="248">
        <v>0</v>
      </c>
      <c r="M129" s="248"/>
      <c r="N129" s="249">
        <f t="shared" si="5"/>
        <v>0</v>
      </c>
      <c r="O129" s="249"/>
      <c r="P129" s="249"/>
      <c r="Q129" s="249"/>
      <c r="R129" s="134"/>
      <c r="T129" s="165" t="s">
        <v>5</v>
      </c>
      <c r="U129" s="43" t="s">
        <v>42</v>
      </c>
      <c r="V129" s="35"/>
      <c r="W129" s="166">
        <f t="shared" si="6"/>
        <v>0</v>
      </c>
      <c r="X129" s="166">
        <v>0</v>
      </c>
      <c r="Y129" s="166">
        <f t="shared" si="7"/>
        <v>0</v>
      </c>
      <c r="Z129" s="166">
        <v>0</v>
      </c>
      <c r="AA129" s="167">
        <f t="shared" si="8"/>
        <v>0</v>
      </c>
      <c r="AR129" s="17" t="s">
        <v>90</v>
      </c>
      <c r="AT129" s="17" t="s">
        <v>149</v>
      </c>
      <c r="AU129" s="17" t="s">
        <v>84</v>
      </c>
      <c r="AY129" s="17" t="s">
        <v>148</v>
      </c>
      <c r="BE129" s="105">
        <f t="shared" si="9"/>
        <v>0</v>
      </c>
      <c r="BF129" s="105">
        <f t="shared" si="10"/>
        <v>0</v>
      </c>
      <c r="BG129" s="105">
        <f t="shared" si="11"/>
        <v>0</v>
      </c>
      <c r="BH129" s="105">
        <f t="shared" si="12"/>
        <v>0</v>
      </c>
      <c r="BI129" s="105">
        <f t="shared" si="13"/>
        <v>0</v>
      </c>
      <c r="BJ129" s="17" t="s">
        <v>84</v>
      </c>
      <c r="BK129" s="168">
        <f t="shared" si="14"/>
        <v>0</v>
      </c>
      <c r="BL129" s="17" t="s">
        <v>90</v>
      </c>
      <c r="BM129" s="17" t="s">
        <v>172</v>
      </c>
    </row>
    <row r="130" spans="2:65" s="1" customFormat="1" ht="31.5" customHeight="1">
      <c r="B130" s="131"/>
      <c r="C130" s="160" t="s">
        <v>173</v>
      </c>
      <c r="D130" s="160" t="s">
        <v>149</v>
      </c>
      <c r="E130" s="161" t="s">
        <v>174</v>
      </c>
      <c r="F130" s="247" t="s">
        <v>175</v>
      </c>
      <c r="G130" s="247"/>
      <c r="H130" s="247"/>
      <c r="I130" s="247"/>
      <c r="J130" s="162" t="s">
        <v>176</v>
      </c>
      <c r="K130" s="163">
        <v>4</v>
      </c>
      <c r="L130" s="248">
        <v>0</v>
      </c>
      <c r="M130" s="248"/>
      <c r="N130" s="249">
        <f t="shared" si="5"/>
        <v>0</v>
      </c>
      <c r="O130" s="249"/>
      <c r="P130" s="249"/>
      <c r="Q130" s="249"/>
      <c r="R130" s="134"/>
      <c r="T130" s="165" t="s">
        <v>5</v>
      </c>
      <c r="U130" s="43" t="s">
        <v>42</v>
      </c>
      <c r="V130" s="35"/>
      <c r="W130" s="166">
        <f t="shared" si="6"/>
        <v>0</v>
      </c>
      <c r="X130" s="166">
        <v>0</v>
      </c>
      <c r="Y130" s="166">
        <f t="shared" si="7"/>
        <v>0</v>
      </c>
      <c r="Z130" s="166">
        <v>0</v>
      </c>
      <c r="AA130" s="167">
        <f t="shared" si="8"/>
        <v>0</v>
      </c>
      <c r="AR130" s="17" t="s">
        <v>90</v>
      </c>
      <c r="AT130" s="17" t="s">
        <v>149</v>
      </c>
      <c r="AU130" s="17" t="s">
        <v>84</v>
      </c>
      <c r="AY130" s="17" t="s">
        <v>148</v>
      </c>
      <c r="BE130" s="105">
        <f t="shared" si="9"/>
        <v>0</v>
      </c>
      <c r="BF130" s="105">
        <f t="shared" si="10"/>
        <v>0</v>
      </c>
      <c r="BG130" s="105">
        <f t="shared" si="11"/>
        <v>0</v>
      </c>
      <c r="BH130" s="105">
        <f t="shared" si="12"/>
        <v>0</v>
      </c>
      <c r="BI130" s="105">
        <f t="shared" si="13"/>
        <v>0</v>
      </c>
      <c r="BJ130" s="17" t="s">
        <v>84</v>
      </c>
      <c r="BK130" s="168">
        <f t="shared" si="14"/>
        <v>0</v>
      </c>
      <c r="BL130" s="17" t="s">
        <v>90</v>
      </c>
      <c r="BM130" s="17" t="s">
        <v>177</v>
      </c>
    </row>
    <row r="131" spans="2:65" s="9" customFormat="1" ht="29.85" customHeight="1">
      <c r="B131" s="149"/>
      <c r="C131" s="150"/>
      <c r="D131" s="159" t="s">
        <v>119</v>
      </c>
      <c r="E131" s="159"/>
      <c r="F131" s="159"/>
      <c r="G131" s="159"/>
      <c r="H131" s="159"/>
      <c r="I131" s="159"/>
      <c r="J131" s="159"/>
      <c r="K131" s="159"/>
      <c r="L131" s="159"/>
      <c r="M131" s="159"/>
      <c r="N131" s="260">
        <f>BK131</f>
        <v>0</v>
      </c>
      <c r="O131" s="261"/>
      <c r="P131" s="261"/>
      <c r="Q131" s="261"/>
      <c r="R131" s="152"/>
      <c r="T131" s="153"/>
      <c r="U131" s="150"/>
      <c r="V131" s="150"/>
      <c r="W131" s="154">
        <f>SUM(W132:W135)</f>
        <v>0</v>
      </c>
      <c r="X131" s="150"/>
      <c r="Y131" s="154">
        <f>SUM(Y132:Y135)</f>
        <v>11.790479999999999</v>
      </c>
      <c r="Z131" s="150"/>
      <c r="AA131" s="155">
        <f>SUM(AA132:AA135)</f>
        <v>0</v>
      </c>
      <c r="AR131" s="156" t="s">
        <v>81</v>
      </c>
      <c r="AT131" s="157" t="s">
        <v>74</v>
      </c>
      <c r="AU131" s="157" t="s">
        <v>81</v>
      </c>
      <c r="AY131" s="156" t="s">
        <v>148</v>
      </c>
      <c r="BK131" s="158">
        <f>SUM(BK132:BK135)</f>
        <v>0</v>
      </c>
    </row>
    <row r="132" spans="2:65" s="1" customFormat="1" ht="44.25" customHeight="1">
      <c r="B132" s="131"/>
      <c r="C132" s="160" t="s">
        <v>178</v>
      </c>
      <c r="D132" s="160" t="s">
        <v>149</v>
      </c>
      <c r="E132" s="161" t="s">
        <v>189</v>
      </c>
      <c r="F132" s="247" t="s">
        <v>190</v>
      </c>
      <c r="G132" s="247"/>
      <c r="H132" s="247"/>
      <c r="I132" s="247"/>
      <c r="J132" s="162" t="s">
        <v>176</v>
      </c>
      <c r="K132" s="163">
        <v>24</v>
      </c>
      <c r="L132" s="248">
        <v>0</v>
      </c>
      <c r="M132" s="248"/>
      <c r="N132" s="249">
        <f>ROUND(L132*K132,3)</f>
        <v>0</v>
      </c>
      <c r="O132" s="249"/>
      <c r="P132" s="249"/>
      <c r="Q132" s="249"/>
      <c r="R132" s="134"/>
      <c r="T132" s="165" t="s">
        <v>5</v>
      </c>
      <c r="U132" s="43" t="s">
        <v>42</v>
      </c>
      <c r="V132" s="35"/>
      <c r="W132" s="166">
        <f>V132*K132</f>
        <v>0</v>
      </c>
      <c r="X132" s="166">
        <v>8.0030000000000004E-2</v>
      </c>
      <c r="Y132" s="166">
        <f>X132*K132</f>
        <v>1.9207200000000002</v>
      </c>
      <c r="Z132" s="166">
        <v>0</v>
      </c>
      <c r="AA132" s="167">
        <f>Z132*K132</f>
        <v>0</v>
      </c>
      <c r="AR132" s="17" t="s">
        <v>90</v>
      </c>
      <c r="AT132" s="17" t="s">
        <v>149</v>
      </c>
      <c r="AU132" s="17" t="s">
        <v>84</v>
      </c>
      <c r="AY132" s="17" t="s">
        <v>148</v>
      </c>
      <c r="BE132" s="105">
        <f>IF(U132="základná",N132,0)</f>
        <v>0</v>
      </c>
      <c r="BF132" s="105">
        <f>IF(U132="znížená",N132,0)</f>
        <v>0</v>
      </c>
      <c r="BG132" s="105">
        <f>IF(U132="zákl. prenesená",N132,0)</f>
        <v>0</v>
      </c>
      <c r="BH132" s="105">
        <f>IF(U132="zníž. prenesená",N132,0)</f>
        <v>0</v>
      </c>
      <c r="BI132" s="105">
        <f>IF(U132="nulová",N132,0)</f>
        <v>0</v>
      </c>
      <c r="BJ132" s="17" t="s">
        <v>84</v>
      </c>
      <c r="BK132" s="168">
        <f>ROUND(L132*K132,3)</f>
        <v>0</v>
      </c>
      <c r="BL132" s="17" t="s">
        <v>90</v>
      </c>
      <c r="BM132" s="17" t="s">
        <v>191</v>
      </c>
    </row>
    <row r="133" spans="2:65" s="1" customFormat="1" ht="44.25" customHeight="1">
      <c r="B133" s="131"/>
      <c r="C133" s="160" t="s">
        <v>183</v>
      </c>
      <c r="D133" s="160" t="s">
        <v>149</v>
      </c>
      <c r="E133" s="161" t="s">
        <v>193</v>
      </c>
      <c r="F133" s="247" t="s">
        <v>194</v>
      </c>
      <c r="G133" s="247"/>
      <c r="H133" s="247"/>
      <c r="I133" s="247"/>
      <c r="J133" s="162" t="s">
        <v>176</v>
      </c>
      <c r="K133" s="163">
        <v>24</v>
      </c>
      <c r="L133" s="248">
        <v>0</v>
      </c>
      <c r="M133" s="248"/>
      <c r="N133" s="249">
        <f>ROUND(L133*K133,3)</f>
        <v>0</v>
      </c>
      <c r="O133" s="249"/>
      <c r="P133" s="249"/>
      <c r="Q133" s="249"/>
      <c r="R133" s="134"/>
      <c r="T133" s="165" t="s">
        <v>5</v>
      </c>
      <c r="U133" s="43" t="s">
        <v>42</v>
      </c>
      <c r="V133" s="35"/>
      <c r="W133" s="166">
        <f>V133*K133</f>
        <v>0</v>
      </c>
      <c r="X133" s="166">
        <v>0.27994000000000002</v>
      </c>
      <c r="Y133" s="166">
        <f>X133*K133</f>
        <v>6.7185600000000001</v>
      </c>
      <c r="Z133" s="166">
        <v>0</v>
      </c>
      <c r="AA133" s="167">
        <f>Z133*K133</f>
        <v>0</v>
      </c>
      <c r="AR133" s="17" t="s">
        <v>90</v>
      </c>
      <c r="AT133" s="17" t="s">
        <v>149</v>
      </c>
      <c r="AU133" s="17" t="s">
        <v>84</v>
      </c>
      <c r="AY133" s="17" t="s">
        <v>148</v>
      </c>
      <c r="BE133" s="105">
        <f>IF(U133="základná",N133,0)</f>
        <v>0</v>
      </c>
      <c r="BF133" s="105">
        <f>IF(U133="znížená",N133,0)</f>
        <v>0</v>
      </c>
      <c r="BG133" s="105">
        <f>IF(U133="zákl. prenesená",N133,0)</f>
        <v>0</v>
      </c>
      <c r="BH133" s="105">
        <f>IF(U133="zníž. prenesená",N133,0)</f>
        <v>0</v>
      </c>
      <c r="BI133" s="105">
        <f>IF(U133="nulová",N133,0)</f>
        <v>0</v>
      </c>
      <c r="BJ133" s="17" t="s">
        <v>84</v>
      </c>
      <c r="BK133" s="168">
        <f>ROUND(L133*K133,3)</f>
        <v>0</v>
      </c>
      <c r="BL133" s="17" t="s">
        <v>90</v>
      </c>
      <c r="BM133" s="17" t="s">
        <v>195</v>
      </c>
    </row>
    <row r="134" spans="2:65" s="1" customFormat="1" ht="44.25" customHeight="1">
      <c r="B134" s="131"/>
      <c r="C134" s="160" t="s">
        <v>188</v>
      </c>
      <c r="D134" s="160" t="s">
        <v>149</v>
      </c>
      <c r="E134" s="161" t="s">
        <v>197</v>
      </c>
      <c r="F134" s="247" t="s">
        <v>198</v>
      </c>
      <c r="G134" s="247"/>
      <c r="H134" s="247"/>
      <c r="I134" s="247"/>
      <c r="J134" s="162" t="s">
        <v>176</v>
      </c>
      <c r="K134" s="163">
        <v>24</v>
      </c>
      <c r="L134" s="248">
        <v>0</v>
      </c>
      <c r="M134" s="248"/>
      <c r="N134" s="249">
        <f>ROUND(L134*K134,3)</f>
        <v>0</v>
      </c>
      <c r="O134" s="249"/>
      <c r="P134" s="249"/>
      <c r="Q134" s="249"/>
      <c r="R134" s="134"/>
      <c r="T134" s="165" t="s">
        <v>5</v>
      </c>
      <c r="U134" s="43" t="s">
        <v>42</v>
      </c>
      <c r="V134" s="35"/>
      <c r="W134" s="166">
        <f>V134*K134</f>
        <v>0</v>
      </c>
      <c r="X134" s="166">
        <v>0</v>
      </c>
      <c r="Y134" s="166">
        <f>X134*K134</f>
        <v>0</v>
      </c>
      <c r="Z134" s="166">
        <v>0</v>
      </c>
      <c r="AA134" s="167">
        <f>Z134*K134</f>
        <v>0</v>
      </c>
      <c r="AR134" s="17" t="s">
        <v>90</v>
      </c>
      <c r="AT134" s="17" t="s">
        <v>149</v>
      </c>
      <c r="AU134" s="17" t="s">
        <v>84</v>
      </c>
      <c r="AY134" s="17" t="s">
        <v>148</v>
      </c>
      <c r="BE134" s="105">
        <f>IF(U134="základná",N134,0)</f>
        <v>0</v>
      </c>
      <c r="BF134" s="105">
        <f>IF(U134="znížená",N134,0)</f>
        <v>0</v>
      </c>
      <c r="BG134" s="105">
        <f>IF(U134="zákl. prenesená",N134,0)</f>
        <v>0</v>
      </c>
      <c r="BH134" s="105">
        <f>IF(U134="zníž. prenesená",N134,0)</f>
        <v>0</v>
      </c>
      <c r="BI134" s="105">
        <f>IF(U134="nulová",N134,0)</f>
        <v>0</v>
      </c>
      <c r="BJ134" s="17" t="s">
        <v>84</v>
      </c>
      <c r="BK134" s="168">
        <f>ROUND(L134*K134,3)</f>
        <v>0</v>
      </c>
      <c r="BL134" s="17" t="s">
        <v>90</v>
      </c>
      <c r="BM134" s="17" t="s">
        <v>199</v>
      </c>
    </row>
    <row r="135" spans="2:65" s="1" customFormat="1" ht="31.5" customHeight="1">
      <c r="B135" s="131"/>
      <c r="C135" s="169" t="s">
        <v>192</v>
      </c>
      <c r="D135" s="169" t="s">
        <v>184</v>
      </c>
      <c r="E135" s="170" t="s">
        <v>201</v>
      </c>
      <c r="F135" s="250" t="s">
        <v>202</v>
      </c>
      <c r="G135" s="250"/>
      <c r="H135" s="250"/>
      <c r="I135" s="250"/>
      <c r="J135" s="171" t="s">
        <v>176</v>
      </c>
      <c r="K135" s="172">
        <v>24.24</v>
      </c>
      <c r="L135" s="251">
        <v>0</v>
      </c>
      <c r="M135" s="251"/>
      <c r="N135" s="252">
        <f>ROUND(L135*K135,3)</f>
        <v>0</v>
      </c>
      <c r="O135" s="249"/>
      <c r="P135" s="249"/>
      <c r="Q135" s="249"/>
      <c r="R135" s="134"/>
      <c r="T135" s="165" t="s">
        <v>5</v>
      </c>
      <c r="U135" s="43" t="s">
        <v>42</v>
      </c>
      <c r="V135" s="35"/>
      <c r="W135" s="166">
        <f>V135*K135</f>
        <v>0</v>
      </c>
      <c r="X135" s="166">
        <v>0.13</v>
      </c>
      <c r="Y135" s="166">
        <f>X135*K135</f>
        <v>3.1511999999999998</v>
      </c>
      <c r="Z135" s="166">
        <v>0</v>
      </c>
      <c r="AA135" s="167">
        <f>Z135*K135</f>
        <v>0</v>
      </c>
      <c r="AR135" s="17" t="s">
        <v>178</v>
      </c>
      <c r="AT135" s="17" t="s">
        <v>184</v>
      </c>
      <c r="AU135" s="17" t="s">
        <v>84</v>
      </c>
      <c r="AY135" s="17" t="s">
        <v>148</v>
      </c>
      <c r="BE135" s="105">
        <f>IF(U135="základná",N135,0)</f>
        <v>0</v>
      </c>
      <c r="BF135" s="105">
        <f>IF(U135="znížená",N135,0)</f>
        <v>0</v>
      </c>
      <c r="BG135" s="105">
        <f>IF(U135="zákl. prenesená",N135,0)</f>
        <v>0</v>
      </c>
      <c r="BH135" s="105">
        <f>IF(U135="zníž. prenesená",N135,0)</f>
        <v>0</v>
      </c>
      <c r="BI135" s="105">
        <f>IF(U135="nulová",N135,0)</f>
        <v>0</v>
      </c>
      <c r="BJ135" s="17" t="s">
        <v>84</v>
      </c>
      <c r="BK135" s="168">
        <f>ROUND(L135*K135,3)</f>
        <v>0</v>
      </c>
      <c r="BL135" s="17" t="s">
        <v>90</v>
      </c>
      <c r="BM135" s="17" t="s">
        <v>203</v>
      </c>
    </row>
    <row r="136" spans="2:65" s="9" customFormat="1" ht="29.85" customHeight="1">
      <c r="B136" s="149"/>
      <c r="C136" s="150"/>
      <c r="D136" s="159" t="s">
        <v>120</v>
      </c>
      <c r="E136" s="159"/>
      <c r="F136" s="159"/>
      <c r="G136" s="159"/>
      <c r="H136" s="159"/>
      <c r="I136" s="159"/>
      <c r="J136" s="159"/>
      <c r="K136" s="159"/>
      <c r="L136" s="159"/>
      <c r="M136" s="159"/>
      <c r="N136" s="260">
        <f>BK136</f>
        <v>0</v>
      </c>
      <c r="O136" s="261"/>
      <c r="P136" s="261"/>
      <c r="Q136" s="261"/>
      <c r="R136" s="152"/>
      <c r="T136" s="153"/>
      <c r="U136" s="150"/>
      <c r="V136" s="150"/>
      <c r="W136" s="154">
        <f>SUM(W137:W141)</f>
        <v>0</v>
      </c>
      <c r="X136" s="150"/>
      <c r="Y136" s="154">
        <f>SUM(Y137:Y141)</f>
        <v>3.5562100000000001</v>
      </c>
      <c r="Z136" s="150"/>
      <c r="AA136" s="155">
        <f>SUM(AA137:AA141)</f>
        <v>0.65800000000000003</v>
      </c>
      <c r="AR136" s="156" t="s">
        <v>81</v>
      </c>
      <c r="AT136" s="157" t="s">
        <v>74</v>
      </c>
      <c r="AU136" s="157" t="s">
        <v>81</v>
      </c>
      <c r="AY136" s="156" t="s">
        <v>148</v>
      </c>
      <c r="BK136" s="158">
        <f>SUM(BK137:BK141)</f>
        <v>0</v>
      </c>
    </row>
    <row r="137" spans="2:65" s="1" customFormat="1" ht="31.5" customHeight="1">
      <c r="B137" s="131"/>
      <c r="C137" s="160" t="s">
        <v>196</v>
      </c>
      <c r="D137" s="160" t="s">
        <v>149</v>
      </c>
      <c r="E137" s="161" t="s">
        <v>239</v>
      </c>
      <c r="F137" s="247" t="s">
        <v>240</v>
      </c>
      <c r="G137" s="247"/>
      <c r="H137" s="247"/>
      <c r="I137" s="247"/>
      <c r="J137" s="162" t="s">
        <v>181</v>
      </c>
      <c r="K137" s="163">
        <v>1</v>
      </c>
      <c r="L137" s="248">
        <v>0</v>
      </c>
      <c r="M137" s="248"/>
      <c r="N137" s="249">
        <f>ROUND(L137*K137,3)</f>
        <v>0</v>
      </c>
      <c r="O137" s="249"/>
      <c r="P137" s="249"/>
      <c r="Q137" s="249"/>
      <c r="R137" s="134"/>
      <c r="T137" s="165" t="s">
        <v>5</v>
      </c>
      <c r="U137" s="43" t="s">
        <v>42</v>
      </c>
      <c r="V137" s="35"/>
      <c r="W137" s="166">
        <f>V137*K137</f>
        <v>0</v>
      </c>
      <c r="X137" s="166">
        <v>0.22133</v>
      </c>
      <c r="Y137" s="166">
        <f>X137*K137</f>
        <v>0.22133</v>
      </c>
      <c r="Z137" s="166">
        <v>0</v>
      </c>
      <c r="AA137" s="167">
        <f>Z137*K137</f>
        <v>0</v>
      </c>
      <c r="AR137" s="17" t="s">
        <v>90</v>
      </c>
      <c r="AT137" s="17" t="s">
        <v>149</v>
      </c>
      <c r="AU137" s="17" t="s">
        <v>84</v>
      </c>
      <c r="AY137" s="17" t="s">
        <v>148</v>
      </c>
      <c r="BE137" s="105">
        <f>IF(U137="základná",N137,0)</f>
        <v>0</v>
      </c>
      <c r="BF137" s="105">
        <f>IF(U137="znížená",N137,0)</f>
        <v>0</v>
      </c>
      <c r="BG137" s="105">
        <f>IF(U137="zákl. prenesená",N137,0)</f>
        <v>0</v>
      </c>
      <c r="BH137" s="105">
        <f>IF(U137="zníž. prenesená",N137,0)</f>
        <v>0</v>
      </c>
      <c r="BI137" s="105">
        <f>IF(U137="nulová",N137,0)</f>
        <v>0</v>
      </c>
      <c r="BJ137" s="17" t="s">
        <v>84</v>
      </c>
      <c r="BK137" s="168">
        <f>ROUND(L137*K137,3)</f>
        <v>0</v>
      </c>
      <c r="BL137" s="17" t="s">
        <v>90</v>
      </c>
      <c r="BM137" s="17" t="s">
        <v>241</v>
      </c>
    </row>
    <row r="138" spans="2:65" s="1" customFormat="1" ht="44.25" customHeight="1">
      <c r="B138" s="131"/>
      <c r="C138" s="160" t="s">
        <v>200</v>
      </c>
      <c r="D138" s="160" t="s">
        <v>149</v>
      </c>
      <c r="E138" s="161" t="s">
        <v>205</v>
      </c>
      <c r="F138" s="247" t="s">
        <v>206</v>
      </c>
      <c r="G138" s="247"/>
      <c r="H138" s="247"/>
      <c r="I138" s="247"/>
      <c r="J138" s="162" t="s">
        <v>152</v>
      </c>
      <c r="K138" s="163">
        <v>16</v>
      </c>
      <c r="L138" s="248">
        <v>0</v>
      </c>
      <c r="M138" s="248"/>
      <c r="N138" s="249">
        <f>ROUND(L138*K138,3)</f>
        <v>0</v>
      </c>
      <c r="O138" s="249"/>
      <c r="P138" s="249"/>
      <c r="Q138" s="249"/>
      <c r="R138" s="134"/>
      <c r="T138" s="165" t="s">
        <v>5</v>
      </c>
      <c r="U138" s="43" t="s">
        <v>42</v>
      </c>
      <c r="V138" s="35"/>
      <c r="W138" s="166">
        <f>V138*K138</f>
        <v>0</v>
      </c>
      <c r="X138" s="166">
        <v>0.12662000000000001</v>
      </c>
      <c r="Y138" s="166">
        <f>X138*K138</f>
        <v>2.0259200000000002</v>
      </c>
      <c r="Z138" s="166">
        <v>0</v>
      </c>
      <c r="AA138" s="167">
        <f>Z138*K138</f>
        <v>0</v>
      </c>
      <c r="AR138" s="17" t="s">
        <v>90</v>
      </c>
      <c r="AT138" s="17" t="s">
        <v>149</v>
      </c>
      <c r="AU138" s="17" t="s">
        <v>84</v>
      </c>
      <c r="AY138" s="17" t="s">
        <v>148</v>
      </c>
      <c r="BE138" s="105">
        <f>IF(U138="základná",N138,0)</f>
        <v>0</v>
      </c>
      <c r="BF138" s="105">
        <f>IF(U138="znížená",N138,0)</f>
        <v>0</v>
      </c>
      <c r="BG138" s="105">
        <f>IF(U138="zákl. prenesená",N138,0)</f>
        <v>0</v>
      </c>
      <c r="BH138" s="105">
        <f>IF(U138="zníž. prenesená",N138,0)</f>
        <v>0</v>
      </c>
      <c r="BI138" s="105">
        <f>IF(U138="nulová",N138,0)</f>
        <v>0</v>
      </c>
      <c r="BJ138" s="17" t="s">
        <v>84</v>
      </c>
      <c r="BK138" s="168">
        <f>ROUND(L138*K138,3)</f>
        <v>0</v>
      </c>
      <c r="BL138" s="17" t="s">
        <v>90</v>
      </c>
      <c r="BM138" s="17" t="s">
        <v>207</v>
      </c>
    </row>
    <row r="139" spans="2:65" s="1" customFormat="1" ht="22.5" customHeight="1">
      <c r="B139" s="131"/>
      <c r="C139" s="169" t="s">
        <v>204</v>
      </c>
      <c r="D139" s="169" t="s">
        <v>184</v>
      </c>
      <c r="E139" s="170" t="s">
        <v>209</v>
      </c>
      <c r="F139" s="250" t="s">
        <v>210</v>
      </c>
      <c r="G139" s="250"/>
      <c r="H139" s="250"/>
      <c r="I139" s="250"/>
      <c r="J139" s="171" t="s">
        <v>181</v>
      </c>
      <c r="K139" s="172">
        <v>16.16</v>
      </c>
      <c r="L139" s="251">
        <v>0</v>
      </c>
      <c r="M139" s="251"/>
      <c r="N139" s="252">
        <f>ROUND(L139*K139,3)</f>
        <v>0</v>
      </c>
      <c r="O139" s="249"/>
      <c r="P139" s="249"/>
      <c r="Q139" s="249"/>
      <c r="R139" s="134"/>
      <c r="T139" s="165" t="s">
        <v>5</v>
      </c>
      <c r="U139" s="43" t="s">
        <v>42</v>
      </c>
      <c r="V139" s="35"/>
      <c r="W139" s="166">
        <f>V139*K139</f>
        <v>0</v>
      </c>
      <c r="X139" s="166">
        <v>8.1000000000000003E-2</v>
      </c>
      <c r="Y139" s="166">
        <f>X139*K139</f>
        <v>1.3089600000000001</v>
      </c>
      <c r="Z139" s="166">
        <v>0</v>
      </c>
      <c r="AA139" s="167">
        <f>Z139*K139</f>
        <v>0</v>
      </c>
      <c r="AR139" s="17" t="s">
        <v>178</v>
      </c>
      <c r="AT139" s="17" t="s">
        <v>184</v>
      </c>
      <c r="AU139" s="17" t="s">
        <v>84</v>
      </c>
      <c r="AY139" s="17" t="s">
        <v>148</v>
      </c>
      <c r="BE139" s="105">
        <f>IF(U139="základná",N139,0)</f>
        <v>0</v>
      </c>
      <c r="BF139" s="105">
        <f>IF(U139="znížená",N139,0)</f>
        <v>0</v>
      </c>
      <c r="BG139" s="105">
        <f>IF(U139="zákl. prenesená",N139,0)</f>
        <v>0</v>
      </c>
      <c r="BH139" s="105">
        <f>IF(U139="zníž. prenesená",N139,0)</f>
        <v>0</v>
      </c>
      <c r="BI139" s="105">
        <f>IF(U139="nulová",N139,0)</f>
        <v>0</v>
      </c>
      <c r="BJ139" s="17" t="s">
        <v>84</v>
      </c>
      <c r="BK139" s="168">
        <f>ROUND(L139*K139,3)</f>
        <v>0</v>
      </c>
      <c r="BL139" s="17" t="s">
        <v>90</v>
      </c>
      <c r="BM139" s="17" t="s">
        <v>211</v>
      </c>
    </row>
    <row r="140" spans="2:65" s="1" customFormat="1" ht="44.25" customHeight="1">
      <c r="B140" s="131"/>
      <c r="C140" s="160" t="s">
        <v>208</v>
      </c>
      <c r="D140" s="160" t="s">
        <v>149</v>
      </c>
      <c r="E140" s="161" t="s">
        <v>242</v>
      </c>
      <c r="F140" s="247" t="s">
        <v>243</v>
      </c>
      <c r="G140" s="247"/>
      <c r="H140" s="247"/>
      <c r="I140" s="247"/>
      <c r="J140" s="162" t="s">
        <v>181</v>
      </c>
      <c r="K140" s="163">
        <v>1</v>
      </c>
      <c r="L140" s="248">
        <v>0</v>
      </c>
      <c r="M140" s="248"/>
      <c r="N140" s="249">
        <f>ROUND(L140*K140,3)</f>
        <v>0</v>
      </c>
      <c r="O140" s="249"/>
      <c r="P140" s="249"/>
      <c r="Q140" s="249"/>
      <c r="R140" s="134"/>
      <c r="T140" s="165" t="s">
        <v>5</v>
      </c>
      <c r="U140" s="43" t="s">
        <v>42</v>
      </c>
      <c r="V140" s="35"/>
      <c r="W140" s="166">
        <f>V140*K140</f>
        <v>0</v>
      </c>
      <c r="X140" s="166">
        <v>0</v>
      </c>
      <c r="Y140" s="166">
        <f>X140*K140</f>
        <v>0</v>
      </c>
      <c r="Z140" s="166">
        <v>8.2000000000000003E-2</v>
      </c>
      <c r="AA140" s="167">
        <f>Z140*K140</f>
        <v>8.2000000000000003E-2</v>
      </c>
      <c r="AR140" s="17" t="s">
        <v>90</v>
      </c>
      <c r="AT140" s="17" t="s">
        <v>149</v>
      </c>
      <c r="AU140" s="17" t="s">
        <v>84</v>
      </c>
      <c r="AY140" s="17" t="s">
        <v>148</v>
      </c>
      <c r="BE140" s="105">
        <f>IF(U140="základná",N140,0)</f>
        <v>0</v>
      </c>
      <c r="BF140" s="105">
        <f>IF(U140="znížená",N140,0)</f>
        <v>0</v>
      </c>
      <c r="BG140" s="105">
        <f>IF(U140="zákl. prenesená",N140,0)</f>
        <v>0</v>
      </c>
      <c r="BH140" s="105">
        <f>IF(U140="zníž. prenesená",N140,0)</f>
        <v>0</v>
      </c>
      <c r="BI140" s="105">
        <f>IF(U140="nulová",N140,0)</f>
        <v>0</v>
      </c>
      <c r="BJ140" s="17" t="s">
        <v>84</v>
      </c>
      <c r="BK140" s="168">
        <f>ROUND(L140*K140,3)</f>
        <v>0</v>
      </c>
      <c r="BL140" s="17" t="s">
        <v>90</v>
      </c>
      <c r="BM140" s="17" t="s">
        <v>244</v>
      </c>
    </row>
    <row r="141" spans="2:65" s="1" customFormat="1" ht="31.5" customHeight="1">
      <c r="B141" s="131"/>
      <c r="C141" s="160" t="s">
        <v>212</v>
      </c>
      <c r="D141" s="160" t="s">
        <v>149</v>
      </c>
      <c r="E141" s="161" t="s">
        <v>245</v>
      </c>
      <c r="F141" s="247" t="s">
        <v>246</v>
      </c>
      <c r="G141" s="247"/>
      <c r="H141" s="247"/>
      <c r="I141" s="247"/>
      <c r="J141" s="162" t="s">
        <v>181</v>
      </c>
      <c r="K141" s="163">
        <v>3</v>
      </c>
      <c r="L141" s="248">
        <v>0</v>
      </c>
      <c r="M141" s="248"/>
      <c r="N141" s="249">
        <f>ROUND(L141*K141,3)</f>
        <v>0</v>
      </c>
      <c r="O141" s="249"/>
      <c r="P141" s="249"/>
      <c r="Q141" s="249"/>
      <c r="R141" s="134"/>
      <c r="T141" s="165" t="s">
        <v>5</v>
      </c>
      <c r="U141" s="43" t="s">
        <v>42</v>
      </c>
      <c r="V141" s="35"/>
      <c r="W141" s="166">
        <f>V141*K141</f>
        <v>0</v>
      </c>
      <c r="X141" s="166">
        <v>0</v>
      </c>
      <c r="Y141" s="166">
        <f>X141*K141</f>
        <v>0</v>
      </c>
      <c r="Z141" s="166">
        <v>0.192</v>
      </c>
      <c r="AA141" s="167">
        <f>Z141*K141</f>
        <v>0.57600000000000007</v>
      </c>
      <c r="AR141" s="17" t="s">
        <v>212</v>
      </c>
      <c r="AT141" s="17" t="s">
        <v>149</v>
      </c>
      <c r="AU141" s="17" t="s">
        <v>84</v>
      </c>
      <c r="AY141" s="17" t="s">
        <v>148</v>
      </c>
      <c r="BE141" s="105">
        <f>IF(U141="základná",N141,0)</f>
        <v>0</v>
      </c>
      <c r="BF141" s="105">
        <f>IF(U141="znížená",N141,0)</f>
        <v>0</v>
      </c>
      <c r="BG141" s="105">
        <f>IF(U141="zákl. prenesená",N141,0)</f>
        <v>0</v>
      </c>
      <c r="BH141" s="105">
        <f>IF(U141="zníž. prenesená",N141,0)</f>
        <v>0</v>
      </c>
      <c r="BI141" s="105">
        <f>IF(U141="nulová",N141,0)</f>
        <v>0</v>
      </c>
      <c r="BJ141" s="17" t="s">
        <v>84</v>
      </c>
      <c r="BK141" s="168">
        <f>ROUND(L141*K141,3)</f>
        <v>0</v>
      </c>
      <c r="BL141" s="17" t="s">
        <v>212</v>
      </c>
      <c r="BM141" s="17" t="s">
        <v>247</v>
      </c>
    </row>
    <row r="142" spans="2:65" s="9" customFormat="1" ht="29.85" customHeight="1">
      <c r="B142" s="149"/>
      <c r="C142" s="150"/>
      <c r="D142" s="159" t="s">
        <v>121</v>
      </c>
      <c r="E142" s="159"/>
      <c r="F142" s="159"/>
      <c r="G142" s="159"/>
      <c r="H142" s="159"/>
      <c r="I142" s="159"/>
      <c r="J142" s="159"/>
      <c r="K142" s="159"/>
      <c r="L142" s="159"/>
      <c r="M142" s="159"/>
      <c r="N142" s="260">
        <f>BK142</f>
        <v>0</v>
      </c>
      <c r="O142" s="261"/>
      <c r="P142" s="261"/>
      <c r="Q142" s="261"/>
      <c r="R142" s="152"/>
      <c r="T142" s="153"/>
      <c r="U142" s="150"/>
      <c r="V142" s="150"/>
      <c r="W142" s="154">
        <f>W143</f>
        <v>0</v>
      </c>
      <c r="X142" s="150"/>
      <c r="Y142" s="154">
        <f>Y143</f>
        <v>0</v>
      </c>
      <c r="Z142" s="150"/>
      <c r="AA142" s="155">
        <f>AA143</f>
        <v>0</v>
      </c>
      <c r="AR142" s="156" t="s">
        <v>81</v>
      </c>
      <c r="AT142" s="157" t="s">
        <v>74</v>
      </c>
      <c r="AU142" s="157" t="s">
        <v>81</v>
      </c>
      <c r="AY142" s="156" t="s">
        <v>148</v>
      </c>
      <c r="BK142" s="158">
        <f>BK143</f>
        <v>0</v>
      </c>
    </row>
    <row r="143" spans="2:65" s="1" customFormat="1" ht="44.25" customHeight="1">
      <c r="B143" s="131"/>
      <c r="C143" s="160" t="s">
        <v>216</v>
      </c>
      <c r="D143" s="160" t="s">
        <v>149</v>
      </c>
      <c r="E143" s="161" t="s">
        <v>213</v>
      </c>
      <c r="F143" s="247" t="s">
        <v>214</v>
      </c>
      <c r="G143" s="247"/>
      <c r="H143" s="247"/>
      <c r="I143" s="247"/>
      <c r="J143" s="162" t="s">
        <v>171</v>
      </c>
      <c r="K143" s="163">
        <v>15.347</v>
      </c>
      <c r="L143" s="248">
        <v>0</v>
      </c>
      <c r="M143" s="248"/>
      <c r="N143" s="249">
        <f>ROUND(L143*K143,3)</f>
        <v>0</v>
      </c>
      <c r="O143" s="249"/>
      <c r="P143" s="249"/>
      <c r="Q143" s="249"/>
      <c r="R143" s="134"/>
      <c r="T143" s="165" t="s">
        <v>5</v>
      </c>
      <c r="U143" s="43" t="s">
        <v>42</v>
      </c>
      <c r="V143" s="35"/>
      <c r="W143" s="166">
        <f>V143*K143</f>
        <v>0</v>
      </c>
      <c r="X143" s="166">
        <v>0</v>
      </c>
      <c r="Y143" s="166">
        <f>X143*K143</f>
        <v>0</v>
      </c>
      <c r="Z143" s="166">
        <v>0</v>
      </c>
      <c r="AA143" s="167">
        <f>Z143*K143</f>
        <v>0</v>
      </c>
      <c r="AR143" s="17" t="s">
        <v>90</v>
      </c>
      <c r="AT143" s="17" t="s">
        <v>149</v>
      </c>
      <c r="AU143" s="17" t="s">
        <v>84</v>
      </c>
      <c r="AY143" s="17" t="s">
        <v>148</v>
      </c>
      <c r="BE143" s="105">
        <f>IF(U143="základná",N143,0)</f>
        <v>0</v>
      </c>
      <c r="BF143" s="105">
        <f>IF(U143="znížená",N143,0)</f>
        <v>0</v>
      </c>
      <c r="BG143" s="105">
        <f>IF(U143="zákl. prenesená",N143,0)</f>
        <v>0</v>
      </c>
      <c r="BH143" s="105">
        <f>IF(U143="zníž. prenesená",N143,0)</f>
        <v>0</v>
      </c>
      <c r="BI143" s="105">
        <f>IF(U143="nulová",N143,0)</f>
        <v>0</v>
      </c>
      <c r="BJ143" s="17" t="s">
        <v>84</v>
      </c>
      <c r="BK143" s="168">
        <f>ROUND(L143*K143,3)</f>
        <v>0</v>
      </c>
      <c r="BL143" s="17" t="s">
        <v>90</v>
      </c>
      <c r="BM143" s="17" t="s">
        <v>215</v>
      </c>
    </row>
    <row r="144" spans="2:65" s="1" customFormat="1" ht="49.9" customHeight="1">
      <c r="B144" s="34"/>
      <c r="C144" s="35"/>
      <c r="D144" s="151" t="s">
        <v>233</v>
      </c>
      <c r="E144" s="35"/>
      <c r="F144" s="35"/>
      <c r="G144" s="35"/>
      <c r="H144" s="35"/>
      <c r="I144" s="35"/>
      <c r="J144" s="35"/>
      <c r="K144" s="35"/>
      <c r="L144" s="35"/>
      <c r="M144" s="35"/>
      <c r="N144" s="264">
        <f t="shared" ref="N144:N149" si="15">BK144</f>
        <v>0</v>
      </c>
      <c r="O144" s="265"/>
      <c r="P144" s="265"/>
      <c r="Q144" s="265"/>
      <c r="R144" s="36"/>
      <c r="T144" s="173"/>
      <c r="U144" s="35"/>
      <c r="V144" s="35"/>
      <c r="W144" s="35"/>
      <c r="X144" s="35"/>
      <c r="Y144" s="35"/>
      <c r="Z144" s="35"/>
      <c r="AA144" s="73"/>
      <c r="AT144" s="17" t="s">
        <v>74</v>
      </c>
      <c r="AU144" s="17" t="s">
        <v>75</v>
      </c>
      <c r="AY144" s="17" t="s">
        <v>234</v>
      </c>
      <c r="BK144" s="168">
        <f>SUM(BK145:BK149)</f>
        <v>0</v>
      </c>
    </row>
    <row r="145" spans="2:63" s="1" customFormat="1" ht="22.35" customHeight="1">
      <c r="B145" s="34"/>
      <c r="C145" s="174" t="s">
        <v>5</v>
      </c>
      <c r="D145" s="174" t="s">
        <v>149</v>
      </c>
      <c r="E145" s="175" t="s">
        <v>5</v>
      </c>
      <c r="F145" s="253" t="s">
        <v>5</v>
      </c>
      <c r="G145" s="253"/>
      <c r="H145" s="253"/>
      <c r="I145" s="253"/>
      <c r="J145" s="176" t="s">
        <v>5</v>
      </c>
      <c r="K145" s="164"/>
      <c r="L145" s="248"/>
      <c r="M145" s="254"/>
      <c r="N145" s="254">
        <f t="shared" si="15"/>
        <v>0</v>
      </c>
      <c r="O145" s="254"/>
      <c r="P145" s="254"/>
      <c r="Q145" s="254"/>
      <c r="R145" s="36"/>
      <c r="T145" s="165" t="s">
        <v>5</v>
      </c>
      <c r="U145" s="177" t="s">
        <v>42</v>
      </c>
      <c r="V145" s="35"/>
      <c r="W145" s="35"/>
      <c r="X145" s="35"/>
      <c r="Y145" s="35"/>
      <c r="Z145" s="35"/>
      <c r="AA145" s="73"/>
      <c r="AT145" s="17" t="s">
        <v>234</v>
      </c>
      <c r="AU145" s="17" t="s">
        <v>81</v>
      </c>
      <c r="AY145" s="17" t="s">
        <v>234</v>
      </c>
      <c r="BE145" s="105">
        <f>IF(U145="základná",N145,0)</f>
        <v>0</v>
      </c>
      <c r="BF145" s="105">
        <f>IF(U145="znížená",N145,0)</f>
        <v>0</v>
      </c>
      <c r="BG145" s="105">
        <f>IF(U145="zákl. prenesená",N145,0)</f>
        <v>0</v>
      </c>
      <c r="BH145" s="105">
        <f>IF(U145="zníž. prenesená",N145,0)</f>
        <v>0</v>
      </c>
      <c r="BI145" s="105">
        <f>IF(U145="nulová",N145,0)</f>
        <v>0</v>
      </c>
      <c r="BJ145" s="17" t="s">
        <v>84</v>
      </c>
      <c r="BK145" s="168">
        <f>L145*K145</f>
        <v>0</v>
      </c>
    </row>
    <row r="146" spans="2:63" s="1" customFormat="1" ht="22.35" customHeight="1">
      <c r="B146" s="34"/>
      <c r="C146" s="174" t="s">
        <v>5</v>
      </c>
      <c r="D146" s="174" t="s">
        <v>149</v>
      </c>
      <c r="E146" s="175" t="s">
        <v>5</v>
      </c>
      <c r="F146" s="253" t="s">
        <v>5</v>
      </c>
      <c r="G146" s="253"/>
      <c r="H146" s="253"/>
      <c r="I146" s="253"/>
      <c r="J146" s="176" t="s">
        <v>5</v>
      </c>
      <c r="K146" s="164"/>
      <c r="L146" s="248"/>
      <c r="M146" s="254"/>
      <c r="N146" s="254">
        <f t="shared" si="15"/>
        <v>0</v>
      </c>
      <c r="O146" s="254"/>
      <c r="P146" s="254"/>
      <c r="Q146" s="254"/>
      <c r="R146" s="36"/>
      <c r="T146" s="165" t="s">
        <v>5</v>
      </c>
      <c r="U146" s="177" t="s">
        <v>42</v>
      </c>
      <c r="V146" s="35"/>
      <c r="W146" s="35"/>
      <c r="X146" s="35"/>
      <c r="Y146" s="35"/>
      <c r="Z146" s="35"/>
      <c r="AA146" s="73"/>
      <c r="AT146" s="17" t="s">
        <v>234</v>
      </c>
      <c r="AU146" s="17" t="s">
        <v>81</v>
      </c>
      <c r="AY146" s="17" t="s">
        <v>234</v>
      </c>
      <c r="BE146" s="105">
        <f>IF(U146="základná",N146,0)</f>
        <v>0</v>
      </c>
      <c r="BF146" s="105">
        <f>IF(U146="znížená",N146,0)</f>
        <v>0</v>
      </c>
      <c r="BG146" s="105">
        <f>IF(U146="zákl. prenesená",N146,0)</f>
        <v>0</v>
      </c>
      <c r="BH146" s="105">
        <f>IF(U146="zníž. prenesená",N146,0)</f>
        <v>0</v>
      </c>
      <c r="BI146" s="105">
        <f>IF(U146="nulová",N146,0)</f>
        <v>0</v>
      </c>
      <c r="BJ146" s="17" t="s">
        <v>84</v>
      </c>
      <c r="BK146" s="168">
        <f>L146*K146</f>
        <v>0</v>
      </c>
    </row>
    <row r="147" spans="2:63" s="1" customFormat="1" ht="22.35" customHeight="1">
      <c r="B147" s="34"/>
      <c r="C147" s="174" t="s">
        <v>5</v>
      </c>
      <c r="D147" s="174" t="s">
        <v>149</v>
      </c>
      <c r="E147" s="175" t="s">
        <v>5</v>
      </c>
      <c r="F147" s="253" t="s">
        <v>5</v>
      </c>
      <c r="G147" s="253"/>
      <c r="H147" s="253"/>
      <c r="I147" s="253"/>
      <c r="J147" s="176" t="s">
        <v>5</v>
      </c>
      <c r="K147" s="164"/>
      <c r="L147" s="248"/>
      <c r="M147" s="254"/>
      <c r="N147" s="254">
        <f t="shared" si="15"/>
        <v>0</v>
      </c>
      <c r="O147" s="254"/>
      <c r="P147" s="254"/>
      <c r="Q147" s="254"/>
      <c r="R147" s="36"/>
      <c r="T147" s="165" t="s">
        <v>5</v>
      </c>
      <c r="U147" s="177" t="s">
        <v>42</v>
      </c>
      <c r="V147" s="35"/>
      <c r="W147" s="35"/>
      <c r="X147" s="35"/>
      <c r="Y147" s="35"/>
      <c r="Z147" s="35"/>
      <c r="AA147" s="73"/>
      <c r="AT147" s="17" t="s">
        <v>234</v>
      </c>
      <c r="AU147" s="17" t="s">
        <v>81</v>
      </c>
      <c r="AY147" s="17" t="s">
        <v>234</v>
      </c>
      <c r="BE147" s="105">
        <f>IF(U147="základná",N147,0)</f>
        <v>0</v>
      </c>
      <c r="BF147" s="105">
        <f>IF(U147="znížená",N147,0)</f>
        <v>0</v>
      </c>
      <c r="BG147" s="105">
        <f>IF(U147="zákl. prenesená",N147,0)</f>
        <v>0</v>
      </c>
      <c r="BH147" s="105">
        <f>IF(U147="zníž. prenesená",N147,0)</f>
        <v>0</v>
      </c>
      <c r="BI147" s="105">
        <f>IF(U147="nulová",N147,0)</f>
        <v>0</v>
      </c>
      <c r="BJ147" s="17" t="s">
        <v>84</v>
      </c>
      <c r="BK147" s="168">
        <f>L147*K147</f>
        <v>0</v>
      </c>
    </row>
    <row r="148" spans="2:63" s="1" customFormat="1" ht="22.35" customHeight="1">
      <c r="B148" s="34"/>
      <c r="C148" s="174" t="s">
        <v>5</v>
      </c>
      <c r="D148" s="174" t="s">
        <v>149</v>
      </c>
      <c r="E148" s="175" t="s">
        <v>5</v>
      </c>
      <c r="F148" s="253" t="s">
        <v>5</v>
      </c>
      <c r="G148" s="253"/>
      <c r="H148" s="253"/>
      <c r="I148" s="253"/>
      <c r="J148" s="176" t="s">
        <v>5</v>
      </c>
      <c r="K148" s="164"/>
      <c r="L148" s="248"/>
      <c r="M148" s="254"/>
      <c r="N148" s="254">
        <f t="shared" si="15"/>
        <v>0</v>
      </c>
      <c r="O148" s="254"/>
      <c r="P148" s="254"/>
      <c r="Q148" s="254"/>
      <c r="R148" s="36"/>
      <c r="T148" s="165" t="s">
        <v>5</v>
      </c>
      <c r="U148" s="177" t="s">
        <v>42</v>
      </c>
      <c r="V148" s="35"/>
      <c r="W148" s="35"/>
      <c r="X148" s="35"/>
      <c r="Y148" s="35"/>
      <c r="Z148" s="35"/>
      <c r="AA148" s="73"/>
      <c r="AT148" s="17" t="s">
        <v>234</v>
      </c>
      <c r="AU148" s="17" t="s">
        <v>81</v>
      </c>
      <c r="AY148" s="17" t="s">
        <v>234</v>
      </c>
      <c r="BE148" s="105">
        <f>IF(U148="základná",N148,0)</f>
        <v>0</v>
      </c>
      <c r="BF148" s="105">
        <f>IF(U148="znížená",N148,0)</f>
        <v>0</v>
      </c>
      <c r="BG148" s="105">
        <f>IF(U148="zákl. prenesená",N148,0)</f>
        <v>0</v>
      </c>
      <c r="BH148" s="105">
        <f>IF(U148="zníž. prenesená",N148,0)</f>
        <v>0</v>
      </c>
      <c r="BI148" s="105">
        <f>IF(U148="nulová",N148,0)</f>
        <v>0</v>
      </c>
      <c r="BJ148" s="17" t="s">
        <v>84</v>
      </c>
      <c r="BK148" s="168">
        <f>L148*K148</f>
        <v>0</v>
      </c>
    </row>
    <row r="149" spans="2:63" s="1" customFormat="1" ht="22.35" customHeight="1">
      <c r="B149" s="34"/>
      <c r="C149" s="174" t="s">
        <v>5</v>
      </c>
      <c r="D149" s="174" t="s">
        <v>149</v>
      </c>
      <c r="E149" s="175" t="s">
        <v>5</v>
      </c>
      <c r="F149" s="253" t="s">
        <v>5</v>
      </c>
      <c r="G149" s="253"/>
      <c r="H149" s="253"/>
      <c r="I149" s="253"/>
      <c r="J149" s="176" t="s">
        <v>5</v>
      </c>
      <c r="K149" s="164"/>
      <c r="L149" s="248"/>
      <c r="M149" s="254"/>
      <c r="N149" s="254">
        <f t="shared" si="15"/>
        <v>0</v>
      </c>
      <c r="O149" s="254"/>
      <c r="P149" s="254"/>
      <c r="Q149" s="254"/>
      <c r="R149" s="36"/>
      <c r="T149" s="165" t="s">
        <v>5</v>
      </c>
      <c r="U149" s="177" t="s">
        <v>42</v>
      </c>
      <c r="V149" s="55"/>
      <c r="W149" s="55"/>
      <c r="X149" s="55"/>
      <c r="Y149" s="55"/>
      <c r="Z149" s="55"/>
      <c r="AA149" s="57"/>
      <c r="AT149" s="17" t="s">
        <v>234</v>
      </c>
      <c r="AU149" s="17" t="s">
        <v>81</v>
      </c>
      <c r="AY149" s="17" t="s">
        <v>234</v>
      </c>
      <c r="BE149" s="105">
        <f>IF(U149="základná",N149,0)</f>
        <v>0</v>
      </c>
      <c r="BF149" s="105">
        <f>IF(U149="znížená",N149,0)</f>
        <v>0</v>
      </c>
      <c r="BG149" s="105">
        <f>IF(U149="zákl. prenesená",N149,0)</f>
        <v>0</v>
      </c>
      <c r="BH149" s="105">
        <f>IF(U149="zníž. prenesená",N149,0)</f>
        <v>0</v>
      </c>
      <c r="BI149" s="105">
        <f>IF(U149="nulová",N149,0)</f>
        <v>0</v>
      </c>
      <c r="BJ149" s="17" t="s">
        <v>84</v>
      </c>
      <c r="BK149" s="168">
        <f>L149*K149</f>
        <v>0</v>
      </c>
    </row>
    <row r="150" spans="2:63" s="1" customFormat="1" ht="6.95" customHeight="1">
      <c r="B150" s="58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59"/>
      <c r="N150" s="59"/>
      <c r="O150" s="59"/>
      <c r="P150" s="59"/>
      <c r="Q150" s="59"/>
      <c r="R150" s="60"/>
    </row>
  </sheetData>
  <mergeCells count="141">
    <mergeCell ref="H1:K1"/>
    <mergeCell ref="S2:AC2"/>
    <mergeCell ref="F149:I149"/>
    <mergeCell ref="L149:M149"/>
    <mergeCell ref="N149:Q149"/>
    <mergeCell ref="N121:Q121"/>
    <mergeCell ref="N122:Q122"/>
    <mergeCell ref="N123:Q123"/>
    <mergeCell ref="N131:Q131"/>
    <mergeCell ref="N136:Q136"/>
    <mergeCell ref="N142:Q142"/>
    <mergeCell ref="N144:Q144"/>
    <mergeCell ref="F146:I146"/>
    <mergeCell ref="L146:M146"/>
    <mergeCell ref="N146:Q146"/>
    <mergeCell ref="F147:I147"/>
    <mergeCell ref="L147:M147"/>
    <mergeCell ref="N147:Q147"/>
    <mergeCell ref="F148:I148"/>
    <mergeCell ref="L148:M148"/>
    <mergeCell ref="N148:Q148"/>
    <mergeCell ref="F141:I141"/>
    <mergeCell ref="L141:M141"/>
    <mergeCell ref="N141:Q141"/>
    <mergeCell ref="F143:I143"/>
    <mergeCell ref="L143:M143"/>
    <mergeCell ref="N143:Q143"/>
    <mergeCell ref="F145:I145"/>
    <mergeCell ref="L145:M145"/>
    <mergeCell ref="N145:Q145"/>
    <mergeCell ref="F138:I138"/>
    <mergeCell ref="L138:M138"/>
    <mergeCell ref="N138:Q138"/>
    <mergeCell ref="F139:I139"/>
    <mergeCell ref="L139:M139"/>
    <mergeCell ref="N139:Q139"/>
    <mergeCell ref="F140:I140"/>
    <mergeCell ref="L140:M140"/>
    <mergeCell ref="N140:Q140"/>
    <mergeCell ref="F134:I134"/>
    <mergeCell ref="L134:M134"/>
    <mergeCell ref="N134:Q134"/>
    <mergeCell ref="F135:I135"/>
    <mergeCell ref="L135:M135"/>
    <mergeCell ref="N135:Q135"/>
    <mergeCell ref="F137:I137"/>
    <mergeCell ref="L137:M137"/>
    <mergeCell ref="N137:Q137"/>
    <mergeCell ref="F130:I130"/>
    <mergeCell ref="L130:M130"/>
    <mergeCell ref="N130:Q130"/>
    <mergeCell ref="F132:I132"/>
    <mergeCell ref="L132:M132"/>
    <mergeCell ref="N132:Q132"/>
    <mergeCell ref="F133:I133"/>
    <mergeCell ref="L133:M133"/>
    <mergeCell ref="N133:Q133"/>
    <mergeCell ref="F127:I127"/>
    <mergeCell ref="L127:M127"/>
    <mergeCell ref="N127:Q127"/>
    <mergeCell ref="F128:I128"/>
    <mergeCell ref="L128:M128"/>
    <mergeCell ref="N128:Q128"/>
    <mergeCell ref="F129:I129"/>
    <mergeCell ref="L129:M129"/>
    <mergeCell ref="N129:Q129"/>
    <mergeCell ref="F124:I124"/>
    <mergeCell ref="L124:M124"/>
    <mergeCell ref="N124:Q124"/>
    <mergeCell ref="F125:I125"/>
    <mergeCell ref="L125:M125"/>
    <mergeCell ref="N125:Q125"/>
    <mergeCell ref="F126:I126"/>
    <mergeCell ref="L126:M126"/>
    <mergeCell ref="N126:Q126"/>
    <mergeCell ref="L104:Q104"/>
    <mergeCell ref="C110:Q110"/>
    <mergeCell ref="F112:P112"/>
    <mergeCell ref="F113:P113"/>
    <mergeCell ref="M115:P115"/>
    <mergeCell ref="M117:Q117"/>
    <mergeCell ref="M118:Q118"/>
    <mergeCell ref="F120:I120"/>
    <mergeCell ref="L120:M120"/>
    <mergeCell ref="N120:Q120"/>
    <mergeCell ref="D98:H98"/>
    <mergeCell ref="N98:Q98"/>
    <mergeCell ref="D99:H99"/>
    <mergeCell ref="N99:Q99"/>
    <mergeCell ref="D100:H100"/>
    <mergeCell ref="N100:Q100"/>
    <mergeCell ref="D101:H101"/>
    <mergeCell ref="N101:Q101"/>
    <mergeCell ref="N102:Q102"/>
    <mergeCell ref="N89:Q89"/>
    <mergeCell ref="N90:Q90"/>
    <mergeCell ref="N91:Q91"/>
    <mergeCell ref="N92:Q92"/>
    <mergeCell ref="N93:Q93"/>
    <mergeCell ref="N94:Q94"/>
    <mergeCell ref="N96:Q96"/>
    <mergeCell ref="D97:H97"/>
    <mergeCell ref="N97:Q97"/>
    <mergeCell ref="C76:Q76"/>
    <mergeCell ref="F78:P78"/>
    <mergeCell ref="F79:P79"/>
    <mergeCell ref="M81:P81"/>
    <mergeCell ref="M83:Q83"/>
    <mergeCell ref="M84:Q84"/>
    <mergeCell ref="C86:G86"/>
    <mergeCell ref="N86:Q86"/>
    <mergeCell ref="N88:Q88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O17:P17"/>
    <mergeCell ref="O18:P18"/>
    <mergeCell ref="O20:P20"/>
    <mergeCell ref="O21:P21"/>
    <mergeCell ref="E24:L24"/>
    <mergeCell ref="M27:P27"/>
    <mergeCell ref="M28:P28"/>
    <mergeCell ref="M30:P30"/>
    <mergeCell ref="H32:J32"/>
    <mergeCell ref="M32:P32"/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</mergeCells>
  <dataValidations count="2">
    <dataValidation type="list" allowBlank="1" showInputMessage="1" showErrorMessage="1" error="Povolené sú hodnoty K, M." sqref="D145:D150">
      <formula1>"K, M"</formula1>
    </dataValidation>
    <dataValidation type="list" allowBlank="1" showInputMessage="1" showErrorMessage="1" error="Povolené sú hodnoty základná, znížená, nulová." sqref="U145:U150">
      <formula1>"základná, znížená, nulová"</formula1>
    </dataValidation>
  </dataValidations>
  <hyperlinks>
    <hyperlink ref="F1:G1" location="C2" display="1) Krycí list rozpočtu"/>
    <hyperlink ref="H1:K1" location="C86" display="2) Rekapitulácia rozpočtu"/>
    <hyperlink ref="L1" location="C120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154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4"/>
      <c r="B1" s="11"/>
      <c r="C1" s="11"/>
      <c r="D1" s="12" t="s">
        <v>1</v>
      </c>
      <c r="E1" s="11"/>
      <c r="F1" s="13" t="s">
        <v>102</v>
      </c>
      <c r="G1" s="13"/>
      <c r="H1" s="266" t="s">
        <v>103</v>
      </c>
      <c r="I1" s="266"/>
      <c r="J1" s="266"/>
      <c r="K1" s="266"/>
      <c r="L1" s="13" t="s">
        <v>104</v>
      </c>
      <c r="M1" s="11"/>
      <c r="N1" s="11"/>
      <c r="O1" s="12" t="s">
        <v>105</v>
      </c>
      <c r="P1" s="11"/>
      <c r="Q1" s="11"/>
      <c r="R1" s="11"/>
      <c r="S1" s="13" t="s">
        <v>106</v>
      </c>
      <c r="T1" s="13"/>
      <c r="U1" s="114"/>
      <c r="V1" s="1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178" t="s">
        <v>7</v>
      </c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S2" s="221" t="s">
        <v>8</v>
      </c>
      <c r="T2" s="222"/>
      <c r="U2" s="222"/>
      <c r="V2" s="222"/>
      <c r="W2" s="222"/>
      <c r="X2" s="222"/>
      <c r="Y2" s="222"/>
      <c r="Z2" s="222"/>
      <c r="AA2" s="222"/>
      <c r="AB2" s="222"/>
      <c r="AC2" s="222"/>
      <c r="AT2" s="17" t="s">
        <v>89</v>
      </c>
    </row>
    <row r="3" spans="1:6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20"/>
      <c r="AT3" s="17" t="s">
        <v>75</v>
      </c>
    </row>
    <row r="4" spans="1:66" ht="36.950000000000003" customHeight="1">
      <c r="B4" s="21"/>
      <c r="C4" s="180" t="s">
        <v>107</v>
      </c>
      <c r="D4" s="181"/>
      <c r="E4" s="181"/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1"/>
      <c r="Q4" s="181"/>
      <c r="R4" s="22"/>
      <c r="T4" s="23" t="s">
        <v>12</v>
      </c>
      <c r="AT4" s="17" t="s">
        <v>6</v>
      </c>
    </row>
    <row r="5" spans="1:66" ht="6.95" customHeight="1">
      <c r="B5" s="21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2"/>
    </row>
    <row r="6" spans="1:66" ht="25.35" customHeight="1">
      <c r="B6" s="21"/>
      <c r="C6" s="25"/>
      <c r="D6" s="29" t="s">
        <v>17</v>
      </c>
      <c r="E6" s="25"/>
      <c r="F6" s="223" t="str">
        <f>'Rekapitulácia stavby'!K6</f>
        <v>Spevnené plochy pre zberné nádoby</v>
      </c>
      <c r="G6" s="224"/>
      <c r="H6" s="224"/>
      <c r="I6" s="224"/>
      <c r="J6" s="224"/>
      <c r="K6" s="224"/>
      <c r="L6" s="224"/>
      <c r="M6" s="224"/>
      <c r="N6" s="224"/>
      <c r="O6" s="224"/>
      <c r="P6" s="224"/>
      <c r="Q6" s="25"/>
      <c r="R6" s="22"/>
    </row>
    <row r="7" spans="1:66" s="1" customFormat="1" ht="32.85" customHeight="1">
      <c r="B7" s="34"/>
      <c r="C7" s="35"/>
      <c r="D7" s="28" t="s">
        <v>108</v>
      </c>
      <c r="E7" s="35"/>
      <c r="F7" s="186" t="s">
        <v>248</v>
      </c>
      <c r="G7" s="225"/>
      <c r="H7" s="225"/>
      <c r="I7" s="225"/>
      <c r="J7" s="225"/>
      <c r="K7" s="225"/>
      <c r="L7" s="225"/>
      <c r="M7" s="225"/>
      <c r="N7" s="225"/>
      <c r="O7" s="225"/>
      <c r="P7" s="225"/>
      <c r="Q7" s="35"/>
      <c r="R7" s="36"/>
    </row>
    <row r="8" spans="1:66" s="1" customFormat="1" ht="14.45" customHeight="1">
      <c r="B8" s="34"/>
      <c r="C8" s="35"/>
      <c r="D8" s="29" t="s">
        <v>19</v>
      </c>
      <c r="E8" s="35"/>
      <c r="F8" s="27" t="s">
        <v>5</v>
      </c>
      <c r="G8" s="35"/>
      <c r="H8" s="35"/>
      <c r="I8" s="35"/>
      <c r="J8" s="35"/>
      <c r="K8" s="35"/>
      <c r="L8" s="35"/>
      <c r="M8" s="29" t="s">
        <v>20</v>
      </c>
      <c r="N8" s="35"/>
      <c r="O8" s="27" t="s">
        <v>5</v>
      </c>
      <c r="P8" s="35"/>
      <c r="Q8" s="35"/>
      <c r="R8" s="36"/>
    </row>
    <row r="9" spans="1:66" s="1" customFormat="1" ht="14.45" customHeight="1">
      <c r="B9" s="34"/>
      <c r="C9" s="35"/>
      <c r="D9" s="29" t="s">
        <v>21</v>
      </c>
      <c r="E9" s="35"/>
      <c r="F9" s="27" t="s">
        <v>22</v>
      </c>
      <c r="G9" s="35"/>
      <c r="H9" s="35"/>
      <c r="I9" s="35"/>
      <c r="J9" s="35"/>
      <c r="K9" s="35"/>
      <c r="L9" s="35"/>
      <c r="M9" s="29" t="s">
        <v>23</v>
      </c>
      <c r="N9" s="35"/>
      <c r="O9" s="226" t="str">
        <f>'Rekapitulácia stavby'!AN8</f>
        <v>30. 1. 2018</v>
      </c>
      <c r="P9" s="227"/>
      <c r="Q9" s="35"/>
      <c r="R9" s="36"/>
    </row>
    <row r="10" spans="1:66" s="1" customFormat="1" ht="10.9" customHeight="1"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6"/>
    </row>
    <row r="11" spans="1:66" s="1" customFormat="1" ht="14.45" customHeight="1">
      <c r="B11" s="34"/>
      <c r="C11" s="35"/>
      <c r="D11" s="29" t="s">
        <v>25</v>
      </c>
      <c r="E11" s="35"/>
      <c r="F11" s="35"/>
      <c r="G11" s="35"/>
      <c r="H11" s="35"/>
      <c r="I11" s="35"/>
      <c r="J11" s="35"/>
      <c r="K11" s="35"/>
      <c r="L11" s="35"/>
      <c r="M11" s="29" t="s">
        <v>26</v>
      </c>
      <c r="N11" s="35"/>
      <c r="O11" s="184" t="s">
        <v>5</v>
      </c>
      <c r="P11" s="184"/>
      <c r="Q11" s="35"/>
      <c r="R11" s="36"/>
    </row>
    <row r="12" spans="1:66" s="1" customFormat="1" ht="18" customHeight="1">
      <c r="B12" s="34"/>
      <c r="C12" s="35"/>
      <c r="D12" s="35"/>
      <c r="E12" s="27" t="s">
        <v>27</v>
      </c>
      <c r="F12" s="35"/>
      <c r="G12" s="35"/>
      <c r="H12" s="35"/>
      <c r="I12" s="35"/>
      <c r="J12" s="35"/>
      <c r="K12" s="35"/>
      <c r="L12" s="35"/>
      <c r="M12" s="29" t="s">
        <v>28</v>
      </c>
      <c r="N12" s="35"/>
      <c r="O12" s="184" t="s">
        <v>5</v>
      </c>
      <c r="P12" s="184"/>
      <c r="Q12" s="35"/>
      <c r="R12" s="36"/>
    </row>
    <row r="13" spans="1:66" s="1" customFormat="1" ht="6.95" customHeight="1">
      <c r="B13" s="34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</row>
    <row r="14" spans="1:66" s="1" customFormat="1" ht="14.45" customHeight="1">
      <c r="B14" s="34"/>
      <c r="C14" s="35"/>
      <c r="D14" s="29" t="s">
        <v>29</v>
      </c>
      <c r="E14" s="35"/>
      <c r="F14" s="35"/>
      <c r="G14" s="35"/>
      <c r="H14" s="35"/>
      <c r="I14" s="35"/>
      <c r="J14" s="35"/>
      <c r="K14" s="35"/>
      <c r="L14" s="35"/>
      <c r="M14" s="29" t="s">
        <v>26</v>
      </c>
      <c r="N14" s="35"/>
      <c r="O14" s="228" t="str">
        <f>IF('Rekapitulácia stavby'!AN13="","",'Rekapitulácia stavby'!AN13)</f>
        <v>Vyplň údaj</v>
      </c>
      <c r="P14" s="184"/>
      <c r="Q14" s="35"/>
      <c r="R14" s="36"/>
    </row>
    <row r="15" spans="1:66" s="1" customFormat="1" ht="18" customHeight="1">
      <c r="B15" s="34"/>
      <c r="C15" s="35"/>
      <c r="D15" s="35"/>
      <c r="E15" s="228" t="str">
        <f>IF('Rekapitulácia stavby'!E14="","",'Rekapitulácia stavby'!E14)</f>
        <v>Vyplň údaj</v>
      </c>
      <c r="F15" s="229"/>
      <c r="G15" s="229"/>
      <c r="H15" s="229"/>
      <c r="I15" s="229"/>
      <c r="J15" s="229"/>
      <c r="K15" s="229"/>
      <c r="L15" s="229"/>
      <c r="M15" s="29" t="s">
        <v>28</v>
      </c>
      <c r="N15" s="35"/>
      <c r="O15" s="228" t="str">
        <f>IF('Rekapitulácia stavby'!AN14="","",'Rekapitulácia stavby'!AN14)</f>
        <v>Vyplň údaj</v>
      </c>
      <c r="P15" s="184"/>
      <c r="Q15" s="35"/>
      <c r="R15" s="36"/>
    </row>
    <row r="16" spans="1:66" s="1" customFormat="1" ht="6.95" customHeight="1"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6"/>
    </row>
    <row r="17" spans="2:18" s="1" customFormat="1" ht="14.45" customHeight="1">
      <c r="B17" s="34"/>
      <c r="C17" s="35"/>
      <c r="D17" s="29" t="s">
        <v>31</v>
      </c>
      <c r="E17" s="35"/>
      <c r="F17" s="35"/>
      <c r="G17" s="35"/>
      <c r="H17" s="35"/>
      <c r="I17" s="35"/>
      <c r="J17" s="35"/>
      <c r="K17" s="35"/>
      <c r="L17" s="35"/>
      <c r="M17" s="29" t="s">
        <v>26</v>
      </c>
      <c r="N17" s="35"/>
      <c r="O17" s="184" t="str">
        <f>IF('Rekapitulácia stavby'!AN16="","",'Rekapitulácia stavby'!AN16)</f>
        <v/>
      </c>
      <c r="P17" s="184"/>
      <c r="Q17" s="35"/>
      <c r="R17" s="36"/>
    </row>
    <row r="18" spans="2:18" s="1" customFormat="1" ht="18" customHeight="1">
      <c r="B18" s="34"/>
      <c r="C18" s="35"/>
      <c r="D18" s="35"/>
      <c r="E18" s="27" t="str">
        <f>IF('Rekapitulácia stavby'!E17="","",'Rekapitulácia stavby'!E17)</f>
        <v xml:space="preserve"> </v>
      </c>
      <c r="F18" s="35"/>
      <c r="G18" s="35"/>
      <c r="H18" s="35"/>
      <c r="I18" s="35"/>
      <c r="J18" s="35"/>
      <c r="K18" s="35"/>
      <c r="L18" s="35"/>
      <c r="M18" s="29" t="s">
        <v>28</v>
      </c>
      <c r="N18" s="35"/>
      <c r="O18" s="184" t="str">
        <f>IF('Rekapitulácia stavby'!AN17="","",'Rekapitulácia stavby'!AN17)</f>
        <v/>
      </c>
      <c r="P18" s="184"/>
      <c r="Q18" s="35"/>
      <c r="R18" s="36"/>
    </row>
    <row r="19" spans="2:18" s="1" customFormat="1" ht="6.95" customHeight="1">
      <c r="B19" s="34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</row>
    <row r="20" spans="2:18" s="1" customFormat="1" ht="14.45" customHeight="1">
      <c r="B20" s="34"/>
      <c r="C20" s="35"/>
      <c r="D20" s="29" t="s">
        <v>34</v>
      </c>
      <c r="E20" s="35"/>
      <c r="F20" s="35"/>
      <c r="G20" s="35"/>
      <c r="H20" s="35"/>
      <c r="I20" s="35"/>
      <c r="J20" s="35"/>
      <c r="K20" s="35"/>
      <c r="L20" s="35"/>
      <c r="M20" s="29" t="s">
        <v>26</v>
      </c>
      <c r="N20" s="35"/>
      <c r="O20" s="184" t="str">
        <f>IF('Rekapitulácia stavby'!AN19="","",'Rekapitulácia stavby'!AN19)</f>
        <v/>
      </c>
      <c r="P20" s="184"/>
      <c r="Q20" s="35"/>
      <c r="R20" s="36"/>
    </row>
    <row r="21" spans="2:18" s="1" customFormat="1" ht="18" customHeight="1">
      <c r="B21" s="34"/>
      <c r="C21" s="35"/>
      <c r="D21" s="35"/>
      <c r="E21" s="27" t="str">
        <f>IF('Rekapitulácia stavby'!E20="","",'Rekapitulácia stavby'!E20)</f>
        <v xml:space="preserve"> </v>
      </c>
      <c r="F21" s="35"/>
      <c r="G21" s="35"/>
      <c r="H21" s="35"/>
      <c r="I21" s="35"/>
      <c r="J21" s="35"/>
      <c r="K21" s="35"/>
      <c r="L21" s="35"/>
      <c r="M21" s="29" t="s">
        <v>28</v>
      </c>
      <c r="N21" s="35"/>
      <c r="O21" s="184" t="str">
        <f>IF('Rekapitulácia stavby'!AN20="","",'Rekapitulácia stavby'!AN20)</f>
        <v/>
      </c>
      <c r="P21" s="184"/>
      <c r="Q21" s="35"/>
      <c r="R21" s="36"/>
    </row>
    <row r="22" spans="2:18" s="1" customFormat="1" ht="6.95" customHeight="1">
      <c r="B22" s="34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14.45" customHeight="1">
      <c r="B23" s="34"/>
      <c r="C23" s="35"/>
      <c r="D23" s="29" t="s">
        <v>35</v>
      </c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6"/>
    </row>
    <row r="24" spans="2:18" s="1" customFormat="1" ht="22.5" customHeight="1">
      <c r="B24" s="34"/>
      <c r="C24" s="35"/>
      <c r="D24" s="35"/>
      <c r="E24" s="189" t="s">
        <v>5</v>
      </c>
      <c r="F24" s="189"/>
      <c r="G24" s="189"/>
      <c r="H24" s="189"/>
      <c r="I24" s="189"/>
      <c r="J24" s="189"/>
      <c r="K24" s="189"/>
      <c r="L24" s="189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6"/>
    </row>
    <row r="26" spans="2:18" s="1" customFormat="1" ht="6.95" customHeight="1">
      <c r="B26" s="34"/>
      <c r="C26" s="35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35"/>
      <c r="R26" s="36"/>
    </row>
    <row r="27" spans="2:18" s="1" customFormat="1" ht="14.45" customHeight="1">
      <c r="B27" s="34"/>
      <c r="C27" s="35"/>
      <c r="D27" s="115" t="s">
        <v>110</v>
      </c>
      <c r="E27" s="35"/>
      <c r="F27" s="35"/>
      <c r="G27" s="35"/>
      <c r="H27" s="35"/>
      <c r="I27" s="35"/>
      <c r="J27" s="35"/>
      <c r="K27" s="35"/>
      <c r="L27" s="35"/>
      <c r="M27" s="190">
        <f>N88</f>
        <v>0</v>
      </c>
      <c r="N27" s="190"/>
      <c r="O27" s="190"/>
      <c r="P27" s="190"/>
      <c r="Q27" s="35"/>
      <c r="R27" s="36"/>
    </row>
    <row r="28" spans="2:18" s="1" customFormat="1" ht="14.45" customHeight="1">
      <c r="B28" s="34"/>
      <c r="C28" s="35"/>
      <c r="D28" s="33" t="s">
        <v>96</v>
      </c>
      <c r="E28" s="35"/>
      <c r="F28" s="35"/>
      <c r="G28" s="35"/>
      <c r="H28" s="35"/>
      <c r="I28" s="35"/>
      <c r="J28" s="35"/>
      <c r="K28" s="35"/>
      <c r="L28" s="35"/>
      <c r="M28" s="190">
        <f>N96</f>
        <v>0</v>
      </c>
      <c r="N28" s="190"/>
      <c r="O28" s="190"/>
      <c r="P28" s="190"/>
      <c r="Q28" s="35"/>
      <c r="R28" s="36"/>
    </row>
    <row r="29" spans="2:18" s="1" customFormat="1" ht="6.95" customHeight="1">
      <c r="B29" s="34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6"/>
    </row>
    <row r="30" spans="2:18" s="1" customFormat="1" ht="25.35" customHeight="1">
      <c r="B30" s="34"/>
      <c r="C30" s="35"/>
      <c r="D30" s="116" t="s">
        <v>38</v>
      </c>
      <c r="E30" s="35"/>
      <c r="F30" s="35"/>
      <c r="G30" s="35"/>
      <c r="H30" s="35"/>
      <c r="I30" s="35"/>
      <c r="J30" s="35"/>
      <c r="K30" s="35"/>
      <c r="L30" s="35"/>
      <c r="M30" s="230">
        <f>ROUND(M27+M28,2)</f>
        <v>0</v>
      </c>
      <c r="N30" s="225"/>
      <c r="O30" s="225"/>
      <c r="P30" s="225"/>
      <c r="Q30" s="35"/>
      <c r="R30" s="36"/>
    </row>
    <row r="31" spans="2:18" s="1" customFormat="1" ht="6.95" customHeight="1">
      <c r="B31" s="34"/>
      <c r="C31" s="35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35"/>
      <c r="R31" s="36"/>
    </row>
    <row r="32" spans="2:18" s="1" customFormat="1" ht="14.45" customHeight="1">
      <c r="B32" s="34"/>
      <c r="C32" s="35"/>
      <c r="D32" s="41" t="s">
        <v>39</v>
      </c>
      <c r="E32" s="41" t="s">
        <v>40</v>
      </c>
      <c r="F32" s="42">
        <v>0.2</v>
      </c>
      <c r="G32" s="117" t="s">
        <v>41</v>
      </c>
      <c r="H32" s="231">
        <f>ROUND((((SUM(BE96:BE103)+SUM(BE121:BE147))+SUM(BE149:BE153))),2)</f>
        <v>0</v>
      </c>
      <c r="I32" s="225"/>
      <c r="J32" s="225"/>
      <c r="K32" s="35"/>
      <c r="L32" s="35"/>
      <c r="M32" s="231">
        <f>ROUND(((ROUND((SUM(BE96:BE103)+SUM(BE121:BE147)), 2)*F32)+SUM(BE149:BE153)*F32),2)</f>
        <v>0</v>
      </c>
      <c r="N32" s="225"/>
      <c r="O32" s="225"/>
      <c r="P32" s="225"/>
      <c r="Q32" s="35"/>
      <c r="R32" s="36"/>
    </row>
    <row r="33" spans="2:18" s="1" customFormat="1" ht="14.45" customHeight="1">
      <c r="B33" s="34"/>
      <c r="C33" s="35"/>
      <c r="D33" s="35"/>
      <c r="E33" s="41" t="s">
        <v>42</v>
      </c>
      <c r="F33" s="42">
        <v>0.2</v>
      </c>
      <c r="G33" s="117" t="s">
        <v>41</v>
      </c>
      <c r="H33" s="231">
        <f>ROUND((((SUM(BF96:BF103)+SUM(BF121:BF147))+SUM(BF149:BF153))),2)</f>
        <v>0</v>
      </c>
      <c r="I33" s="225"/>
      <c r="J33" s="225"/>
      <c r="K33" s="35"/>
      <c r="L33" s="35"/>
      <c r="M33" s="231">
        <f>ROUND(((ROUND((SUM(BF96:BF103)+SUM(BF121:BF147)), 2)*F33)+SUM(BF149:BF153)*F33),2)</f>
        <v>0</v>
      </c>
      <c r="N33" s="225"/>
      <c r="O33" s="225"/>
      <c r="P33" s="225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43</v>
      </c>
      <c r="F34" s="42">
        <v>0.2</v>
      </c>
      <c r="G34" s="117" t="s">
        <v>41</v>
      </c>
      <c r="H34" s="231">
        <f>ROUND((((SUM(BG96:BG103)+SUM(BG121:BG147))+SUM(BG149:BG153))),2)</f>
        <v>0</v>
      </c>
      <c r="I34" s="225"/>
      <c r="J34" s="225"/>
      <c r="K34" s="35"/>
      <c r="L34" s="35"/>
      <c r="M34" s="231">
        <v>0</v>
      </c>
      <c r="N34" s="225"/>
      <c r="O34" s="225"/>
      <c r="P34" s="225"/>
      <c r="Q34" s="35"/>
      <c r="R34" s="36"/>
    </row>
    <row r="35" spans="2:18" s="1" customFormat="1" ht="14.45" hidden="1" customHeight="1">
      <c r="B35" s="34"/>
      <c r="C35" s="35"/>
      <c r="D35" s="35"/>
      <c r="E35" s="41" t="s">
        <v>44</v>
      </c>
      <c r="F35" s="42">
        <v>0.2</v>
      </c>
      <c r="G35" s="117" t="s">
        <v>41</v>
      </c>
      <c r="H35" s="231">
        <f>ROUND((((SUM(BH96:BH103)+SUM(BH121:BH147))+SUM(BH149:BH153))),2)</f>
        <v>0</v>
      </c>
      <c r="I35" s="225"/>
      <c r="J35" s="225"/>
      <c r="K35" s="35"/>
      <c r="L35" s="35"/>
      <c r="M35" s="231">
        <v>0</v>
      </c>
      <c r="N35" s="225"/>
      <c r="O35" s="225"/>
      <c r="P35" s="225"/>
      <c r="Q35" s="35"/>
      <c r="R35" s="36"/>
    </row>
    <row r="36" spans="2:18" s="1" customFormat="1" ht="14.45" hidden="1" customHeight="1">
      <c r="B36" s="34"/>
      <c r="C36" s="35"/>
      <c r="D36" s="35"/>
      <c r="E36" s="41" t="s">
        <v>45</v>
      </c>
      <c r="F36" s="42">
        <v>0</v>
      </c>
      <c r="G36" s="117" t="s">
        <v>41</v>
      </c>
      <c r="H36" s="231">
        <f>ROUND((((SUM(BI96:BI103)+SUM(BI121:BI147))+SUM(BI149:BI153))),2)</f>
        <v>0</v>
      </c>
      <c r="I36" s="225"/>
      <c r="J36" s="225"/>
      <c r="K36" s="35"/>
      <c r="L36" s="35"/>
      <c r="M36" s="231">
        <v>0</v>
      </c>
      <c r="N36" s="225"/>
      <c r="O36" s="225"/>
      <c r="P36" s="225"/>
      <c r="Q36" s="35"/>
      <c r="R36" s="36"/>
    </row>
    <row r="37" spans="2:18" s="1" customFormat="1" ht="6.95" customHeight="1">
      <c r="B37" s="34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6"/>
    </row>
    <row r="38" spans="2:18" s="1" customFormat="1" ht="25.35" customHeight="1">
      <c r="B38" s="34"/>
      <c r="C38" s="113"/>
      <c r="D38" s="118" t="s">
        <v>46</v>
      </c>
      <c r="E38" s="74"/>
      <c r="F38" s="74"/>
      <c r="G38" s="119" t="s">
        <v>47</v>
      </c>
      <c r="H38" s="120" t="s">
        <v>48</v>
      </c>
      <c r="I38" s="74"/>
      <c r="J38" s="74"/>
      <c r="K38" s="74"/>
      <c r="L38" s="232">
        <f>SUM(M30:M36)</f>
        <v>0</v>
      </c>
      <c r="M38" s="232"/>
      <c r="N38" s="232"/>
      <c r="O38" s="232"/>
      <c r="P38" s="233"/>
      <c r="Q38" s="113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 s="1" customFormat="1" ht="14.45" customHeight="1">
      <c r="B40" s="34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6"/>
    </row>
    <row r="41" spans="2:18" ht="13.5">
      <c r="B41" s="21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2"/>
    </row>
    <row r="42" spans="2:18" ht="13.5">
      <c r="B42" s="21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2"/>
    </row>
    <row r="43" spans="2:18" ht="13.5">
      <c r="B43" s="21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2"/>
    </row>
    <row r="44" spans="2:18" ht="13.5">
      <c r="B44" s="21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2"/>
    </row>
    <row r="45" spans="2:18" ht="13.5">
      <c r="B45" s="21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2"/>
    </row>
    <row r="46" spans="2:18" ht="13.5">
      <c r="B46" s="21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2"/>
    </row>
    <row r="47" spans="2:18" ht="13.5">
      <c r="B47" s="21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2"/>
    </row>
    <row r="48" spans="2:18" ht="13.5">
      <c r="B48" s="21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2"/>
    </row>
    <row r="49" spans="2:18" ht="13.5">
      <c r="B49" s="21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2"/>
    </row>
    <row r="50" spans="2:18" s="1" customFormat="1">
      <c r="B50" s="34"/>
      <c r="C50" s="35"/>
      <c r="D50" s="49" t="s">
        <v>49</v>
      </c>
      <c r="E50" s="50"/>
      <c r="F50" s="50"/>
      <c r="G50" s="50"/>
      <c r="H50" s="51"/>
      <c r="I50" s="35"/>
      <c r="J50" s="49" t="s">
        <v>50</v>
      </c>
      <c r="K50" s="50"/>
      <c r="L50" s="50"/>
      <c r="M50" s="50"/>
      <c r="N50" s="50"/>
      <c r="O50" s="50"/>
      <c r="P50" s="51"/>
      <c r="Q50" s="35"/>
      <c r="R50" s="36"/>
    </row>
    <row r="51" spans="2:18" ht="13.5">
      <c r="B51" s="21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2"/>
    </row>
    <row r="52" spans="2:18" ht="13.5">
      <c r="B52" s="21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2"/>
    </row>
    <row r="53" spans="2:18" ht="13.5">
      <c r="B53" s="21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2"/>
    </row>
    <row r="54" spans="2:18" ht="13.5">
      <c r="B54" s="21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2"/>
    </row>
    <row r="55" spans="2:18" ht="13.5">
      <c r="B55" s="21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2"/>
    </row>
    <row r="56" spans="2:18" ht="13.5">
      <c r="B56" s="21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2"/>
    </row>
    <row r="57" spans="2:18" ht="13.5">
      <c r="B57" s="21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2"/>
    </row>
    <row r="58" spans="2:18" ht="13.5">
      <c r="B58" s="21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2"/>
    </row>
    <row r="59" spans="2:18" s="1" customFormat="1">
      <c r="B59" s="34"/>
      <c r="C59" s="35"/>
      <c r="D59" s="54" t="s">
        <v>51</v>
      </c>
      <c r="E59" s="55"/>
      <c r="F59" s="55"/>
      <c r="G59" s="56" t="s">
        <v>52</v>
      </c>
      <c r="H59" s="57"/>
      <c r="I59" s="35"/>
      <c r="J59" s="54" t="s">
        <v>51</v>
      </c>
      <c r="K59" s="55"/>
      <c r="L59" s="55"/>
      <c r="M59" s="55"/>
      <c r="N59" s="56" t="s">
        <v>52</v>
      </c>
      <c r="O59" s="55"/>
      <c r="P59" s="57"/>
      <c r="Q59" s="35"/>
      <c r="R59" s="36"/>
    </row>
    <row r="60" spans="2:18" ht="13.5">
      <c r="B60" s="21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2"/>
    </row>
    <row r="61" spans="2:18" s="1" customFormat="1">
      <c r="B61" s="34"/>
      <c r="C61" s="35"/>
      <c r="D61" s="49" t="s">
        <v>53</v>
      </c>
      <c r="E61" s="50"/>
      <c r="F61" s="50"/>
      <c r="G61" s="50"/>
      <c r="H61" s="51"/>
      <c r="I61" s="35"/>
      <c r="J61" s="49" t="s">
        <v>54</v>
      </c>
      <c r="K61" s="50"/>
      <c r="L61" s="50"/>
      <c r="M61" s="50"/>
      <c r="N61" s="50"/>
      <c r="O61" s="50"/>
      <c r="P61" s="51"/>
      <c r="Q61" s="35"/>
      <c r="R61" s="36"/>
    </row>
    <row r="62" spans="2:18" ht="13.5">
      <c r="B62" s="21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2"/>
    </row>
    <row r="63" spans="2:18" ht="13.5">
      <c r="B63" s="21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2"/>
    </row>
    <row r="64" spans="2:18" ht="13.5">
      <c r="B64" s="21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2"/>
    </row>
    <row r="65" spans="2:18" ht="13.5">
      <c r="B65" s="21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2"/>
    </row>
    <row r="66" spans="2:18" ht="13.5">
      <c r="B66" s="21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2"/>
    </row>
    <row r="67" spans="2:18" ht="13.5">
      <c r="B67" s="21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2"/>
    </row>
    <row r="68" spans="2:18" ht="13.5">
      <c r="B68" s="21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2"/>
    </row>
    <row r="69" spans="2:18" ht="13.5">
      <c r="B69" s="21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2"/>
    </row>
    <row r="70" spans="2:18" s="1" customFormat="1">
      <c r="B70" s="34"/>
      <c r="C70" s="35"/>
      <c r="D70" s="54" t="s">
        <v>51</v>
      </c>
      <c r="E70" s="55"/>
      <c r="F70" s="55"/>
      <c r="G70" s="56" t="s">
        <v>52</v>
      </c>
      <c r="H70" s="57"/>
      <c r="I70" s="35"/>
      <c r="J70" s="54" t="s">
        <v>51</v>
      </c>
      <c r="K70" s="55"/>
      <c r="L70" s="55"/>
      <c r="M70" s="55"/>
      <c r="N70" s="56" t="s">
        <v>52</v>
      </c>
      <c r="O70" s="55"/>
      <c r="P70" s="57"/>
      <c r="Q70" s="35"/>
      <c r="R70" s="36"/>
    </row>
    <row r="71" spans="2:18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18" s="1" customFormat="1" ht="6.95" customHeight="1">
      <c r="B75" s="61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3"/>
    </row>
    <row r="76" spans="2:18" s="1" customFormat="1" ht="36.950000000000003" customHeight="1">
      <c r="B76" s="34"/>
      <c r="C76" s="180" t="s">
        <v>111</v>
      </c>
      <c r="D76" s="181"/>
      <c r="E76" s="181"/>
      <c r="F76" s="181"/>
      <c r="G76" s="181"/>
      <c r="H76" s="181"/>
      <c r="I76" s="181"/>
      <c r="J76" s="181"/>
      <c r="K76" s="181"/>
      <c r="L76" s="181"/>
      <c r="M76" s="181"/>
      <c r="N76" s="181"/>
      <c r="O76" s="181"/>
      <c r="P76" s="181"/>
      <c r="Q76" s="181"/>
      <c r="R76" s="36"/>
    </row>
    <row r="77" spans="2:18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</row>
    <row r="78" spans="2:18" s="1" customFormat="1" ht="30" customHeight="1">
      <c r="B78" s="34"/>
      <c r="C78" s="29" t="s">
        <v>17</v>
      </c>
      <c r="D78" s="35"/>
      <c r="E78" s="35"/>
      <c r="F78" s="223" t="str">
        <f>F6</f>
        <v>Spevnené plochy pre zberné nádoby</v>
      </c>
      <c r="G78" s="224"/>
      <c r="H78" s="224"/>
      <c r="I78" s="224"/>
      <c r="J78" s="224"/>
      <c r="K78" s="224"/>
      <c r="L78" s="224"/>
      <c r="M78" s="224"/>
      <c r="N78" s="224"/>
      <c r="O78" s="224"/>
      <c r="P78" s="224"/>
      <c r="Q78" s="35"/>
      <c r="R78" s="36"/>
    </row>
    <row r="79" spans="2:18" s="1" customFormat="1" ht="36.950000000000003" customHeight="1">
      <c r="B79" s="34"/>
      <c r="C79" s="68" t="s">
        <v>108</v>
      </c>
      <c r="D79" s="35"/>
      <c r="E79" s="35"/>
      <c r="F79" s="200" t="str">
        <f>F7</f>
        <v>3 - Družstevná 892 / 7,2 x 4 m /</v>
      </c>
      <c r="G79" s="225"/>
      <c r="H79" s="225"/>
      <c r="I79" s="225"/>
      <c r="J79" s="225"/>
      <c r="K79" s="225"/>
      <c r="L79" s="225"/>
      <c r="M79" s="225"/>
      <c r="N79" s="225"/>
      <c r="O79" s="225"/>
      <c r="P79" s="225"/>
      <c r="Q79" s="35"/>
      <c r="R79" s="36"/>
    </row>
    <row r="80" spans="2:18" s="1" customFormat="1" ht="6.95" customHeight="1">
      <c r="B80" s="34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6"/>
    </row>
    <row r="81" spans="2:47" s="1" customFormat="1" ht="18" customHeight="1">
      <c r="B81" s="34"/>
      <c r="C81" s="29" t="s">
        <v>21</v>
      </c>
      <c r="D81" s="35"/>
      <c r="E81" s="35"/>
      <c r="F81" s="27" t="str">
        <f>F9</f>
        <v xml:space="preserve"> </v>
      </c>
      <c r="G81" s="35"/>
      <c r="H81" s="35"/>
      <c r="I81" s="35"/>
      <c r="J81" s="35"/>
      <c r="K81" s="29" t="s">
        <v>23</v>
      </c>
      <c r="L81" s="35"/>
      <c r="M81" s="227" t="str">
        <f>IF(O9="","",O9)</f>
        <v>30. 1. 2018</v>
      </c>
      <c r="N81" s="227"/>
      <c r="O81" s="227"/>
      <c r="P81" s="227"/>
      <c r="Q81" s="35"/>
      <c r="R81" s="36"/>
    </row>
    <row r="82" spans="2:47" s="1" customFormat="1" ht="6.95" customHeight="1">
      <c r="B82" s="34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6"/>
    </row>
    <row r="83" spans="2:47" s="1" customFormat="1">
      <c r="B83" s="34"/>
      <c r="C83" s="29" t="s">
        <v>25</v>
      </c>
      <c r="D83" s="35"/>
      <c r="E83" s="35"/>
      <c r="F83" s="27" t="str">
        <f>E12</f>
        <v>Mesto Partizánske</v>
      </c>
      <c r="G83" s="35"/>
      <c r="H83" s="35"/>
      <c r="I83" s="35"/>
      <c r="J83" s="35"/>
      <c r="K83" s="29" t="s">
        <v>31</v>
      </c>
      <c r="L83" s="35"/>
      <c r="M83" s="184" t="str">
        <f>E18</f>
        <v xml:space="preserve"> </v>
      </c>
      <c r="N83" s="184"/>
      <c r="O83" s="184"/>
      <c r="P83" s="184"/>
      <c r="Q83" s="184"/>
      <c r="R83" s="36"/>
    </row>
    <row r="84" spans="2:47" s="1" customFormat="1" ht="14.45" customHeight="1">
      <c r="B84" s="34"/>
      <c r="C84" s="29" t="s">
        <v>29</v>
      </c>
      <c r="D84" s="35"/>
      <c r="E84" s="35"/>
      <c r="F84" s="27" t="str">
        <f>IF(E15="","",E15)</f>
        <v>Vyplň údaj</v>
      </c>
      <c r="G84" s="35"/>
      <c r="H84" s="35"/>
      <c r="I84" s="35"/>
      <c r="J84" s="35"/>
      <c r="K84" s="29" t="s">
        <v>34</v>
      </c>
      <c r="L84" s="35"/>
      <c r="M84" s="184" t="str">
        <f>E21</f>
        <v xml:space="preserve"> </v>
      </c>
      <c r="N84" s="184"/>
      <c r="O84" s="184"/>
      <c r="P84" s="184"/>
      <c r="Q84" s="184"/>
      <c r="R84" s="36"/>
    </row>
    <row r="85" spans="2:47" s="1" customFormat="1" ht="10.35" customHeight="1">
      <c r="B85" s="34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6"/>
    </row>
    <row r="86" spans="2:47" s="1" customFormat="1" ht="29.25" customHeight="1">
      <c r="B86" s="34"/>
      <c r="C86" s="234" t="s">
        <v>112</v>
      </c>
      <c r="D86" s="235"/>
      <c r="E86" s="235"/>
      <c r="F86" s="235"/>
      <c r="G86" s="235"/>
      <c r="H86" s="113"/>
      <c r="I86" s="113"/>
      <c r="J86" s="113"/>
      <c r="K86" s="113"/>
      <c r="L86" s="113"/>
      <c r="M86" s="113"/>
      <c r="N86" s="234" t="s">
        <v>113</v>
      </c>
      <c r="O86" s="235"/>
      <c r="P86" s="235"/>
      <c r="Q86" s="235"/>
      <c r="R86" s="36"/>
    </row>
    <row r="87" spans="2:47" s="1" customFormat="1" ht="10.35" customHeight="1">
      <c r="B87" s="34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6"/>
    </row>
    <row r="88" spans="2:47" s="1" customFormat="1" ht="29.25" customHeight="1">
      <c r="B88" s="34"/>
      <c r="C88" s="121" t="s">
        <v>114</v>
      </c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219">
        <f>N121</f>
        <v>0</v>
      </c>
      <c r="O88" s="236"/>
      <c r="P88" s="236"/>
      <c r="Q88" s="236"/>
      <c r="R88" s="36"/>
      <c r="AU88" s="17" t="s">
        <v>115</v>
      </c>
    </row>
    <row r="89" spans="2:47" s="6" customFormat="1" ht="24.95" customHeight="1">
      <c r="B89" s="122"/>
      <c r="C89" s="123"/>
      <c r="D89" s="124" t="s">
        <v>116</v>
      </c>
      <c r="E89" s="123"/>
      <c r="F89" s="123"/>
      <c r="G89" s="123"/>
      <c r="H89" s="123"/>
      <c r="I89" s="123"/>
      <c r="J89" s="123"/>
      <c r="K89" s="123"/>
      <c r="L89" s="123"/>
      <c r="M89" s="123"/>
      <c r="N89" s="237">
        <f>N122</f>
        <v>0</v>
      </c>
      <c r="O89" s="238"/>
      <c r="P89" s="238"/>
      <c r="Q89" s="238"/>
      <c r="R89" s="125"/>
    </row>
    <row r="90" spans="2:47" s="7" customFormat="1" ht="19.899999999999999" customHeight="1">
      <c r="B90" s="126"/>
      <c r="C90" s="127"/>
      <c r="D90" s="101" t="s">
        <v>117</v>
      </c>
      <c r="E90" s="127"/>
      <c r="F90" s="127"/>
      <c r="G90" s="127"/>
      <c r="H90" s="127"/>
      <c r="I90" s="127"/>
      <c r="J90" s="127"/>
      <c r="K90" s="127"/>
      <c r="L90" s="127"/>
      <c r="M90" s="127"/>
      <c r="N90" s="215">
        <f>N123</f>
        <v>0</v>
      </c>
      <c r="O90" s="239"/>
      <c r="P90" s="239"/>
      <c r="Q90" s="239"/>
      <c r="R90" s="128"/>
    </row>
    <row r="91" spans="2:47" s="7" customFormat="1" ht="19.899999999999999" customHeight="1">
      <c r="B91" s="126"/>
      <c r="C91" s="127"/>
      <c r="D91" s="101" t="s">
        <v>119</v>
      </c>
      <c r="E91" s="127"/>
      <c r="F91" s="127"/>
      <c r="G91" s="127"/>
      <c r="H91" s="127"/>
      <c r="I91" s="127"/>
      <c r="J91" s="127"/>
      <c r="K91" s="127"/>
      <c r="L91" s="127"/>
      <c r="M91" s="127"/>
      <c r="N91" s="215">
        <f>N136</f>
        <v>0</v>
      </c>
      <c r="O91" s="239"/>
      <c r="P91" s="239"/>
      <c r="Q91" s="239"/>
      <c r="R91" s="128"/>
    </row>
    <row r="92" spans="2:47" s="7" customFormat="1" ht="19.899999999999999" customHeight="1">
      <c r="B92" s="126"/>
      <c r="C92" s="127"/>
      <c r="D92" s="101" t="s">
        <v>120</v>
      </c>
      <c r="E92" s="127"/>
      <c r="F92" s="127"/>
      <c r="G92" s="127"/>
      <c r="H92" s="127"/>
      <c r="I92" s="127"/>
      <c r="J92" s="127"/>
      <c r="K92" s="127"/>
      <c r="L92" s="127"/>
      <c r="M92" s="127"/>
      <c r="N92" s="215">
        <f>N141</f>
        <v>0</v>
      </c>
      <c r="O92" s="239"/>
      <c r="P92" s="239"/>
      <c r="Q92" s="239"/>
      <c r="R92" s="128"/>
    </row>
    <row r="93" spans="2:47" s="7" customFormat="1" ht="19.899999999999999" customHeight="1">
      <c r="B93" s="126"/>
      <c r="C93" s="127"/>
      <c r="D93" s="101" t="s">
        <v>121</v>
      </c>
      <c r="E93" s="127"/>
      <c r="F93" s="127"/>
      <c r="G93" s="127"/>
      <c r="H93" s="127"/>
      <c r="I93" s="127"/>
      <c r="J93" s="127"/>
      <c r="K93" s="127"/>
      <c r="L93" s="127"/>
      <c r="M93" s="127"/>
      <c r="N93" s="215">
        <f>N146</f>
        <v>0</v>
      </c>
      <c r="O93" s="239"/>
      <c r="P93" s="239"/>
      <c r="Q93" s="239"/>
      <c r="R93" s="128"/>
    </row>
    <row r="94" spans="2:47" s="6" customFormat="1" ht="21.75" customHeight="1">
      <c r="B94" s="122"/>
      <c r="C94" s="123"/>
      <c r="D94" s="124" t="s">
        <v>124</v>
      </c>
      <c r="E94" s="123"/>
      <c r="F94" s="123"/>
      <c r="G94" s="123"/>
      <c r="H94" s="123"/>
      <c r="I94" s="123"/>
      <c r="J94" s="123"/>
      <c r="K94" s="123"/>
      <c r="L94" s="123"/>
      <c r="M94" s="123"/>
      <c r="N94" s="240">
        <f>N148</f>
        <v>0</v>
      </c>
      <c r="O94" s="238"/>
      <c r="P94" s="238"/>
      <c r="Q94" s="238"/>
      <c r="R94" s="125"/>
    </row>
    <row r="95" spans="2:47" s="1" customFormat="1" ht="21.75" customHeight="1">
      <c r="B95" s="34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6"/>
    </row>
    <row r="96" spans="2:47" s="1" customFormat="1" ht="29.25" customHeight="1">
      <c r="B96" s="34"/>
      <c r="C96" s="121" t="s">
        <v>125</v>
      </c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236">
        <f>ROUND(N97+N98+N99+N100+N101+N102,2)</f>
        <v>0</v>
      </c>
      <c r="O96" s="241"/>
      <c r="P96" s="241"/>
      <c r="Q96" s="241"/>
      <c r="R96" s="36"/>
      <c r="T96" s="129"/>
      <c r="U96" s="130" t="s">
        <v>39</v>
      </c>
    </row>
    <row r="97" spans="2:65" s="1" customFormat="1" ht="18" customHeight="1">
      <c r="B97" s="131"/>
      <c r="C97" s="132"/>
      <c r="D97" s="216" t="s">
        <v>126</v>
      </c>
      <c r="E97" s="242"/>
      <c r="F97" s="242"/>
      <c r="G97" s="242"/>
      <c r="H97" s="242"/>
      <c r="I97" s="132"/>
      <c r="J97" s="132"/>
      <c r="K97" s="132"/>
      <c r="L97" s="132"/>
      <c r="M97" s="132"/>
      <c r="N97" s="214">
        <f>ROUND(N88*T97,2)</f>
        <v>0</v>
      </c>
      <c r="O97" s="243"/>
      <c r="P97" s="243"/>
      <c r="Q97" s="243"/>
      <c r="R97" s="134"/>
      <c r="S97" s="132"/>
      <c r="T97" s="135"/>
      <c r="U97" s="136" t="s">
        <v>42</v>
      </c>
      <c r="V97" s="137"/>
      <c r="W97" s="137"/>
      <c r="X97" s="137"/>
      <c r="Y97" s="137"/>
      <c r="Z97" s="137"/>
      <c r="AA97" s="137"/>
      <c r="AB97" s="137"/>
      <c r="AC97" s="137"/>
      <c r="AD97" s="137"/>
      <c r="AE97" s="137"/>
      <c r="AF97" s="137"/>
      <c r="AG97" s="137"/>
      <c r="AH97" s="137"/>
      <c r="AI97" s="137"/>
      <c r="AJ97" s="137"/>
      <c r="AK97" s="137"/>
      <c r="AL97" s="137"/>
      <c r="AM97" s="137"/>
      <c r="AN97" s="137"/>
      <c r="AO97" s="137"/>
      <c r="AP97" s="137"/>
      <c r="AQ97" s="137"/>
      <c r="AR97" s="137"/>
      <c r="AS97" s="137"/>
      <c r="AT97" s="137"/>
      <c r="AU97" s="137"/>
      <c r="AV97" s="137"/>
      <c r="AW97" s="137"/>
      <c r="AX97" s="137"/>
      <c r="AY97" s="138" t="s">
        <v>127</v>
      </c>
      <c r="AZ97" s="137"/>
      <c r="BA97" s="137"/>
      <c r="BB97" s="137"/>
      <c r="BC97" s="137"/>
      <c r="BD97" s="137"/>
      <c r="BE97" s="139">
        <f t="shared" ref="BE97:BE102" si="0">IF(U97="základná",N97,0)</f>
        <v>0</v>
      </c>
      <c r="BF97" s="139">
        <f t="shared" ref="BF97:BF102" si="1">IF(U97="znížená",N97,0)</f>
        <v>0</v>
      </c>
      <c r="BG97" s="139">
        <f t="shared" ref="BG97:BG102" si="2">IF(U97="zákl. prenesená",N97,0)</f>
        <v>0</v>
      </c>
      <c r="BH97" s="139">
        <f t="shared" ref="BH97:BH102" si="3">IF(U97="zníž. prenesená",N97,0)</f>
        <v>0</v>
      </c>
      <c r="BI97" s="139">
        <f t="shared" ref="BI97:BI102" si="4">IF(U97="nulová",N97,0)</f>
        <v>0</v>
      </c>
      <c r="BJ97" s="138" t="s">
        <v>84</v>
      </c>
      <c r="BK97" s="137"/>
      <c r="BL97" s="137"/>
      <c r="BM97" s="137"/>
    </row>
    <row r="98" spans="2:65" s="1" customFormat="1" ht="18" customHeight="1">
      <c r="B98" s="131"/>
      <c r="C98" s="132"/>
      <c r="D98" s="216" t="s">
        <v>128</v>
      </c>
      <c r="E98" s="242"/>
      <c r="F98" s="242"/>
      <c r="G98" s="242"/>
      <c r="H98" s="242"/>
      <c r="I98" s="132"/>
      <c r="J98" s="132"/>
      <c r="K98" s="132"/>
      <c r="L98" s="132"/>
      <c r="M98" s="132"/>
      <c r="N98" s="214">
        <f>ROUND(N88*T98,2)</f>
        <v>0</v>
      </c>
      <c r="O98" s="243"/>
      <c r="P98" s="243"/>
      <c r="Q98" s="243"/>
      <c r="R98" s="134"/>
      <c r="S98" s="132"/>
      <c r="T98" s="135"/>
      <c r="U98" s="136" t="s">
        <v>42</v>
      </c>
      <c r="V98" s="137"/>
      <c r="W98" s="137"/>
      <c r="X98" s="137"/>
      <c r="Y98" s="137"/>
      <c r="Z98" s="137"/>
      <c r="AA98" s="137"/>
      <c r="AB98" s="137"/>
      <c r="AC98" s="137"/>
      <c r="AD98" s="137"/>
      <c r="AE98" s="137"/>
      <c r="AF98" s="137"/>
      <c r="AG98" s="137"/>
      <c r="AH98" s="137"/>
      <c r="AI98" s="137"/>
      <c r="AJ98" s="137"/>
      <c r="AK98" s="137"/>
      <c r="AL98" s="137"/>
      <c r="AM98" s="137"/>
      <c r="AN98" s="137"/>
      <c r="AO98" s="137"/>
      <c r="AP98" s="137"/>
      <c r="AQ98" s="137"/>
      <c r="AR98" s="137"/>
      <c r="AS98" s="137"/>
      <c r="AT98" s="137"/>
      <c r="AU98" s="137"/>
      <c r="AV98" s="137"/>
      <c r="AW98" s="137"/>
      <c r="AX98" s="137"/>
      <c r="AY98" s="138" t="s">
        <v>127</v>
      </c>
      <c r="AZ98" s="137"/>
      <c r="BA98" s="137"/>
      <c r="BB98" s="137"/>
      <c r="BC98" s="137"/>
      <c r="BD98" s="137"/>
      <c r="BE98" s="139">
        <f t="shared" si="0"/>
        <v>0</v>
      </c>
      <c r="BF98" s="139">
        <f t="shared" si="1"/>
        <v>0</v>
      </c>
      <c r="BG98" s="139">
        <f t="shared" si="2"/>
        <v>0</v>
      </c>
      <c r="BH98" s="139">
        <f t="shared" si="3"/>
        <v>0</v>
      </c>
      <c r="BI98" s="139">
        <f t="shared" si="4"/>
        <v>0</v>
      </c>
      <c r="BJ98" s="138" t="s">
        <v>84</v>
      </c>
      <c r="BK98" s="137"/>
      <c r="BL98" s="137"/>
      <c r="BM98" s="137"/>
    </row>
    <row r="99" spans="2:65" s="1" customFormat="1" ht="18" customHeight="1">
      <c r="B99" s="131"/>
      <c r="C99" s="132"/>
      <c r="D99" s="216" t="s">
        <v>129</v>
      </c>
      <c r="E99" s="242"/>
      <c r="F99" s="242"/>
      <c r="G99" s="242"/>
      <c r="H99" s="242"/>
      <c r="I99" s="132"/>
      <c r="J99" s="132"/>
      <c r="K99" s="132"/>
      <c r="L99" s="132"/>
      <c r="M99" s="132"/>
      <c r="N99" s="214">
        <f>ROUND(N88*T99,2)</f>
        <v>0</v>
      </c>
      <c r="O99" s="243"/>
      <c r="P99" s="243"/>
      <c r="Q99" s="243"/>
      <c r="R99" s="134"/>
      <c r="S99" s="132"/>
      <c r="T99" s="135"/>
      <c r="U99" s="136" t="s">
        <v>42</v>
      </c>
      <c r="V99" s="137"/>
      <c r="W99" s="137"/>
      <c r="X99" s="137"/>
      <c r="Y99" s="137"/>
      <c r="Z99" s="137"/>
      <c r="AA99" s="137"/>
      <c r="AB99" s="137"/>
      <c r="AC99" s="137"/>
      <c r="AD99" s="137"/>
      <c r="AE99" s="137"/>
      <c r="AF99" s="137"/>
      <c r="AG99" s="137"/>
      <c r="AH99" s="137"/>
      <c r="AI99" s="137"/>
      <c r="AJ99" s="137"/>
      <c r="AK99" s="137"/>
      <c r="AL99" s="137"/>
      <c r="AM99" s="137"/>
      <c r="AN99" s="137"/>
      <c r="AO99" s="137"/>
      <c r="AP99" s="137"/>
      <c r="AQ99" s="137"/>
      <c r="AR99" s="137"/>
      <c r="AS99" s="137"/>
      <c r="AT99" s="137"/>
      <c r="AU99" s="137"/>
      <c r="AV99" s="137"/>
      <c r="AW99" s="137"/>
      <c r="AX99" s="137"/>
      <c r="AY99" s="138" t="s">
        <v>127</v>
      </c>
      <c r="AZ99" s="137"/>
      <c r="BA99" s="137"/>
      <c r="BB99" s="137"/>
      <c r="BC99" s="137"/>
      <c r="BD99" s="137"/>
      <c r="BE99" s="139">
        <f t="shared" si="0"/>
        <v>0</v>
      </c>
      <c r="BF99" s="139">
        <f t="shared" si="1"/>
        <v>0</v>
      </c>
      <c r="BG99" s="139">
        <f t="shared" si="2"/>
        <v>0</v>
      </c>
      <c r="BH99" s="139">
        <f t="shared" si="3"/>
        <v>0</v>
      </c>
      <c r="BI99" s="139">
        <f t="shared" si="4"/>
        <v>0</v>
      </c>
      <c r="BJ99" s="138" t="s">
        <v>84</v>
      </c>
      <c r="BK99" s="137"/>
      <c r="BL99" s="137"/>
      <c r="BM99" s="137"/>
    </row>
    <row r="100" spans="2:65" s="1" customFormat="1" ht="18" customHeight="1">
      <c r="B100" s="131"/>
      <c r="C100" s="132"/>
      <c r="D100" s="216" t="s">
        <v>130</v>
      </c>
      <c r="E100" s="242"/>
      <c r="F100" s="242"/>
      <c r="G100" s="242"/>
      <c r="H100" s="242"/>
      <c r="I100" s="132"/>
      <c r="J100" s="132"/>
      <c r="K100" s="132"/>
      <c r="L100" s="132"/>
      <c r="M100" s="132"/>
      <c r="N100" s="214">
        <f>ROUND(N88*T100,2)</f>
        <v>0</v>
      </c>
      <c r="O100" s="243"/>
      <c r="P100" s="243"/>
      <c r="Q100" s="243"/>
      <c r="R100" s="134"/>
      <c r="S100" s="132"/>
      <c r="T100" s="135"/>
      <c r="U100" s="136" t="s">
        <v>42</v>
      </c>
      <c r="V100" s="137"/>
      <c r="W100" s="137"/>
      <c r="X100" s="137"/>
      <c r="Y100" s="137"/>
      <c r="Z100" s="137"/>
      <c r="AA100" s="137"/>
      <c r="AB100" s="137"/>
      <c r="AC100" s="137"/>
      <c r="AD100" s="137"/>
      <c r="AE100" s="137"/>
      <c r="AF100" s="137"/>
      <c r="AG100" s="137"/>
      <c r="AH100" s="137"/>
      <c r="AI100" s="137"/>
      <c r="AJ100" s="137"/>
      <c r="AK100" s="137"/>
      <c r="AL100" s="137"/>
      <c r="AM100" s="137"/>
      <c r="AN100" s="137"/>
      <c r="AO100" s="137"/>
      <c r="AP100" s="137"/>
      <c r="AQ100" s="137"/>
      <c r="AR100" s="137"/>
      <c r="AS100" s="137"/>
      <c r="AT100" s="137"/>
      <c r="AU100" s="137"/>
      <c r="AV100" s="137"/>
      <c r="AW100" s="137"/>
      <c r="AX100" s="137"/>
      <c r="AY100" s="138" t="s">
        <v>127</v>
      </c>
      <c r="AZ100" s="137"/>
      <c r="BA100" s="137"/>
      <c r="BB100" s="137"/>
      <c r="BC100" s="137"/>
      <c r="BD100" s="137"/>
      <c r="BE100" s="139">
        <f t="shared" si="0"/>
        <v>0</v>
      </c>
      <c r="BF100" s="139">
        <f t="shared" si="1"/>
        <v>0</v>
      </c>
      <c r="BG100" s="139">
        <f t="shared" si="2"/>
        <v>0</v>
      </c>
      <c r="BH100" s="139">
        <f t="shared" si="3"/>
        <v>0</v>
      </c>
      <c r="BI100" s="139">
        <f t="shared" si="4"/>
        <v>0</v>
      </c>
      <c r="BJ100" s="138" t="s">
        <v>84</v>
      </c>
      <c r="BK100" s="137"/>
      <c r="BL100" s="137"/>
      <c r="BM100" s="137"/>
    </row>
    <row r="101" spans="2:65" s="1" customFormat="1" ht="18" customHeight="1">
      <c r="B101" s="131"/>
      <c r="C101" s="132"/>
      <c r="D101" s="216" t="s">
        <v>131</v>
      </c>
      <c r="E101" s="242"/>
      <c r="F101" s="242"/>
      <c r="G101" s="242"/>
      <c r="H101" s="242"/>
      <c r="I101" s="132"/>
      <c r="J101" s="132"/>
      <c r="K101" s="132"/>
      <c r="L101" s="132"/>
      <c r="M101" s="132"/>
      <c r="N101" s="214">
        <f>ROUND(N88*T101,2)</f>
        <v>0</v>
      </c>
      <c r="O101" s="243"/>
      <c r="P101" s="243"/>
      <c r="Q101" s="243"/>
      <c r="R101" s="134"/>
      <c r="S101" s="132"/>
      <c r="T101" s="135"/>
      <c r="U101" s="136" t="s">
        <v>42</v>
      </c>
      <c r="V101" s="137"/>
      <c r="W101" s="137"/>
      <c r="X101" s="137"/>
      <c r="Y101" s="137"/>
      <c r="Z101" s="137"/>
      <c r="AA101" s="137"/>
      <c r="AB101" s="137"/>
      <c r="AC101" s="137"/>
      <c r="AD101" s="137"/>
      <c r="AE101" s="137"/>
      <c r="AF101" s="137"/>
      <c r="AG101" s="137"/>
      <c r="AH101" s="137"/>
      <c r="AI101" s="137"/>
      <c r="AJ101" s="137"/>
      <c r="AK101" s="137"/>
      <c r="AL101" s="137"/>
      <c r="AM101" s="137"/>
      <c r="AN101" s="137"/>
      <c r="AO101" s="137"/>
      <c r="AP101" s="137"/>
      <c r="AQ101" s="137"/>
      <c r="AR101" s="137"/>
      <c r="AS101" s="137"/>
      <c r="AT101" s="137"/>
      <c r="AU101" s="137"/>
      <c r="AV101" s="137"/>
      <c r="AW101" s="137"/>
      <c r="AX101" s="137"/>
      <c r="AY101" s="138" t="s">
        <v>127</v>
      </c>
      <c r="AZ101" s="137"/>
      <c r="BA101" s="137"/>
      <c r="BB101" s="137"/>
      <c r="BC101" s="137"/>
      <c r="BD101" s="137"/>
      <c r="BE101" s="139">
        <f t="shared" si="0"/>
        <v>0</v>
      </c>
      <c r="BF101" s="139">
        <f t="shared" si="1"/>
        <v>0</v>
      </c>
      <c r="BG101" s="139">
        <f t="shared" si="2"/>
        <v>0</v>
      </c>
      <c r="BH101" s="139">
        <f t="shared" si="3"/>
        <v>0</v>
      </c>
      <c r="BI101" s="139">
        <f t="shared" si="4"/>
        <v>0</v>
      </c>
      <c r="BJ101" s="138" t="s">
        <v>84</v>
      </c>
      <c r="BK101" s="137"/>
      <c r="BL101" s="137"/>
      <c r="BM101" s="137"/>
    </row>
    <row r="102" spans="2:65" s="1" customFormat="1" ht="18" customHeight="1">
      <c r="B102" s="131"/>
      <c r="C102" s="132"/>
      <c r="D102" s="133" t="s">
        <v>132</v>
      </c>
      <c r="E102" s="132"/>
      <c r="F102" s="132"/>
      <c r="G102" s="132"/>
      <c r="H102" s="132"/>
      <c r="I102" s="132"/>
      <c r="J102" s="132"/>
      <c r="K102" s="132"/>
      <c r="L102" s="132"/>
      <c r="M102" s="132"/>
      <c r="N102" s="214">
        <f>ROUND(N88*T102,2)</f>
        <v>0</v>
      </c>
      <c r="O102" s="243"/>
      <c r="P102" s="243"/>
      <c r="Q102" s="243"/>
      <c r="R102" s="134"/>
      <c r="S102" s="132"/>
      <c r="T102" s="140"/>
      <c r="U102" s="141" t="s">
        <v>42</v>
      </c>
      <c r="V102" s="137"/>
      <c r="W102" s="137"/>
      <c r="X102" s="137"/>
      <c r="Y102" s="137"/>
      <c r="Z102" s="137"/>
      <c r="AA102" s="137"/>
      <c r="AB102" s="137"/>
      <c r="AC102" s="137"/>
      <c r="AD102" s="137"/>
      <c r="AE102" s="137"/>
      <c r="AF102" s="137"/>
      <c r="AG102" s="137"/>
      <c r="AH102" s="137"/>
      <c r="AI102" s="137"/>
      <c r="AJ102" s="137"/>
      <c r="AK102" s="137"/>
      <c r="AL102" s="137"/>
      <c r="AM102" s="137"/>
      <c r="AN102" s="137"/>
      <c r="AO102" s="137"/>
      <c r="AP102" s="137"/>
      <c r="AQ102" s="137"/>
      <c r="AR102" s="137"/>
      <c r="AS102" s="137"/>
      <c r="AT102" s="137"/>
      <c r="AU102" s="137"/>
      <c r="AV102" s="137"/>
      <c r="AW102" s="137"/>
      <c r="AX102" s="137"/>
      <c r="AY102" s="138" t="s">
        <v>133</v>
      </c>
      <c r="AZ102" s="137"/>
      <c r="BA102" s="137"/>
      <c r="BB102" s="137"/>
      <c r="BC102" s="137"/>
      <c r="BD102" s="137"/>
      <c r="BE102" s="139">
        <f t="shared" si="0"/>
        <v>0</v>
      </c>
      <c r="BF102" s="139">
        <f t="shared" si="1"/>
        <v>0</v>
      </c>
      <c r="BG102" s="139">
        <f t="shared" si="2"/>
        <v>0</v>
      </c>
      <c r="BH102" s="139">
        <f t="shared" si="3"/>
        <v>0</v>
      </c>
      <c r="BI102" s="139">
        <f t="shared" si="4"/>
        <v>0</v>
      </c>
      <c r="BJ102" s="138" t="s">
        <v>84</v>
      </c>
      <c r="BK102" s="137"/>
      <c r="BL102" s="137"/>
      <c r="BM102" s="137"/>
    </row>
    <row r="103" spans="2:65" s="1" customFormat="1" ht="13.5">
      <c r="B103" s="34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6"/>
    </row>
    <row r="104" spans="2:65" s="1" customFormat="1" ht="29.25" customHeight="1">
      <c r="B104" s="34"/>
      <c r="C104" s="112" t="s">
        <v>101</v>
      </c>
      <c r="D104" s="113"/>
      <c r="E104" s="113"/>
      <c r="F104" s="113"/>
      <c r="G104" s="113"/>
      <c r="H104" s="113"/>
      <c r="I104" s="113"/>
      <c r="J104" s="113"/>
      <c r="K104" s="113"/>
      <c r="L104" s="220">
        <f>ROUND(SUM(N88+N96),2)</f>
        <v>0</v>
      </c>
      <c r="M104" s="220"/>
      <c r="N104" s="220"/>
      <c r="O104" s="220"/>
      <c r="P104" s="220"/>
      <c r="Q104" s="220"/>
      <c r="R104" s="36"/>
    </row>
    <row r="105" spans="2:65" s="1" customFormat="1" ht="6.95" customHeight="1">
      <c r="B105" s="58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60"/>
    </row>
    <row r="109" spans="2:65" s="1" customFormat="1" ht="6.95" customHeight="1">
      <c r="B109" s="61"/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3"/>
    </row>
    <row r="110" spans="2:65" s="1" customFormat="1" ht="36.950000000000003" customHeight="1">
      <c r="B110" s="34"/>
      <c r="C110" s="180" t="s">
        <v>134</v>
      </c>
      <c r="D110" s="225"/>
      <c r="E110" s="225"/>
      <c r="F110" s="225"/>
      <c r="G110" s="225"/>
      <c r="H110" s="225"/>
      <c r="I110" s="225"/>
      <c r="J110" s="225"/>
      <c r="K110" s="225"/>
      <c r="L110" s="225"/>
      <c r="M110" s="225"/>
      <c r="N110" s="225"/>
      <c r="O110" s="225"/>
      <c r="P110" s="225"/>
      <c r="Q110" s="225"/>
      <c r="R110" s="36"/>
    </row>
    <row r="111" spans="2:65" s="1" customFormat="1" ht="6.95" customHeight="1">
      <c r="B111" s="34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6"/>
    </row>
    <row r="112" spans="2:65" s="1" customFormat="1" ht="30" customHeight="1">
      <c r="B112" s="34"/>
      <c r="C112" s="29" t="s">
        <v>17</v>
      </c>
      <c r="D112" s="35"/>
      <c r="E112" s="35"/>
      <c r="F112" s="223" t="str">
        <f>F6</f>
        <v>Spevnené plochy pre zberné nádoby</v>
      </c>
      <c r="G112" s="224"/>
      <c r="H112" s="224"/>
      <c r="I112" s="224"/>
      <c r="J112" s="224"/>
      <c r="K112" s="224"/>
      <c r="L112" s="224"/>
      <c r="M112" s="224"/>
      <c r="N112" s="224"/>
      <c r="O112" s="224"/>
      <c r="P112" s="224"/>
      <c r="Q112" s="35"/>
      <c r="R112" s="36"/>
    </row>
    <row r="113" spans="2:65" s="1" customFormat="1" ht="36.950000000000003" customHeight="1">
      <c r="B113" s="34"/>
      <c r="C113" s="68" t="s">
        <v>108</v>
      </c>
      <c r="D113" s="35"/>
      <c r="E113" s="35"/>
      <c r="F113" s="200" t="str">
        <f>F7</f>
        <v>3 - Družstevná 892 / 7,2 x 4 m /</v>
      </c>
      <c r="G113" s="225"/>
      <c r="H113" s="225"/>
      <c r="I113" s="225"/>
      <c r="J113" s="225"/>
      <c r="K113" s="225"/>
      <c r="L113" s="225"/>
      <c r="M113" s="225"/>
      <c r="N113" s="225"/>
      <c r="O113" s="225"/>
      <c r="P113" s="225"/>
      <c r="Q113" s="35"/>
      <c r="R113" s="36"/>
    </row>
    <row r="114" spans="2:65" s="1" customFormat="1" ht="6.95" customHeight="1">
      <c r="B114" s="34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6"/>
    </row>
    <row r="115" spans="2:65" s="1" customFormat="1" ht="18" customHeight="1">
      <c r="B115" s="34"/>
      <c r="C115" s="29" t="s">
        <v>21</v>
      </c>
      <c r="D115" s="35"/>
      <c r="E115" s="35"/>
      <c r="F115" s="27" t="str">
        <f>F9</f>
        <v xml:space="preserve"> </v>
      </c>
      <c r="G115" s="35"/>
      <c r="H115" s="35"/>
      <c r="I115" s="35"/>
      <c r="J115" s="35"/>
      <c r="K115" s="29" t="s">
        <v>23</v>
      </c>
      <c r="L115" s="35"/>
      <c r="M115" s="227" t="str">
        <f>IF(O9="","",O9)</f>
        <v>30. 1. 2018</v>
      </c>
      <c r="N115" s="227"/>
      <c r="O115" s="227"/>
      <c r="P115" s="227"/>
      <c r="Q115" s="35"/>
      <c r="R115" s="36"/>
    </row>
    <row r="116" spans="2:65" s="1" customFormat="1" ht="6.95" customHeight="1">
      <c r="B116" s="34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6"/>
    </row>
    <row r="117" spans="2:65" s="1" customFormat="1">
      <c r="B117" s="34"/>
      <c r="C117" s="29" t="s">
        <v>25</v>
      </c>
      <c r="D117" s="35"/>
      <c r="E117" s="35"/>
      <c r="F117" s="27" t="str">
        <f>E12</f>
        <v>Mesto Partizánske</v>
      </c>
      <c r="G117" s="35"/>
      <c r="H117" s="35"/>
      <c r="I117" s="35"/>
      <c r="J117" s="35"/>
      <c r="K117" s="29" t="s">
        <v>31</v>
      </c>
      <c r="L117" s="35"/>
      <c r="M117" s="184" t="str">
        <f>E18</f>
        <v xml:space="preserve"> </v>
      </c>
      <c r="N117" s="184"/>
      <c r="O117" s="184"/>
      <c r="P117" s="184"/>
      <c r="Q117" s="184"/>
      <c r="R117" s="36"/>
    </row>
    <row r="118" spans="2:65" s="1" customFormat="1" ht="14.45" customHeight="1">
      <c r="B118" s="34"/>
      <c r="C118" s="29" t="s">
        <v>29</v>
      </c>
      <c r="D118" s="35"/>
      <c r="E118" s="35"/>
      <c r="F118" s="27" t="str">
        <f>IF(E15="","",E15)</f>
        <v>Vyplň údaj</v>
      </c>
      <c r="G118" s="35"/>
      <c r="H118" s="35"/>
      <c r="I118" s="35"/>
      <c r="J118" s="35"/>
      <c r="K118" s="29" t="s">
        <v>34</v>
      </c>
      <c r="L118" s="35"/>
      <c r="M118" s="184" t="str">
        <f>E21</f>
        <v xml:space="preserve"> </v>
      </c>
      <c r="N118" s="184"/>
      <c r="O118" s="184"/>
      <c r="P118" s="184"/>
      <c r="Q118" s="184"/>
      <c r="R118" s="36"/>
    </row>
    <row r="119" spans="2:65" s="1" customFormat="1" ht="10.35" customHeight="1">
      <c r="B119" s="34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6"/>
    </row>
    <row r="120" spans="2:65" s="8" customFormat="1" ht="29.25" customHeight="1">
      <c r="B120" s="142"/>
      <c r="C120" s="143" t="s">
        <v>135</v>
      </c>
      <c r="D120" s="144" t="s">
        <v>136</v>
      </c>
      <c r="E120" s="144" t="s">
        <v>57</v>
      </c>
      <c r="F120" s="244" t="s">
        <v>137</v>
      </c>
      <c r="G120" s="244"/>
      <c r="H120" s="244"/>
      <c r="I120" s="244"/>
      <c r="J120" s="144" t="s">
        <v>138</v>
      </c>
      <c r="K120" s="144" t="s">
        <v>139</v>
      </c>
      <c r="L120" s="245" t="s">
        <v>140</v>
      </c>
      <c r="M120" s="245"/>
      <c r="N120" s="244" t="s">
        <v>113</v>
      </c>
      <c r="O120" s="244"/>
      <c r="P120" s="244"/>
      <c r="Q120" s="246"/>
      <c r="R120" s="145"/>
      <c r="T120" s="75" t="s">
        <v>141</v>
      </c>
      <c r="U120" s="76" t="s">
        <v>39</v>
      </c>
      <c r="V120" s="76" t="s">
        <v>142</v>
      </c>
      <c r="W120" s="76" t="s">
        <v>143</v>
      </c>
      <c r="X120" s="76" t="s">
        <v>144</v>
      </c>
      <c r="Y120" s="76" t="s">
        <v>145</v>
      </c>
      <c r="Z120" s="76" t="s">
        <v>146</v>
      </c>
      <c r="AA120" s="77" t="s">
        <v>147</v>
      </c>
    </row>
    <row r="121" spans="2:65" s="1" customFormat="1" ht="29.25" customHeight="1">
      <c r="B121" s="34"/>
      <c r="C121" s="79" t="s">
        <v>110</v>
      </c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255">
        <f>BK121</f>
        <v>0</v>
      </c>
      <c r="O121" s="256"/>
      <c r="P121" s="256"/>
      <c r="Q121" s="256"/>
      <c r="R121" s="36"/>
      <c r="T121" s="78"/>
      <c r="U121" s="50"/>
      <c r="V121" s="50"/>
      <c r="W121" s="146">
        <f>W122+W148</f>
        <v>0</v>
      </c>
      <c r="X121" s="50"/>
      <c r="Y121" s="146">
        <f>Y122+Y148</f>
        <v>17.983698</v>
      </c>
      <c r="Z121" s="50"/>
      <c r="AA121" s="147">
        <f>AA122+AA148</f>
        <v>1.7399999999999998</v>
      </c>
      <c r="AT121" s="17" t="s">
        <v>74</v>
      </c>
      <c r="AU121" s="17" t="s">
        <v>115</v>
      </c>
      <c r="BK121" s="148">
        <f>BK122+BK148</f>
        <v>0</v>
      </c>
    </row>
    <row r="122" spans="2:65" s="9" customFormat="1" ht="37.35" customHeight="1">
      <c r="B122" s="149"/>
      <c r="C122" s="150"/>
      <c r="D122" s="151" t="s">
        <v>116</v>
      </c>
      <c r="E122" s="151"/>
      <c r="F122" s="151"/>
      <c r="G122" s="151"/>
      <c r="H122" s="151"/>
      <c r="I122" s="151"/>
      <c r="J122" s="151"/>
      <c r="K122" s="151"/>
      <c r="L122" s="151"/>
      <c r="M122" s="151"/>
      <c r="N122" s="240">
        <f>BK122</f>
        <v>0</v>
      </c>
      <c r="O122" s="257"/>
      <c r="P122" s="257"/>
      <c r="Q122" s="257"/>
      <c r="R122" s="152"/>
      <c r="T122" s="153"/>
      <c r="U122" s="150"/>
      <c r="V122" s="150"/>
      <c r="W122" s="154">
        <f>W123+W136+W141+W146</f>
        <v>0</v>
      </c>
      <c r="X122" s="150"/>
      <c r="Y122" s="154">
        <f>Y123+Y136+Y141+Y146</f>
        <v>17.983698</v>
      </c>
      <c r="Z122" s="150"/>
      <c r="AA122" s="155">
        <f>AA123+AA136+AA141+AA146</f>
        <v>1.7399999999999998</v>
      </c>
      <c r="AR122" s="156" t="s">
        <v>81</v>
      </c>
      <c r="AT122" s="157" t="s">
        <v>74</v>
      </c>
      <c r="AU122" s="157" t="s">
        <v>75</v>
      </c>
      <c r="AY122" s="156" t="s">
        <v>148</v>
      </c>
      <c r="BK122" s="158">
        <f>BK123+BK136+BK141+BK146</f>
        <v>0</v>
      </c>
    </row>
    <row r="123" spans="2:65" s="9" customFormat="1" ht="19.899999999999999" customHeight="1">
      <c r="B123" s="149"/>
      <c r="C123" s="150"/>
      <c r="D123" s="159" t="s">
        <v>117</v>
      </c>
      <c r="E123" s="159"/>
      <c r="F123" s="159"/>
      <c r="G123" s="159"/>
      <c r="H123" s="159"/>
      <c r="I123" s="159"/>
      <c r="J123" s="159"/>
      <c r="K123" s="159"/>
      <c r="L123" s="159"/>
      <c r="M123" s="159"/>
      <c r="N123" s="258">
        <f>BK123</f>
        <v>0</v>
      </c>
      <c r="O123" s="259"/>
      <c r="P123" s="259"/>
      <c r="Q123" s="259"/>
      <c r="R123" s="152"/>
      <c r="T123" s="153"/>
      <c r="U123" s="150"/>
      <c r="V123" s="150"/>
      <c r="W123" s="154">
        <f>SUM(W124:W135)</f>
        <v>0</v>
      </c>
      <c r="X123" s="150"/>
      <c r="Y123" s="154">
        <f>SUM(Y124:Y135)</f>
        <v>1.0000000000000001E-5</v>
      </c>
      <c r="Z123" s="150"/>
      <c r="AA123" s="155">
        <f>SUM(AA124:AA135)</f>
        <v>1.7399999999999998</v>
      </c>
      <c r="AR123" s="156" t="s">
        <v>81</v>
      </c>
      <c r="AT123" s="157" t="s">
        <v>74</v>
      </c>
      <c r="AU123" s="157" t="s">
        <v>81</v>
      </c>
      <c r="AY123" s="156" t="s">
        <v>148</v>
      </c>
      <c r="BK123" s="158">
        <f>SUM(BK124:BK135)</f>
        <v>0</v>
      </c>
    </row>
    <row r="124" spans="2:65" s="1" customFormat="1" ht="31.5" customHeight="1">
      <c r="B124" s="131"/>
      <c r="C124" s="160" t="s">
        <v>10</v>
      </c>
      <c r="D124" s="160" t="s">
        <v>149</v>
      </c>
      <c r="E124" s="161" t="s">
        <v>249</v>
      </c>
      <c r="F124" s="247" t="s">
        <v>250</v>
      </c>
      <c r="G124" s="247"/>
      <c r="H124" s="247"/>
      <c r="I124" s="247"/>
      <c r="J124" s="162" t="s">
        <v>181</v>
      </c>
      <c r="K124" s="163">
        <v>1</v>
      </c>
      <c r="L124" s="248">
        <v>0</v>
      </c>
      <c r="M124" s="248"/>
      <c r="N124" s="249">
        <f t="shared" ref="N124:N135" si="5">ROUND(L124*K124,3)</f>
        <v>0</v>
      </c>
      <c r="O124" s="249"/>
      <c r="P124" s="249"/>
      <c r="Q124" s="249"/>
      <c r="R124" s="134"/>
      <c r="T124" s="165" t="s">
        <v>5</v>
      </c>
      <c r="U124" s="43" t="s">
        <v>42</v>
      </c>
      <c r="V124" s="35"/>
      <c r="W124" s="166">
        <f t="shared" ref="W124:W135" si="6">V124*K124</f>
        <v>0</v>
      </c>
      <c r="X124" s="166">
        <v>0</v>
      </c>
      <c r="Y124" s="166">
        <f t="shared" ref="Y124:Y135" si="7">X124*K124</f>
        <v>0</v>
      </c>
      <c r="Z124" s="166">
        <v>0</v>
      </c>
      <c r="AA124" s="167">
        <f t="shared" ref="AA124:AA135" si="8">Z124*K124</f>
        <v>0</v>
      </c>
      <c r="AR124" s="17" t="s">
        <v>90</v>
      </c>
      <c r="AT124" s="17" t="s">
        <v>149</v>
      </c>
      <c r="AU124" s="17" t="s">
        <v>84</v>
      </c>
      <c r="AY124" s="17" t="s">
        <v>148</v>
      </c>
      <c r="BE124" s="105">
        <f t="shared" ref="BE124:BE135" si="9">IF(U124="základná",N124,0)</f>
        <v>0</v>
      </c>
      <c r="BF124" s="105">
        <f t="shared" ref="BF124:BF135" si="10">IF(U124="znížená",N124,0)</f>
        <v>0</v>
      </c>
      <c r="BG124" s="105">
        <f t="shared" ref="BG124:BG135" si="11">IF(U124="zákl. prenesená",N124,0)</f>
        <v>0</v>
      </c>
      <c r="BH124" s="105">
        <f t="shared" ref="BH124:BH135" si="12">IF(U124="zníž. prenesená",N124,0)</f>
        <v>0</v>
      </c>
      <c r="BI124" s="105">
        <f t="shared" ref="BI124:BI135" si="13">IF(U124="nulová",N124,0)</f>
        <v>0</v>
      </c>
      <c r="BJ124" s="17" t="s">
        <v>84</v>
      </c>
      <c r="BK124" s="168">
        <f t="shared" ref="BK124:BK135" si="14">ROUND(L124*K124,3)</f>
        <v>0</v>
      </c>
      <c r="BL124" s="17" t="s">
        <v>90</v>
      </c>
      <c r="BM124" s="17" t="s">
        <v>251</v>
      </c>
    </row>
    <row r="125" spans="2:65" s="1" customFormat="1" ht="31.5" customHeight="1">
      <c r="B125" s="131"/>
      <c r="C125" s="160" t="s">
        <v>252</v>
      </c>
      <c r="D125" s="160" t="s">
        <v>149</v>
      </c>
      <c r="E125" s="161" t="s">
        <v>253</v>
      </c>
      <c r="F125" s="247" t="s">
        <v>254</v>
      </c>
      <c r="G125" s="247"/>
      <c r="H125" s="247"/>
      <c r="I125" s="247"/>
      <c r="J125" s="162" t="s">
        <v>181</v>
      </c>
      <c r="K125" s="163">
        <v>1</v>
      </c>
      <c r="L125" s="248">
        <v>0</v>
      </c>
      <c r="M125" s="248"/>
      <c r="N125" s="249">
        <f t="shared" si="5"/>
        <v>0</v>
      </c>
      <c r="O125" s="249"/>
      <c r="P125" s="249"/>
      <c r="Q125" s="249"/>
      <c r="R125" s="134"/>
      <c r="T125" s="165" t="s">
        <v>5</v>
      </c>
      <c r="U125" s="43" t="s">
        <v>42</v>
      </c>
      <c r="V125" s="35"/>
      <c r="W125" s="166">
        <f t="shared" si="6"/>
        <v>0</v>
      </c>
      <c r="X125" s="166">
        <v>1.0000000000000001E-5</v>
      </c>
      <c r="Y125" s="166">
        <f t="shared" si="7"/>
        <v>1.0000000000000001E-5</v>
      </c>
      <c r="Z125" s="166">
        <v>0</v>
      </c>
      <c r="AA125" s="167">
        <f t="shared" si="8"/>
        <v>0</v>
      </c>
      <c r="AR125" s="17" t="s">
        <v>90</v>
      </c>
      <c r="AT125" s="17" t="s">
        <v>149</v>
      </c>
      <c r="AU125" s="17" t="s">
        <v>84</v>
      </c>
      <c r="AY125" s="17" t="s">
        <v>148</v>
      </c>
      <c r="BE125" s="105">
        <f t="shared" si="9"/>
        <v>0</v>
      </c>
      <c r="BF125" s="105">
        <f t="shared" si="10"/>
        <v>0</v>
      </c>
      <c r="BG125" s="105">
        <f t="shared" si="11"/>
        <v>0</v>
      </c>
      <c r="BH125" s="105">
        <f t="shared" si="12"/>
        <v>0</v>
      </c>
      <c r="BI125" s="105">
        <f t="shared" si="13"/>
        <v>0</v>
      </c>
      <c r="BJ125" s="17" t="s">
        <v>84</v>
      </c>
      <c r="BK125" s="168">
        <f t="shared" si="14"/>
        <v>0</v>
      </c>
      <c r="BL125" s="17" t="s">
        <v>90</v>
      </c>
      <c r="BM125" s="17" t="s">
        <v>255</v>
      </c>
    </row>
    <row r="126" spans="2:65" s="1" customFormat="1" ht="44.25" customHeight="1">
      <c r="B126" s="131"/>
      <c r="C126" s="160" t="s">
        <v>216</v>
      </c>
      <c r="D126" s="160" t="s">
        <v>149</v>
      </c>
      <c r="E126" s="161" t="s">
        <v>150</v>
      </c>
      <c r="F126" s="247" t="s">
        <v>151</v>
      </c>
      <c r="G126" s="247"/>
      <c r="H126" s="247"/>
      <c r="I126" s="247"/>
      <c r="J126" s="162" t="s">
        <v>152</v>
      </c>
      <c r="K126" s="163">
        <v>12</v>
      </c>
      <c r="L126" s="248">
        <v>0</v>
      </c>
      <c r="M126" s="248"/>
      <c r="N126" s="249">
        <f t="shared" si="5"/>
        <v>0</v>
      </c>
      <c r="O126" s="249"/>
      <c r="P126" s="249"/>
      <c r="Q126" s="249"/>
      <c r="R126" s="134"/>
      <c r="T126" s="165" t="s">
        <v>5</v>
      </c>
      <c r="U126" s="43" t="s">
        <v>42</v>
      </c>
      <c r="V126" s="35"/>
      <c r="W126" s="166">
        <f t="shared" si="6"/>
        <v>0</v>
      </c>
      <c r="X126" s="166">
        <v>0</v>
      </c>
      <c r="Y126" s="166">
        <f t="shared" si="7"/>
        <v>0</v>
      </c>
      <c r="Z126" s="166">
        <v>0.14499999999999999</v>
      </c>
      <c r="AA126" s="167">
        <f t="shared" si="8"/>
        <v>1.7399999999999998</v>
      </c>
      <c r="AR126" s="17" t="s">
        <v>90</v>
      </c>
      <c r="AT126" s="17" t="s">
        <v>149</v>
      </c>
      <c r="AU126" s="17" t="s">
        <v>84</v>
      </c>
      <c r="AY126" s="17" t="s">
        <v>148</v>
      </c>
      <c r="BE126" s="105">
        <f t="shared" si="9"/>
        <v>0</v>
      </c>
      <c r="BF126" s="105">
        <f t="shared" si="10"/>
        <v>0</v>
      </c>
      <c r="BG126" s="105">
        <f t="shared" si="11"/>
        <v>0</v>
      </c>
      <c r="BH126" s="105">
        <f t="shared" si="12"/>
        <v>0</v>
      </c>
      <c r="BI126" s="105">
        <f t="shared" si="13"/>
        <v>0</v>
      </c>
      <c r="BJ126" s="17" t="s">
        <v>84</v>
      </c>
      <c r="BK126" s="168">
        <f t="shared" si="14"/>
        <v>0</v>
      </c>
      <c r="BL126" s="17" t="s">
        <v>90</v>
      </c>
      <c r="BM126" s="17" t="s">
        <v>256</v>
      </c>
    </row>
    <row r="127" spans="2:65" s="1" customFormat="1" ht="31.5" customHeight="1">
      <c r="B127" s="131"/>
      <c r="C127" s="160" t="s">
        <v>81</v>
      </c>
      <c r="D127" s="160" t="s">
        <v>149</v>
      </c>
      <c r="E127" s="161" t="s">
        <v>154</v>
      </c>
      <c r="F127" s="247" t="s">
        <v>155</v>
      </c>
      <c r="G127" s="247"/>
      <c r="H127" s="247"/>
      <c r="I127" s="247"/>
      <c r="J127" s="162" t="s">
        <v>156</v>
      </c>
      <c r="K127" s="163">
        <v>10</v>
      </c>
      <c r="L127" s="248">
        <v>0</v>
      </c>
      <c r="M127" s="248"/>
      <c r="N127" s="249">
        <f t="shared" si="5"/>
        <v>0</v>
      </c>
      <c r="O127" s="249"/>
      <c r="P127" s="249"/>
      <c r="Q127" s="249"/>
      <c r="R127" s="134"/>
      <c r="T127" s="165" t="s">
        <v>5</v>
      </c>
      <c r="U127" s="43" t="s">
        <v>42</v>
      </c>
      <c r="V127" s="35"/>
      <c r="W127" s="166">
        <f t="shared" si="6"/>
        <v>0</v>
      </c>
      <c r="X127" s="166">
        <v>0</v>
      </c>
      <c r="Y127" s="166">
        <f t="shared" si="7"/>
        <v>0</v>
      </c>
      <c r="Z127" s="166">
        <v>0</v>
      </c>
      <c r="AA127" s="167">
        <f t="shared" si="8"/>
        <v>0</v>
      </c>
      <c r="AR127" s="17" t="s">
        <v>90</v>
      </c>
      <c r="AT127" s="17" t="s">
        <v>149</v>
      </c>
      <c r="AU127" s="17" t="s">
        <v>84</v>
      </c>
      <c r="AY127" s="17" t="s">
        <v>148</v>
      </c>
      <c r="BE127" s="105">
        <f t="shared" si="9"/>
        <v>0</v>
      </c>
      <c r="BF127" s="105">
        <f t="shared" si="10"/>
        <v>0</v>
      </c>
      <c r="BG127" s="105">
        <f t="shared" si="11"/>
        <v>0</v>
      </c>
      <c r="BH127" s="105">
        <f t="shared" si="12"/>
        <v>0</v>
      </c>
      <c r="BI127" s="105">
        <f t="shared" si="13"/>
        <v>0</v>
      </c>
      <c r="BJ127" s="17" t="s">
        <v>84</v>
      </c>
      <c r="BK127" s="168">
        <f t="shared" si="14"/>
        <v>0</v>
      </c>
      <c r="BL127" s="17" t="s">
        <v>90</v>
      </c>
      <c r="BM127" s="17" t="s">
        <v>157</v>
      </c>
    </row>
    <row r="128" spans="2:65" s="1" customFormat="1" ht="31.5" customHeight="1">
      <c r="B128" s="131"/>
      <c r="C128" s="160" t="s">
        <v>84</v>
      </c>
      <c r="D128" s="160" t="s">
        <v>149</v>
      </c>
      <c r="E128" s="161" t="s">
        <v>158</v>
      </c>
      <c r="F128" s="247" t="s">
        <v>159</v>
      </c>
      <c r="G128" s="247"/>
      <c r="H128" s="247"/>
      <c r="I128" s="247"/>
      <c r="J128" s="162" t="s">
        <v>156</v>
      </c>
      <c r="K128" s="163">
        <v>10</v>
      </c>
      <c r="L128" s="248">
        <v>0</v>
      </c>
      <c r="M128" s="248"/>
      <c r="N128" s="249">
        <f t="shared" si="5"/>
        <v>0</v>
      </c>
      <c r="O128" s="249"/>
      <c r="P128" s="249"/>
      <c r="Q128" s="249"/>
      <c r="R128" s="134"/>
      <c r="T128" s="165" t="s">
        <v>5</v>
      </c>
      <c r="U128" s="43" t="s">
        <v>42</v>
      </c>
      <c r="V128" s="35"/>
      <c r="W128" s="166">
        <f t="shared" si="6"/>
        <v>0</v>
      </c>
      <c r="X128" s="166">
        <v>0</v>
      </c>
      <c r="Y128" s="166">
        <f t="shared" si="7"/>
        <v>0</v>
      </c>
      <c r="Z128" s="166">
        <v>0</v>
      </c>
      <c r="AA128" s="167">
        <f t="shared" si="8"/>
        <v>0</v>
      </c>
      <c r="AR128" s="17" t="s">
        <v>90</v>
      </c>
      <c r="AT128" s="17" t="s">
        <v>149</v>
      </c>
      <c r="AU128" s="17" t="s">
        <v>84</v>
      </c>
      <c r="AY128" s="17" t="s">
        <v>148</v>
      </c>
      <c r="BE128" s="105">
        <f t="shared" si="9"/>
        <v>0</v>
      </c>
      <c r="BF128" s="105">
        <f t="shared" si="10"/>
        <v>0</v>
      </c>
      <c r="BG128" s="105">
        <f t="shared" si="11"/>
        <v>0</v>
      </c>
      <c r="BH128" s="105">
        <f t="shared" si="12"/>
        <v>0</v>
      </c>
      <c r="BI128" s="105">
        <f t="shared" si="13"/>
        <v>0</v>
      </c>
      <c r="BJ128" s="17" t="s">
        <v>84</v>
      </c>
      <c r="BK128" s="168">
        <f t="shared" si="14"/>
        <v>0</v>
      </c>
      <c r="BL128" s="17" t="s">
        <v>90</v>
      </c>
      <c r="BM128" s="17" t="s">
        <v>160</v>
      </c>
    </row>
    <row r="129" spans="2:65" s="1" customFormat="1" ht="31.5" customHeight="1">
      <c r="B129" s="131"/>
      <c r="C129" s="160" t="s">
        <v>257</v>
      </c>
      <c r="D129" s="160" t="s">
        <v>149</v>
      </c>
      <c r="E129" s="161" t="s">
        <v>258</v>
      </c>
      <c r="F129" s="247" t="s">
        <v>259</v>
      </c>
      <c r="G129" s="247"/>
      <c r="H129" s="247"/>
      <c r="I129" s="247"/>
      <c r="J129" s="162" t="s">
        <v>181</v>
      </c>
      <c r="K129" s="163">
        <v>1</v>
      </c>
      <c r="L129" s="248">
        <v>0</v>
      </c>
      <c r="M129" s="248"/>
      <c r="N129" s="249">
        <f t="shared" si="5"/>
        <v>0</v>
      </c>
      <c r="O129" s="249"/>
      <c r="P129" s="249"/>
      <c r="Q129" s="249"/>
      <c r="R129" s="134"/>
      <c r="T129" s="165" t="s">
        <v>5</v>
      </c>
      <c r="U129" s="43" t="s">
        <v>42</v>
      </c>
      <c r="V129" s="35"/>
      <c r="W129" s="166">
        <f t="shared" si="6"/>
        <v>0</v>
      </c>
      <c r="X129" s="166">
        <v>0</v>
      </c>
      <c r="Y129" s="166">
        <f t="shared" si="7"/>
        <v>0</v>
      </c>
      <c r="Z129" s="166">
        <v>0</v>
      </c>
      <c r="AA129" s="167">
        <f t="shared" si="8"/>
        <v>0</v>
      </c>
      <c r="AR129" s="17" t="s">
        <v>90</v>
      </c>
      <c r="AT129" s="17" t="s">
        <v>149</v>
      </c>
      <c r="AU129" s="17" t="s">
        <v>84</v>
      </c>
      <c r="AY129" s="17" t="s">
        <v>148</v>
      </c>
      <c r="BE129" s="105">
        <f t="shared" si="9"/>
        <v>0</v>
      </c>
      <c r="BF129" s="105">
        <f t="shared" si="10"/>
        <v>0</v>
      </c>
      <c r="BG129" s="105">
        <f t="shared" si="11"/>
        <v>0</v>
      </c>
      <c r="BH129" s="105">
        <f t="shared" si="12"/>
        <v>0</v>
      </c>
      <c r="BI129" s="105">
        <f t="shared" si="13"/>
        <v>0</v>
      </c>
      <c r="BJ129" s="17" t="s">
        <v>84</v>
      </c>
      <c r="BK129" s="168">
        <f t="shared" si="14"/>
        <v>0</v>
      </c>
      <c r="BL129" s="17" t="s">
        <v>90</v>
      </c>
      <c r="BM129" s="17" t="s">
        <v>260</v>
      </c>
    </row>
    <row r="130" spans="2:65" s="1" customFormat="1" ht="44.25" customHeight="1">
      <c r="B130" s="131"/>
      <c r="C130" s="160" t="s">
        <v>87</v>
      </c>
      <c r="D130" s="160" t="s">
        <v>149</v>
      </c>
      <c r="E130" s="161" t="s">
        <v>161</v>
      </c>
      <c r="F130" s="247" t="s">
        <v>162</v>
      </c>
      <c r="G130" s="247"/>
      <c r="H130" s="247"/>
      <c r="I130" s="247"/>
      <c r="J130" s="162" t="s">
        <v>156</v>
      </c>
      <c r="K130" s="163">
        <v>10</v>
      </c>
      <c r="L130" s="248">
        <v>0</v>
      </c>
      <c r="M130" s="248"/>
      <c r="N130" s="249">
        <f t="shared" si="5"/>
        <v>0</v>
      </c>
      <c r="O130" s="249"/>
      <c r="P130" s="249"/>
      <c r="Q130" s="249"/>
      <c r="R130" s="134"/>
      <c r="T130" s="165" t="s">
        <v>5</v>
      </c>
      <c r="U130" s="43" t="s">
        <v>42</v>
      </c>
      <c r="V130" s="35"/>
      <c r="W130" s="166">
        <f t="shared" si="6"/>
        <v>0</v>
      </c>
      <c r="X130" s="166">
        <v>0</v>
      </c>
      <c r="Y130" s="166">
        <f t="shared" si="7"/>
        <v>0</v>
      </c>
      <c r="Z130" s="166">
        <v>0</v>
      </c>
      <c r="AA130" s="167">
        <f t="shared" si="8"/>
        <v>0</v>
      </c>
      <c r="AR130" s="17" t="s">
        <v>90</v>
      </c>
      <c r="AT130" s="17" t="s">
        <v>149</v>
      </c>
      <c r="AU130" s="17" t="s">
        <v>84</v>
      </c>
      <c r="AY130" s="17" t="s">
        <v>148</v>
      </c>
      <c r="BE130" s="105">
        <f t="shared" si="9"/>
        <v>0</v>
      </c>
      <c r="BF130" s="105">
        <f t="shared" si="10"/>
        <v>0</v>
      </c>
      <c r="BG130" s="105">
        <f t="shared" si="11"/>
        <v>0</v>
      </c>
      <c r="BH130" s="105">
        <f t="shared" si="12"/>
        <v>0</v>
      </c>
      <c r="BI130" s="105">
        <f t="shared" si="13"/>
        <v>0</v>
      </c>
      <c r="BJ130" s="17" t="s">
        <v>84</v>
      </c>
      <c r="BK130" s="168">
        <f t="shared" si="14"/>
        <v>0</v>
      </c>
      <c r="BL130" s="17" t="s">
        <v>90</v>
      </c>
      <c r="BM130" s="17" t="s">
        <v>163</v>
      </c>
    </row>
    <row r="131" spans="2:65" s="1" customFormat="1" ht="31.5" customHeight="1">
      <c r="B131" s="131"/>
      <c r="C131" s="160" t="s">
        <v>261</v>
      </c>
      <c r="D131" s="160" t="s">
        <v>149</v>
      </c>
      <c r="E131" s="161" t="s">
        <v>262</v>
      </c>
      <c r="F131" s="247" t="s">
        <v>263</v>
      </c>
      <c r="G131" s="247"/>
      <c r="H131" s="247"/>
      <c r="I131" s="247"/>
      <c r="J131" s="162" t="s">
        <v>181</v>
      </c>
      <c r="K131" s="163">
        <v>1</v>
      </c>
      <c r="L131" s="248">
        <v>0</v>
      </c>
      <c r="M131" s="248"/>
      <c r="N131" s="249">
        <f t="shared" si="5"/>
        <v>0</v>
      </c>
      <c r="O131" s="249"/>
      <c r="P131" s="249"/>
      <c r="Q131" s="249"/>
      <c r="R131" s="134"/>
      <c r="T131" s="165" t="s">
        <v>5</v>
      </c>
      <c r="U131" s="43" t="s">
        <v>42</v>
      </c>
      <c r="V131" s="35"/>
      <c r="W131" s="166">
        <f t="shared" si="6"/>
        <v>0</v>
      </c>
      <c r="X131" s="166">
        <v>0</v>
      </c>
      <c r="Y131" s="166">
        <f t="shared" si="7"/>
        <v>0</v>
      </c>
      <c r="Z131" s="166">
        <v>0</v>
      </c>
      <c r="AA131" s="167">
        <f t="shared" si="8"/>
        <v>0</v>
      </c>
      <c r="AR131" s="17" t="s">
        <v>90</v>
      </c>
      <c r="AT131" s="17" t="s">
        <v>149</v>
      </c>
      <c r="AU131" s="17" t="s">
        <v>84</v>
      </c>
      <c r="AY131" s="17" t="s">
        <v>148</v>
      </c>
      <c r="BE131" s="105">
        <f t="shared" si="9"/>
        <v>0</v>
      </c>
      <c r="BF131" s="105">
        <f t="shared" si="10"/>
        <v>0</v>
      </c>
      <c r="BG131" s="105">
        <f t="shared" si="11"/>
        <v>0</v>
      </c>
      <c r="BH131" s="105">
        <f t="shared" si="12"/>
        <v>0</v>
      </c>
      <c r="BI131" s="105">
        <f t="shared" si="13"/>
        <v>0</v>
      </c>
      <c r="BJ131" s="17" t="s">
        <v>84</v>
      </c>
      <c r="BK131" s="168">
        <f t="shared" si="14"/>
        <v>0</v>
      </c>
      <c r="BL131" s="17" t="s">
        <v>90</v>
      </c>
      <c r="BM131" s="17" t="s">
        <v>264</v>
      </c>
    </row>
    <row r="132" spans="2:65" s="1" customFormat="1" ht="31.5" customHeight="1">
      <c r="B132" s="131"/>
      <c r="C132" s="160" t="s">
        <v>265</v>
      </c>
      <c r="D132" s="160" t="s">
        <v>149</v>
      </c>
      <c r="E132" s="161" t="s">
        <v>266</v>
      </c>
      <c r="F132" s="247" t="s">
        <v>267</v>
      </c>
      <c r="G132" s="247"/>
      <c r="H132" s="247"/>
      <c r="I132" s="247"/>
      <c r="J132" s="162" t="s">
        <v>181</v>
      </c>
      <c r="K132" s="163">
        <v>1</v>
      </c>
      <c r="L132" s="248">
        <v>0</v>
      </c>
      <c r="M132" s="248"/>
      <c r="N132" s="249">
        <f t="shared" si="5"/>
        <v>0</v>
      </c>
      <c r="O132" s="249"/>
      <c r="P132" s="249"/>
      <c r="Q132" s="249"/>
      <c r="R132" s="134"/>
      <c r="T132" s="165" t="s">
        <v>5</v>
      </c>
      <c r="U132" s="43" t="s">
        <v>42</v>
      </c>
      <c r="V132" s="35"/>
      <c r="W132" s="166">
        <f t="shared" si="6"/>
        <v>0</v>
      </c>
      <c r="X132" s="166">
        <v>0</v>
      </c>
      <c r="Y132" s="166">
        <f t="shared" si="7"/>
        <v>0</v>
      </c>
      <c r="Z132" s="166">
        <v>0</v>
      </c>
      <c r="AA132" s="167">
        <f t="shared" si="8"/>
        <v>0</v>
      </c>
      <c r="AR132" s="17" t="s">
        <v>90</v>
      </c>
      <c r="AT132" s="17" t="s">
        <v>149</v>
      </c>
      <c r="AU132" s="17" t="s">
        <v>84</v>
      </c>
      <c r="AY132" s="17" t="s">
        <v>148</v>
      </c>
      <c r="BE132" s="105">
        <f t="shared" si="9"/>
        <v>0</v>
      </c>
      <c r="BF132" s="105">
        <f t="shared" si="10"/>
        <v>0</v>
      </c>
      <c r="BG132" s="105">
        <f t="shared" si="11"/>
        <v>0</v>
      </c>
      <c r="BH132" s="105">
        <f t="shared" si="12"/>
        <v>0</v>
      </c>
      <c r="BI132" s="105">
        <f t="shared" si="13"/>
        <v>0</v>
      </c>
      <c r="BJ132" s="17" t="s">
        <v>84</v>
      </c>
      <c r="BK132" s="168">
        <f t="shared" si="14"/>
        <v>0</v>
      </c>
      <c r="BL132" s="17" t="s">
        <v>90</v>
      </c>
      <c r="BM132" s="17" t="s">
        <v>268</v>
      </c>
    </row>
    <row r="133" spans="2:65" s="1" customFormat="1" ht="22.5" customHeight="1">
      <c r="B133" s="131"/>
      <c r="C133" s="160" t="s">
        <v>90</v>
      </c>
      <c r="D133" s="160" t="s">
        <v>149</v>
      </c>
      <c r="E133" s="161" t="s">
        <v>165</v>
      </c>
      <c r="F133" s="247" t="s">
        <v>166</v>
      </c>
      <c r="G133" s="247"/>
      <c r="H133" s="247"/>
      <c r="I133" s="247"/>
      <c r="J133" s="162" t="s">
        <v>156</v>
      </c>
      <c r="K133" s="163">
        <v>10</v>
      </c>
      <c r="L133" s="248">
        <v>0</v>
      </c>
      <c r="M133" s="248"/>
      <c r="N133" s="249">
        <f t="shared" si="5"/>
        <v>0</v>
      </c>
      <c r="O133" s="249"/>
      <c r="P133" s="249"/>
      <c r="Q133" s="249"/>
      <c r="R133" s="134"/>
      <c r="T133" s="165" t="s">
        <v>5</v>
      </c>
      <c r="U133" s="43" t="s">
        <v>42</v>
      </c>
      <c r="V133" s="35"/>
      <c r="W133" s="166">
        <f t="shared" si="6"/>
        <v>0</v>
      </c>
      <c r="X133" s="166">
        <v>0</v>
      </c>
      <c r="Y133" s="166">
        <f t="shared" si="7"/>
        <v>0</v>
      </c>
      <c r="Z133" s="166">
        <v>0</v>
      </c>
      <c r="AA133" s="167">
        <f t="shared" si="8"/>
        <v>0</v>
      </c>
      <c r="AR133" s="17" t="s">
        <v>90</v>
      </c>
      <c r="AT133" s="17" t="s">
        <v>149</v>
      </c>
      <c r="AU133" s="17" t="s">
        <v>84</v>
      </c>
      <c r="AY133" s="17" t="s">
        <v>148</v>
      </c>
      <c r="BE133" s="105">
        <f t="shared" si="9"/>
        <v>0</v>
      </c>
      <c r="BF133" s="105">
        <f t="shared" si="10"/>
        <v>0</v>
      </c>
      <c r="BG133" s="105">
        <f t="shared" si="11"/>
        <v>0</v>
      </c>
      <c r="BH133" s="105">
        <f t="shared" si="12"/>
        <v>0</v>
      </c>
      <c r="BI133" s="105">
        <f t="shared" si="13"/>
        <v>0</v>
      </c>
      <c r="BJ133" s="17" t="s">
        <v>84</v>
      </c>
      <c r="BK133" s="168">
        <f t="shared" si="14"/>
        <v>0</v>
      </c>
      <c r="BL133" s="17" t="s">
        <v>90</v>
      </c>
      <c r="BM133" s="17" t="s">
        <v>167</v>
      </c>
    </row>
    <row r="134" spans="2:65" s="1" customFormat="1" ht="31.5" customHeight="1">
      <c r="B134" s="131"/>
      <c r="C134" s="160" t="s">
        <v>164</v>
      </c>
      <c r="D134" s="160" t="s">
        <v>149</v>
      </c>
      <c r="E134" s="161" t="s">
        <v>169</v>
      </c>
      <c r="F134" s="247" t="s">
        <v>170</v>
      </c>
      <c r="G134" s="247"/>
      <c r="H134" s="247"/>
      <c r="I134" s="247"/>
      <c r="J134" s="162" t="s">
        <v>171</v>
      </c>
      <c r="K134" s="163">
        <v>18</v>
      </c>
      <c r="L134" s="248">
        <v>0</v>
      </c>
      <c r="M134" s="248"/>
      <c r="N134" s="249">
        <f t="shared" si="5"/>
        <v>0</v>
      </c>
      <c r="O134" s="249"/>
      <c r="P134" s="249"/>
      <c r="Q134" s="249"/>
      <c r="R134" s="134"/>
      <c r="T134" s="165" t="s">
        <v>5</v>
      </c>
      <c r="U134" s="43" t="s">
        <v>42</v>
      </c>
      <c r="V134" s="35"/>
      <c r="W134" s="166">
        <f t="shared" si="6"/>
        <v>0</v>
      </c>
      <c r="X134" s="166">
        <v>0</v>
      </c>
      <c r="Y134" s="166">
        <f t="shared" si="7"/>
        <v>0</v>
      </c>
      <c r="Z134" s="166">
        <v>0</v>
      </c>
      <c r="AA134" s="167">
        <f t="shared" si="8"/>
        <v>0</v>
      </c>
      <c r="AR134" s="17" t="s">
        <v>90</v>
      </c>
      <c r="AT134" s="17" t="s">
        <v>149</v>
      </c>
      <c r="AU134" s="17" t="s">
        <v>84</v>
      </c>
      <c r="AY134" s="17" t="s">
        <v>148</v>
      </c>
      <c r="BE134" s="105">
        <f t="shared" si="9"/>
        <v>0</v>
      </c>
      <c r="BF134" s="105">
        <f t="shared" si="10"/>
        <v>0</v>
      </c>
      <c r="BG134" s="105">
        <f t="shared" si="11"/>
        <v>0</v>
      </c>
      <c r="BH134" s="105">
        <f t="shared" si="12"/>
        <v>0</v>
      </c>
      <c r="BI134" s="105">
        <f t="shared" si="13"/>
        <v>0</v>
      </c>
      <c r="BJ134" s="17" t="s">
        <v>84</v>
      </c>
      <c r="BK134" s="168">
        <f t="shared" si="14"/>
        <v>0</v>
      </c>
      <c r="BL134" s="17" t="s">
        <v>90</v>
      </c>
      <c r="BM134" s="17" t="s">
        <v>172</v>
      </c>
    </row>
    <row r="135" spans="2:65" s="1" customFormat="1" ht="31.5" customHeight="1">
      <c r="B135" s="131"/>
      <c r="C135" s="160" t="s">
        <v>168</v>
      </c>
      <c r="D135" s="160" t="s">
        <v>149</v>
      </c>
      <c r="E135" s="161" t="s">
        <v>174</v>
      </c>
      <c r="F135" s="247" t="s">
        <v>175</v>
      </c>
      <c r="G135" s="247"/>
      <c r="H135" s="247"/>
      <c r="I135" s="247"/>
      <c r="J135" s="162" t="s">
        <v>176</v>
      </c>
      <c r="K135" s="163">
        <v>12</v>
      </c>
      <c r="L135" s="248">
        <v>0</v>
      </c>
      <c r="M135" s="248"/>
      <c r="N135" s="249">
        <f t="shared" si="5"/>
        <v>0</v>
      </c>
      <c r="O135" s="249"/>
      <c r="P135" s="249"/>
      <c r="Q135" s="249"/>
      <c r="R135" s="134"/>
      <c r="T135" s="165" t="s">
        <v>5</v>
      </c>
      <c r="U135" s="43" t="s">
        <v>42</v>
      </c>
      <c r="V135" s="35"/>
      <c r="W135" s="166">
        <f t="shared" si="6"/>
        <v>0</v>
      </c>
      <c r="X135" s="166">
        <v>0</v>
      </c>
      <c r="Y135" s="166">
        <f t="shared" si="7"/>
        <v>0</v>
      </c>
      <c r="Z135" s="166">
        <v>0</v>
      </c>
      <c r="AA135" s="167">
        <f t="shared" si="8"/>
        <v>0</v>
      </c>
      <c r="AR135" s="17" t="s">
        <v>90</v>
      </c>
      <c r="AT135" s="17" t="s">
        <v>149</v>
      </c>
      <c r="AU135" s="17" t="s">
        <v>84</v>
      </c>
      <c r="AY135" s="17" t="s">
        <v>148</v>
      </c>
      <c r="BE135" s="105">
        <f t="shared" si="9"/>
        <v>0</v>
      </c>
      <c r="BF135" s="105">
        <f t="shared" si="10"/>
        <v>0</v>
      </c>
      <c r="BG135" s="105">
        <f t="shared" si="11"/>
        <v>0</v>
      </c>
      <c r="BH135" s="105">
        <f t="shared" si="12"/>
        <v>0</v>
      </c>
      <c r="BI135" s="105">
        <f t="shared" si="13"/>
        <v>0</v>
      </c>
      <c r="BJ135" s="17" t="s">
        <v>84</v>
      </c>
      <c r="BK135" s="168">
        <f t="shared" si="14"/>
        <v>0</v>
      </c>
      <c r="BL135" s="17" t="s">
        <v>90</v>
      </c>
      <c r="BM135" s="17" t="s">
        <v>177</v>
      </c>
    </row>
    <row r="136" spans="2:65" s="9" customFormat="1" ht="29.85" customHeight="1">
      <c r="B136" s="149"/>
      <c r="C136" s="150"/>
      <c r="D136" s="159" t="s">
        <v>119</v>
      </c>
      <c r="E136" s="159"/>
      <c r="F136" s="159"/>
      <c r="G136" s="159"/>
      <c r="H136" s="159"/>
      <c r="I136" s="159"/>
      <c r="J136" s="159"/>
      <c r="K136" s="159"/>
      <c r="L136" s="159"/>
      <c r="M136" s="159"/>
      <c r="N136" s="260">
        <f>BK136</f>
        <v>0</v>
      </c>
      <c r="O136" s="261"/>
      <c r="P136" s="261"/>
      <c r="Q136" s="261"/>
      <c r="R136" s="152"/>
      <c r="T136" s="153"/>
      <c r="U136" s="150"/>
      <c r="V136" s="150"/>
      <c r="W136" s="154">
        <f>SUM(W137:W140)</f>
        <v>0</v>
      </c>
      <c r="X136" s="150"/>
      <c r="Y136" s="154">
        <f>SUM(Y137:Y140)</f>
        <v>14.148576</v>
      </c>
      <c r="Z136" s="150"/>
      <c r="AA136" s="155">
        <f>SUM(AA137:AA140)</f>
        <v>0</v>
      </c>
      <c r="AR136" s="156" t="s">
        <v>81</v>
      </c>
      <c r="AT136" s="157" t="s">
        <v>74</v>
      </c>
      <c r="AU136" s="157" t="s">
        <v>81</v>
      </c>
      <c r="AY136" s="156" t="s">
        <v>148</v>
      </c>
      <c r="BK136" s="158">
        <f>SUM(BK137:BK140)</f>
        <v>0</v>
      </c>
    </row>
    <row r="137" spans="2:65" s="1" customFormat="1" ht="44.25" customHeight="1">
      <c r="B137" s="131"/>
      <c r="C137" s="160" t="s">
        <v>173</v>
      </c>
      <c r="D137" s="160" t="s">
        <v>149</v>
      </c>
      <c r="E137" s="161" t="s">
        <v>189</v>
      </c>
      <c r="F137" s="247" t="s">
        <v>190</v>
      </c>
      <c r="G137" s="247"/>
      <c r="H137" s="247"/>
      <c r="I137" s="247"/>
      <c r="J137" s="162" t="s">
        <v>176</v>
      </c>
      <c r="K137" s="163">
        <v>28.8</v>
      </c>
      <c r="L137" s="248">
        <v>0</v>
      </c>
      <c r="M137" s="248"/>
      <c r="N137" s="249">
        <f>ROUND(L137*K137,3)</f>
        <v>0</v>
      </c>
      <c r="O137" s="249"/>
      <c r="P137" s="249"/>
      <c r="Q137" s="249"/>
      <c r="R137" s="134"/>
      <c r="T137" s="165" t="s">
        <v>5</v>
      </c>
      <c r="U137" s="43" t="s">
        <v>42</v>
      </c>
      <c r="V137" s="35"/>
      <c r="W137" s="166">
        <f>V137*K137</f>
        <v>0</v>
      </c>
      <c r="X137" s="166">
        <v>8.0030000000000004E-2</v>
      </c>
      <c r="Y137" s="166">
        <f>X137*K137</f>
        <v>2.3048640000000002</v>
      </c>
      <c r="Z137" s="166">
        <v>0</v>
      </c>
      <c r="AA137" s="167">
        <f>Z137*K137</f>
        <v>0</v>
      </c>
      <c r="AR137" s="17" t="s">
        <v>90</v>
      </c>
      <c r="AT137" s="17" t="s">
        <v>149</v>
      </c>
      <c r="AU137" s="17" t="s">
        <v>84</v>
      </c>
      <c r="AY137" s="17" t="s">
        <v>148</v>
      </c>
      <c r="BE137" s="105">
        <f>IF(U137="základná",N137,0)</f>
        <v>0</v>
      </c>
      <c r="BF137" s="105">
        <f>IF(U137="znížená",N137,0)</f>
        <v>0</v>
      </c>
      <c r="BG137" s="105">
        <f>IF(U137="zákl. prenesená",N137,0)</f>
        <v>0</v>
      </c>
      <c r="BH137" s="105">
        <f>IF(U137="zníž. prenesená",N137,0)</f>
        <v>0</v>
      </c>
      <c r="BI137" s="105">
        <f>IF(U137="nulová",N137,0)</f>
        <v>0</v>
      </c>
      <c r="BJ137" s="17" t="s">
        <v>84</v>
      </c>
      <c r="BK137" s="168">
        <f>ROUND(L137*K137,3)</f>
        <v>0</v>
      </c>
      <c r="BL137" s="17" t="s">
        <v>90</v>
      </c>
      <c r="BM137" s="17" t="s">
        <v>191</v>
      </c>
    </row>
    <row r="138" spans="2:65" s="1" customFormat="1" ht="44.25" customHeight="1">
      <c r="B138" s="131"/>
      <c r="C138" s="160" t="s">
        <v>178</v>
      </c>
      <c r="D138" s="160" t="s">
        <v>149</v>
      </c>
      <c r="E138" s="161" t="s">
        <v>193</v>
      </c>
      <c r="F138" s="247" t="s">
        <v>194</v>
      </c>
      <c r="G138" s="247"/>
      <c r="H138" s="247"/>
      <c r="I138" s="247"/>
      <c r="J138" s="162" t="s">
        <v>176</v>
      </c>
      <c r="K138" s="163">
        <v>28.8</v>
      </c>
      <c r="L138" s="248">
        <v>0</v>
      </c>
      <c r="M138" s="248"/>
      <c r="N138" s="249">
        <f>ROUND(L138*K138,3)</f>
        <v>0</v>
      </c>
      <c r="O138" s="249"/>
      <c r="P138" s="249"/>
      <c r="Q138" s="249"/>
      <c r="R138" s="134"/>
      <c r="T138" s="165" t="s">
        <v>5</v>
      </c>
      <c r="U138" s="43" t="s">
        <v>42</v>
      </c>
      <c r="V138" s="35"/>
      <c r="W138" s="166">
        <f>V138*K138</f>
        <v>0</v>
      </c>
      <c r="X138" s="166">
        <v>0.27994000000000002</v>
      </c>
      <c r="Y138" s="166">
        <f>X138*K138</f>
        <v>8.0622720000000001</v>
      </c>
      <c r="Z138" s="166">
        <v>0</v>
      </c>
      <c r="AA138" s="167">
        <f>Z138*K138</f>
        <v>0</v>
      </c>
      <c r="AR138" s="17" t="s">
        <v>90</v>
      </c>
      <c r="AT138" s="17" t="s">
        <v>149</v>
      </c>
      <c r="AU138" s="17" t="s">
        <v>84</v>
      </c>
      <c r="AY138" s="17" t="s">
        <v>148</v>
      </c>
      <c r="BE138" s="105">
        <f>IF(U138="základná",N138,0)</f>
        <v>0</v>
      </c>
      <c r="BF138" s="105">
        <f>IF(U138="znížená",N138,0)</f>
        <v>0</v>
      </c>
      <c r="BG138" s="105">
        <f>IF(U138="zákl. prenesená",N138,0)</f>
        <v>0</v>
      </c>
      <c r="BH138" s="105">
        <f>IF(U138="zníž. prenesená",N138,0)</f>
        <v>0</v>
      </c>
      <c r="BI138" s="105">
        <f>IF(U138="nulová",N138,0)</f>
        <v>0</v>
      </c>
      <c r="BJ138" s="17" t="s">
        <v>84</v>
      </c>
      <c r="BK138" s="168">
        <f>ROUND(L138*K138,3)</f>
        <v>0</v>
      </c>
      <c r="BL138" s="17" t="s">
        <v>90</v>
      </c>
      <c r="BM138" s="17" t="s">
        <v>195</v>
      </c>
    </row>
    <row r="139" spans="2:65" s="1" customFormat="1" ht="44.25" customHeight="1">
      <c r="B139" s="131"/>
      <c r="C139" s="160" t="s">
        <v>183</v>
      </c>
      <c r="D139" s="160" t="s">
        <v>149</v>
      </c>
      <c r="E139" s="161" t="s">
        <v>197</v>
      </c>
      <c r="F139" s="247" t="s">
        <v>198</v>
      </c>
      <c r="G139" s="247"/>
      <c r="H139" s="247"/>
      <c r="I139" s="247"/>
      <c r="J139" s="162" t="s">
        <v>176</v>
      </c>
      <c r="K139" s="163">
        <v>28.8</v>
      </c>
      <c r="L139" s="248">
        <v>0</v>
      </c>
      <c r="M139" s="248"/>
      <c r="N139" s="249">
        <f>ROUND(L139*K139,3)</f>
        <v>0</v>
      </c>
      <c r="O139" s="249"/>
      <c r="P139" s="249"/>
      <c r="Q139" s="249"/>
      <c r="R139" s="134"/>
      <c r="T139" s="165" t="s">
        <v>5</v>
      </c>
      <c r="U139" s="43" t="s">
        <v>42</v>
      </c>
      <c r="V139" s="35"/>
      <c r="W139" s="166">
        <f>V139*K139</f>
        <v>0</v>
      </c>
      <c r="X139" s="166">
        <v>0</v>
      </c>
      <c r="Y139" s="166">
        <f>X139*K139</f>
        <v>0</v>
      </c>
      <c r="Z139" s="166">
        <v>0</v>
      </c>
      <c r="AA139" s="167">
        <f>Z139*K139</f>
        <v>0</v>
      </c>
      <c r="AR139" s="17" t="s">
        <v>90</v>
      </c>
      <c r="AT139" s="17" t="s">
        <v>149</v>
      </c>
      <c r="AU139" s="17" t="s">
        <v>84</v>
      </c>
      <c r="AY139" s="17" t="s">
        <v>148</v>
      </c>
      <c r="BE139" s="105">
        <f>IF(U139="základná",N139,0)</f>
        <v>0</v>
      </c>
      <c r="BF139" s="105">
        <f>IF(U139="znížená",N139,0)</f>
        <v>0</v>
      </c>
      <c r="BG139" s="105">
        <f>IF(U139="zákl. prenesená",N139,0)</f>
        <v>0</v>
      </c>
      <c r="BH139" s="105">
        <f>IF(U139="zníž. prenesená",N139,0)</f>
        <v>0</v>
      </c>
      <c r="BI139" s="105">
        <f>IF(U139="nulová",N139,0)</f>
        <v>0</v>
      </c>
      <c r="BJ139" s="17" t="s">
        <v>84</v>
      </c>
      <c r="BK139" s="168">
        <f>ROUND(L139*K139,3)</f>
        <v>0</v>
      </c>
      <c r="BL139" s="17" t="s">
        <v>90</v>
      </c>
      <c r="BM139" s="17" t="s">
        <v>199</v>
      </c>
    </row>
    <row r="140" spans="2:65" s="1" customFormat="1" ht="31.5" customHeight="1">
      <c r="B140" s="131"/>
      <c r="C140" s="169" t="s">
        <v>188</v>
      </c>
      <c r="D140" s="169" t="s">
        <v>184</v>
      </c>
      <c r="E140" s="170" t="s">
        <v>201</v>
      </c>
      <c r="F140" s="250" t="s">
        <v>202</v>
      </c>
      <c r="G140" s="250"/>
      <c r="H140" s="250"/>
      <c r="I140" s="250"/>
      <c r="J140" s="171" t="s">
        <v>176</v>
      </c>
      <c r="K140" s="172">
        <v>29.088000000000001</v>
      </c>
      <c r="L140" s="251">
        <v>0</v>
      </c>
      <c r="M140" s="251"/>
      <c r="N140" s="252">
        <f>ROUND(L140*K140,3)</f>
        <v>0</v>
      </c>
      <c r="O140" s="249"/>
      <c r="P140" s="249"/>
      <c r="Q140" s="249"/>
      <c r="R140" s="134"/>
      <c r="T140" s="165" t="s">
        <v>5</v>
      </c>
      <c r="U140" s="43" t="s">
        <v>42</v>
      </c>
      <c r="V140" s="35"/>
      <c r="W140" s="166">
        <f>V140*K140</f>
        <v>0</v>
      </c>
      <c r="X140" s="166">
        <v>0.13</v>
      </c>
      <c r="Y140" s="166">
        <f>X140*K140</f>
        <v>3.7814400000000004</v>
      </c>
      <c r="Z140" s="166">
        <v>0</v>
      </c>
      <c r="AA140" s="167">
        <f>Z140*K140</f>
        <v>0</v>
      </c>
      <c r="AR140" s="17" t="s">
        <v>178</v>
      </c>
      <c r="AT140" s="17" t="s">
        <v>184</v>
      </c>
      <c r="AU140" s="17" t="s">
        <v>84</v>
      </c>
      <c r="AY140" s="17" t="s">
        <v>148</v>
      </c>
      <c r="BE140" s="105">
        <f>IF(U140="základná",N140,0)</f>
        <v>0</v>
      </c>
      <c r="BF140" s="105">
        <f>IF(U140="znížená",N140,0)</f>
        <v>0</v>
      </c>
      <c r="BG140" s="105">
        <f>IF(U140="zákl. prenesená",N140,0)</f>
        <v>0</v>
      </c>
      <c r="BH140" s="105">
        <f>IF(U140="zníž. prenesená",N140,0)</f>
        <v>0</v>
      </c>
      <c r="BI140" s="105">
        <f>IF(U140="nulová",N140,0)</f>
        <v>0</v>
      </c>
      <c r="BJ140" s="17" t="s">
        <v>84</v>
      </c>
      <c r="BK140" s="168">
        <f>ROUND(L140*K140,3)</f>
        <v>0</v>
      </c>
      <c r="BL140" s="17" t="s">
        <v>90</v>
      </c>
      <c r="BM140" s="17" t="s">
        <v>203</v>
      </c>
    </row>
    <row r="141" spans="2:65" s="9" customFormat="1" ht="29.85" customHeight="1">
      <c r="B141" s="149"/>
      <c r="C141" s="150"/>
      <c r="D141" s="159" t="s">
        <v>120</v>
      </c>
      <c r="E141" s="159"/>
      <c r="F141" s="159"/>
      <c r="G141" s="159"/>
      <c r="H141" s="159"/>
      <c r="I141" s="159"/>
      <c r="J141" s="159"/>
      <c r="K141" s="159"/>
      <c r="L141" s="159"/>
      <c r="M141" s="159"/>
      <c r="N141" s="260">
        <f>BK141</f>
        <v>0</v>
      </c>
      <c r="O141" s="261"/>
      <c r="P141" s="261"/>
      <c r="Q141" s="261"/>
      <c r="R141" s="152"/>
      <c r="T141" s="153"/>
      <c r="U141" s="150"/>
      <c r="V141" s="150"/>
      <c r="W141" s="154">
        <f>SUM(W142:W145)</f>
        <v>0</v>
      </c>
      <c r="X141" s="150"/>
      <c r="Y141" s="154">
        <f>SUM(Y142:Y145)</f>
        <v>3.8351119999999996</v>
      </c>
      <c r="Z141" s="150"/>
      <c r="AA141" s="155">
        <f>SUM(AA142:AA145)</f>
        <v>0</v>
      </c>
      <c r="AR141" s="156" t="s">
        <v>81</v>
      </c>
      <c r="AT141" s="157" t="s">
        <v>74</v>
      </c>
      <c r="AU141" s="157" t="s">
        <v>81</v>
      </c>
      <c r="AY141" s="156" t="s">
        <v>148</v>
      </c>
      <c r="BK141" s="158">
        <f>SUM(BK142:BK145)</f>
        <v>0</v>
      </c>
    </row>
    <row r="142" spans="2:65" s="1" customFormat="1" ht="44.25" customHeight="1">
      <c r="B142" s="131"/>
      <c r="C142" s="160" t="s">
        <v>196</v>
      </c>
      <c r="D142" s="160" t="s">
        <v>149</v>
      </c>
      <c r="E142" s="161" t="s">
        <v>205</v>
      </c>
      <c r="F142" s="247" t="s">
        <v>206</v>
      </c>
      <c r="G142" s="247"/>
      <c r="H142" s="247"/>
      <c r="I142" s="247"/>
      <c r="J142" s="162" t="s">
        <v>152</v>
      </c>
      <c r="K142" s="163">
        <v>18.399999999999999</v>
      </c>
      <c r="L142" s="248">
        <v>0</v>
      </c>
      <c r="M142" s="248"/>
      <c r="N142" s="249">
        <f>ROUND(L142*K142,3)</f>
        <v>0</v>
      </c>
      <c r="O142" s="249"/>
      <c r="P142" s="249"/>
      <c r="Q142" s="249"/>
      <c r="R142" s="134"/>
      <c r="T142" s="165" t="s">
        <v>5</v>
      </c>
      <c r="U142" s="43" t="s">
        <v>42</v>
      </c>
      <c r="V142" s="35"/>
      <c r="W142" s="166">
        <f>V142*K142</f>
        <v>0</v>
      </c>
      <c r="X142" s="166">
        <v>0.12662000000000001</v>
      </c>
      <c r="Y142" s="166">
        <f>X142*K142</f>
        <v>2.3298079999999999</v>
      </c>
      <c r="Z142" s="166">
        <v>0</v>
      </c>
      <c r="AA142" s="167">
        <f>Z142*K142</f>
        <v>0</v>
      </c>
      <c r="AR142" s="17" t="s">
        <v>90</v>
      </c>
      <c r="AT142" s="17" t="s">
        <v>149</v>
      </c>
      <c r="AU142" s="17" t="s">
        <v>84</v>
      </c>
      <c r="AY142" s="17" t="s">
        <v>148</v>
      </c>
      <c r="BE142" s="105">
        <f>IF(U142="základná",N142,0)</f>
        <v>0</v>
      </c>
      <c r="BF142" s="105">
        <f>IF(U142="znížená",N142,0)</f>
        <v>0</v>
      </c>
      <c r="BG142" s="105">
        <f>IF(U142="zákl. prenesená",N142,0)</f>
        <v>0</v>
      </c>
      <c r="BH142" s="105">
        <f>IF(U142="zníž. prenesená",N142,0)</f>
        <v>0</v>
      </c>
      <c r="BI142" s="105">
        <f>IF(U142="nulová",N142,0)</f>
        <v>0</v>
      </c>
      <c r="BJ142" s="17" t="s">
        <v>84</v>
      </c>
      <c r="BK142" s="168">
        <f>ROUND(L142*K142,3)</f>
        <v>0</v>
      </c>
      <c r="BL142" s="17" t="s">
        <v>90</v>
      </c>
      <c r="BM142" s="17" t="s">
        <v>207</v>
      </c>
    </row>
    <row r="143" spans="2:65" s="1" customFormat="1" ht="22.5" customHeight="1">
      <c r="B143" s="131"/>
      <c r="C143" s="169" t="s">
        <v>200</v>
      </c>
      <c r="D143" s="169" t="s">
        <v>184</v>
      </c>
      <c r="E143" s="170" t="s">
        <v>209</v>
      </c>
      <c r="F143" s="250" t="s">
        <v>210</v>
      </c>
      <c r="G143" s="250"/>
      <c r="H143" s="250"/>
      <c r="I143" s="250"/>
      <c r="J143" s="171" t="s">
        <v>181</v>
      </c>
      <c r="K143" s="172">
        <v>18.584</v>
      </c>
      <c r="L143" s="251">
        <v>0</v>
      </c>
      <c r="M143" s="251"/>
      <c r="N143" s="252">
        <f>ROUND(L143*K143,3)</f>
        <v>0</v>
      </c>
      <c r="O143" s="249"/>
      <c r="P143" s="249"/>
      <c r="Q143" s="249"/>
      <c r="R143" s="134"/>
      <c r="T143" s="165" t="s">
        <v>5</v>
      </c>
      <c r="U143" s="43" t="s">
        <v>42</v>
      </c>
      <c r="V143" s="35"/>
      <c r="W143" s="166">
        <f>V143*K143</f>
        <v>0</v>
      </c>
      <c r="X143" s="166">
        <v>8.1000000000000003E-2</v>
      </c>
      <c r="Y143" s="166">
        <f>X143*K143</f>
        <v>1.505304</v>
      </c>
      <c r="Z143" s="166">
        <v>0</v>
      </c>
      <c r="AA143" s="167">
        <f>Z143*K143</f>
        <v>0</v>
      </c>
      <c r="AR143" s="17" t="s">
        <v>178</v>
      </c>
      <c r="AT143" s="17" t="s">
        <v>184</v>
      </c>
      <c r="AU143" s="17" t="s">
        <v>84</v>
      </c>
      <c r="AY143" s="17" t="s">
        <v>148</v>
      </c>
      <c r="BE143" s="105">
        <f>IF(U143="základná",N143,0)</f>
        <v>0</v>
      </c>
      <c r="BF143" s="105">
        <f>IF(U143="znížená",N143,0)</f>
        <v>0</v>
      </c>
      <c r="BG143" s="105">
        <f>IF(U143="zákl. prenesená",N143,0)</f>
        <v>0</v>
      </c>
      <c r="BH143" s="105">
        <f>IF(U143="zníž. prenesená",N143,0)</f>
        <v>0</v>
      </c>
      <c r="BI143" s="105">
        <f>IF(U143="nulová",N143,0)</f>
        <v>0</v>
      </c>
      <c r="BJ143" s="17" t="s">
        <v>84</v>
      </c>
      <c r="BK143" s="168">
        <f>ROUND(L143*K143,3)</f>
        <v>0</v>
      </c>
      <c r="BL143" s="17" t="s">
        <v>90</v>
      </c>
      <c r="BM143" s="17" t="s">
        <v>211</v>
      </c>
    </row>
    <row r="144" spans="2:65" s="1" customFormat="1" ht="44.25" customHeight="1">
      <c r="B144" s="131"/>
      <c r="C144" s="160" t="s">
        <v>224</v>
      </c>
      <c r="D144" s="160" t="s">
        <v>149</v>
      </c>
      <c r="E144" s="161" t="s">
        <v>269</v>
      </c>
      <c r="F144" s="247" t="s">
        <v>270</v>
      </c>
      <c r="G144" s="247"/>
      <c r="H144" s="247"/>
      <c r="I144" s="247"/>
      <c r="J144" s="162" t="s">
        <v>152</v>
      </c>
      <c r="K144" s="163">
        <v>4.5</v>
      </c>
      <c r="L144" s="248">
        <v>0</v>
      </c>
      <c r="M144" s="248"/>
      <c r="N144" s="249">
        <f>ROUND(L144*K144,3)</f>
        <v>0</v>
      </c>
      <c r="O144" s="249"/>
      <c r="P144" s="249"/>
      <c r="Q144" s="249"/>
      <c r="R144" s="134"/>
      <c r="T144" s="165" t="s">
        <v>5</v>
      </c>
      <c r="U144" s="43" t="s">
        <v>42</v>
      </c>
      <c r="V144" s="35"/>
      <c r="W144" s="166">
        <f>V144*K144</f>
        <v>0</v>
      </c>
      <c r="X144" s="166">
        <v>0</v>
      </c>
      <c r="Y144" s="166">
        <f>X144*K144</f>
        <v>0</v>
      </c>
      <c r="Z144" s="166">
        <v>0</v>
      </c>
      <c r="AA144" s="167">
        <f>Z144*K144</f>
        <v>0</v>
      </c>
      <c r="AR144" s="17" t="s">
        <v>90</v>
      </c>
      <c r="AT144" s="17" t="s">
        <v>149</v>
      </c>
      <c r="AU144" s="17" t="s">
        <v>84</v>
      </c>
      <c r="AY144" s="17" t="s">
        <v>148</v>
      </c>
      <c r="BE144" s="105">
        <f>IF(U144="základná",N144,0)</f>
        <v>0</v>
      </c>
      <c r="BF144" s="105">
        <f>IF(U144="znížená",N144,0)</f>
        <v>0</v>
      </c>
      <c r="BG144" s="105">
        <f>IF(U144="zákl. prenesená",N144,0)</f>
        <v>0</v>
      </c>
      <c r="BH144" s="105">
        <f>IF(U144="zníž. prenesená",N144,0)</f>
        <v>0</v>
      </c>
      <c r="BI144" s="105">
        <f>IF(U144="nulová",N144,0)</f>
        <v>0</v>
      </c>
      <c r="BJ144" s="17" t="s">
        <v>84</v>
      </c>
      <c r="BK144" s="168">
        <f>ROUND(L144*K144,3)</f>
        <v>0</v>
      </c>
      <c r="BL144" s="17" t="s">
        <v>90</v>
      </c>
      <c r="BM144" s="17" t="s">
        <v>271</v>
      </c>
    </row>
    <row r="145" spans="2:65" s="1" customFormat="1" ht="31.5" customHeight="1">
      <c r="B145" s="131"/>
      <c r="C145" s="160" t="s">
        <v>220</v>
      </c>
      <c r="D145" s="160" t="s">
        <v>149</v>
      </c>
      <c r="E145" s="161" t="s">
        <v>272</v>
      </c>
      <c r="F145" s="247" t="s">
        <v>273</v>
      </c>
      <c r="G145" s="247"/>
      <c r="H145" s="247"/>
      <c r="I145" s="247"/>
      <c r="J145" s="162" t="s">
        <v>152</v>
      </c>
      <c r="K145" s="163">
        <v>4.5</v>
      </c>
      <c r="L145" s="248">
        <v>0</v>
      </c>
      <c r="M145" s="248"/>
      <c r="N145" s="249">
        <f>ROUND(L145*K145,3)</f>
        <v>0</v>
      </c>
      <c r="O145" s="249"/>
      <c r="P145" s="249"/>
      <c r="Q145" s="249"/>
      <c r="R145" s="134"/>
      <c r="T145" s="165" t="s">
        <v>5</v>
      </c>
      <c r="U145" s="43" t="s">
        <v>42</v>
      </c>
      <c r="V145" s="35"/>
      <c r="W145" s="166">
        <f>V145*K145</f>
        <v>0</v>
      </c>
      <c r="X145" s="166">
        <v>0</v>
      </c>
      <c r="Y145" s="166">
        <f>X145*K145</f>
        <v>0</v>
      </c>
      <c r="Z145" s="166">
        <v>0</v>
      </c>
      <c r="AA145" s="167">
        <f>Z145*K145</f>
        <v>0</v>
      </c>
      <c r="AR145" s="17" t="s">
        <v>90</v>
      </c>
      <c r="AT145" s="17" t="s">
        <v>149</v>
      </c>
      <c r="AU145" s="17" t="s">
        <v>84</v>
      </c>
      <c r="AY145" s="17" t="s">
        <v>148</v>
      </c>
      <c r="BE145" s="105">
        <f>IF(U145="základná",N145,0)</f>
        <v>0</v>
      </c>
      <c r="BF145" s="105">
        <f>IF(U145="znížená",N145,0)</f>
        <v>0</v>
      </c>
      <c r="BG145" s="105">
        <f>IF(U145="zákl. prenesená",N145,0)</f>
        <v>0</v>
      </c>
      <c r="BH145" s="105">
        <f>IF(U145="zníž. prenesená",N145,0)</f>
        <v>0</v>
      </c>
      <c r="BI145" s="105">
        <f>IF(U145="nulová",N145,0)</f>
        <v>0</v>
      </c>
      <c r="BJ145" s="17" t="s">
        <v>84</v>
      </c>
      <c r="BK145" s="168">
        <f>ROUND(L145*K145,3)</f>
        <v>0</v>
      </c>
      <c r="BL145" s="17" t="s">
        <v>90</v>
      </c>
      <c r="BM145" s="17" t="s">
        <v>274</v>
      </c>
    </row>
    <row r="146" spans="2:65" s="9" customFormat="1" ht="29.85" customHeight="1">
      <c r="B146" s="149"/>
      <c r="C146" s="150"/>
      <c r="D146" s="159" t="s">
        <v>121</v>
      </c>
      <c r="E146" s="159"/>
      <c r="F146" s="159"/>
      <c r="G146" s="159"/>
      <c r="H146" s="159"/>
      <c r="I146" s="159"/>
      <c r="J146" s="159"/>
      <c r="K146" s="159"/>
      <c r="L146" s="159"/>
      <c r="M146" s="159"/>
      <c r="N146" s="260">
        <f>BK146</f>
        <v>0</v>
      </c>
      <c r="O146" s="261"/>
      <c r="P146" s="261"/>
      <c r="Q146" s="261"/>
      <c r="R146" s="152"/>
      <c r="T146" s="153"/>
      <c r="U146" s="150"/>
      <c r="V146" s="150"/>
      <c r="W146" s="154">
        <f>W147</f>
        <v>0</v>
      </c>
      <c r="X146" s="150"/>
      <c r="Y146" s="154">
        <f>Y147</f>
        <v>0</v>
      </c>
      <c r="Z146" s="150"/>
      <c r="AA146" s="155">
        <f>AA147</f>
        <v>0</v>
      </c>
      <c r="AR146" s="156" t="s">
        <v>81</v>
      </c>
      <c r="AT146" s="157" t="s">
        <v>74</v>
      </c>
      <c r="AU146" s="157" t="s">
        <v>81</v>
      </c>
      <c r="AY146" s="156" t="s">
        <v>148</v>
      </c>
      <c r="BK146" s="158">
        <f>BK147</f>
        <v>0</v>
      </c>
    </row>
    <row r="147" spans="2:65" s="1" customFormat="1" ht="44.25" customHeight="1">
      <c r="B147" s="131"/>
      <c r="C147" s="160" t="s">
        <v>208</v>
      </c>
      <c r="D147" s="160" t="s">
        <v>149</v>
      </c>
      <c r="E147" s="161" t="s">
        <v>213</v>
      </c>
      <c r="F147" s="247" t="s">
        <v>214</v>
      </c>
      <c r="G147" s="247"/>
      <c r="H147" s="247"/>
      <c r="I147" s="247"/>
      <c r="J147" s="162" t="s">
        <v>171</v>
      </c>
      <c r="K147" s="163">
        <v>17.984000000000002</v>
      </c>
      <c r="L147" s="248">
        <v>0</v>
      </c>
      <c r="M147" s="248"/>
      <c r="N147" s="249">
        <f>ROUND(L147*K147,3)</f>
        <v>0</v>
      </c>
      <c r="O147" s="249"/>
      <c r="P147" s="249"/>
      <c r="Q147" s="249"/>
      <c r="R147" s="134"/>
      <c r="T147" s="165" t="s">
        <v>5</v>
      </c>
      <c r="U147" s="43" t="s">
        <v>42</v>
      </c>
      <c r="V147" s="35"/>
      <c r="W147" s="166">
        <f>V147*K147</f>
        <v>0</v>
      </c>
      <c r="X147" s="166">
        <v>0</v>
      </c>
      <c r="Y147" s="166">
        <f>X147*K147</f>
        <v>0</v>
      </c>
      <c r="Z147" s="166">
        <v>0</v>
      </c>
      <c r="AA147" s="167">
        <f>Z147*K147</f>
        <v>0</v>
      </c>
      <c r="AR147" s="17" t="s">
        <v>90</v>
      </c>
      <c r="AT147" s="17" t="s">
        <v>149</v>
      </c>
      <c r="AU147" s="17" t="s">
        <v>84</v>
      </c>
      <c r="AY147" s="17" t="s">
        <v>148</v>
      </c>
      <c r="BE147" s="105">
        <f>IF(U147="základná",N147,0)</f>
        <v>0</v>
      </c>
      <c r="BF147" s="105">
        <f>IF(U147="znížená",N147,0)</f>
        <v>0</v>
      </c>
      <c r="BG147" s="105">
        <f>IF(U147="zákl. prenesená",N147,0)</f>
        <v>0</v>
      </c>
      <c r="BH147" s="105">
        <f>IF(U147="zníž. prenesená",N147,0)</f>
        <v>0</v>
      </c>
      <c r="BI147" s="105">
        <f>IF(U147="nulová",N147,0)</f>
        <v>0</v>
      </c>
      <c r="BJ147" s="17" t="s">
        <v>84</v>
      </c>
      <c r="BK147" s="168">
        <f>ROUND(L147*K147,3)</f>
        <v>0</v>
      </c>
      <c r="BL147" s="17" t="s">
        <v>90</v>
      </c>
      <c r="BM147" s="17" t="s">
        <v>215</v>
      </c>
    </row>
    <row r="148" spans="2:65" s="1" customFormat="1" ht="49.9" customHeight="1">
      <c r="B148" s="34"/>
      <c r="C148" s="35"/>
      <c r="D148" s="151" t="s">
        <v>233</v>
      </c>
      <c r="E148" s="35"/>
      <c r="F148" s="35"/>
      <c r="G148" s="35"/>
      <c r="H148" s="35"/>
      <c r="I148" s="35"/>
      <c r="J148" s="35"/>
      <c r="K148" s="35"/>
      <c r="L148" s="35"/>
      <c r="M148" s="35"/>
      <c r="N148" s="264">
        <f t="shared" ref="N148:N153" si="15">BK148</f>
        <v>0</v>
      </c>
      <c r="O148" s="265"/>
      <c r="P148" s="265"/>
      <c r="Q148" s="265"/>
      <c r="R148" s="36"/>
      <c r="T148" s="173"/>
      <c r="U148" s="35"/>
      <c r="V148" s="35"/>
      <c r="W148" s="35"/>
      <c r="X148" s="35"/>
      <c r="Y148" s="35"/>
      <c r="Z148" s="35"/>
      <c r="AA148" s="73"/>
      <c r="AT148" s="17" t="s">
        <v>74</v>
      </c>
      <c r="AU148" s="17" t="s">
        <v>75</v>
      </c>
      <c r="AY148" s="17" t="s">
        <v>234</v>
      </c>
      <c r="BK148" s="168">
        <f>SUM(BK149:BK153)</f>
        <v>0</v>
      </c>
    </row>
    <row r="149" spans="2:65" s="1" customFormat="1" ht="22.35" customHeight="1">
      <c r="B149" s="34"/>
      <c r="C149" s="174" t="s">
        <v>5</v>
      </c>
      <c r="D149" s="174" t="s">
        <v>149</v>
      </c>
      <c r="E149" s="175" t="s">
        <v>5</v>
      </c>
      <c r="F149" s="253" t="s">
        <v>5</v>
      </c>
      <c r="G149" s="253"/>
      <c r="H149" s="253"/>
      <c r="I149" s="253"/>
      <c r="J149" s="176" t="s">
        <v>5</v>
      </c>
      <c r="K149" s="164"/>
      <c r="L149" s="248"/>
      <c r="M149" s="254"/>
      <c r="N149" s="254">
        <f t="shared" si="15"/>
        <v>0</v>
      </c>
      <c r="O149" s="254"/>
      <c r="P149" s="254"/>
      <c r="Q149" s="254"/>
      <c r="R149" s="36"/>
      <c r="T149" s="165" t="s">
        <v>5</v>
      </c>
      <c r="U149" s="177" t="s">
        <v>42</v>
      </c>
      <c r="V149" s="35"/>
      <c r="W149" s="35"/>
      <c r="X149" s="35"/>
      <c r="Y149" s="35"/>
      <c r="Z149" s="35"/>
      <c r="AA149" s="73"/>
      <c r="AT149" s="17" t="s">
        <v>234</v>
      </c>
      <c r="AU149" s="17" t="s">
        <v>81</v>
      </c>
      <c r="AY149" s="17" t="s">
        <v>234</v>
      </c>
      <c r="BE149" s="105">
        <f>IF(U149="základná",N149,0)</f>
        <v>0</v>
      </c>
      <c r="BF149" s="105">
        <f>IF(U149="znížená",N149,0)</f>
        <v>0</v>
      </c>
      <c r="BG149" s="105">
        <f>IF(U149="zákl. prenesená",N149,0)</f>
        <v>0</v>
      </c>
      <c r="BH149" s="105">
        <f>IF(U149="zníž. prenesená",N149,0)</f>
        <v>0</v>
      </c>
      <c r="BI149" s="105">
        <f>IF(U149="nulová",N149,0)</f>
        <v>0</v>
      </c>
      <c r="BJ149" s="17" t="s">
        <v>84</v>
      </c>
      <c r="BK149" s="168">
        <f>L149*K149</f>
        <v>0</v>
      </c>
    </row>
    <row r="150" spans="2:65" s="1" customFormat="1" ht="22.35" customHeight="1">
      <c r="B150" s="34"/>
      <c r="C150" s="174" t="s">
        <v>5</v>
      </c>
      <c r="D150" s="174" t="s">
        <v>149</v>
      </c>
      <c r="E150" s="175" t="s">
        <v>5</v>
      </c>
      <c r="F150" s="253" t="s">
        <v>5</v>
      </c>
      <c r="G150" s="253"/>
      <c r="H150" s="253"/>
      <c r="I150" s="253"/>
      <c r="J150" s="176" t="s">
        <v>5</v>
      </c>
      <c r="K150" s="164"/>
      <c r="L150" s="248"/>
      <c r="M150" s="254"/>
      <c r="N150" s="254">
        <f t="shared" si="15"/>
        <v>0</v>
      </c>
      <c r="O150" s="254"/>
      <c r="P150" s="254"/>
      <c r="Q150" s="254"/>
      <c r="R150" s="36"/>
      <c r="T150" s="165" t="s">
        <v>5</v>
      </c>
      <c r="U150" s="177" t="s">
        <v>42</v>
      </c>
      <c r="V150" s="35"/>
      <c r="W150" s="35"/>
      <c r="X150" s="35"/>
      <c r="Y150" s="35"/>
      <c r="Z150" s="35"/>
      <c r="AA150" s="73"/>
      <c r="AT150" s="17" t="s">
        <v>234</v>
      </c>
      <c r="AU150" s="17" t="s">
        <v>81</v>
      </c>
      <c r="AY150" s="17" t="s">
        <v>234</v>
      </c>
      <c r="BE150" s="105">
        <f>IF(U150="základná",N150,0)</f>
        <v>0</v>
      </c>
      <c r="BF150" s="105">
        <f>IF(U150="znížená",N150,0)</f>
        <v>0</v>
      </c>
      <c r="BG150" s="105">
        <f>IF(U150="zákl. prenesená",N150,0)</f>
        <v>0</v>
      </c>
      <c r="BH150" s="105">
        <f>IF(U150="zníž. prenesená",N150,0)</f>
        <v>0</v>
      </c>
      <c r="BI150" s="105">
        <f>IF(U150="nulová",N150,0)</f>
        <v>0</v>
      </c>
      <c r="BJ150" s="17" t="s">
        <v>84</v>
      </c>
      <c r="BK150" s="168">
        <f>L150*K150</f>
        <v>0</v>
      </c>
    </row>
    <row r="151" spans="2:65" s="1" customFormat="1" ht="22.35" customHeight="1">
      <c r="B151" s="34"/>
      <c r="C151" s="174" t="s">
        <v>5</v>
      </c>
      <c r="D151" s="174" t="s">
        <v>149</v>
      </c>
      <c r="E151" s="175" t="s">
        <v>5</v>
      </c>
      <c r="F151" s="253" t="s">
        <v>5</v>
      </c>
      <c r="G151" s="253"/>
      <c r="H151" s="253"/>
      <c r="I151" s="253"/>
      <c r="J151" s="176" t="s">
        <v>5</v>
      </c>
      <c r="K151" s="164"/>
      <c r="L151" s="248"/>
      <c r="M151" s="254"/>
      <c r="N151" s="254">
        <f t="shared" si="15"/>
        <v>0</v>
      </c>
      <c r="O151" s="254"/>
      <c r="P151" s="254"/>
      <c r="Q151" s="254"/>
      <c r="R151" s="36"/>
      <c r="T151" s="165" t="s">
        <v>5</v>
      </c>
      <c r="U151" s="177" t="s">
        <v>42</v>
      </c>
      <c r="V151" s="35"/>
      <c r="W151" s="35"/>
      <c r="X151" s="35"/>
      <c r="Y151" s="35"/>
      <c r="Z151" s="35"/>
      <c r="AA151" s="73"/>
      <c r="AT151" s="17" t="s">
        <v>234</v>
      </c>
      <c r="AU151" s="17" t="s">
        <v>81</v>
      </c>
      <c r="AY151" s="17" t="s">
        <v>234</v>
      </c>
      <c r="BE151" s="105">
        <f>IF(U151="základná",N151,0)</f>
        <v>0</v>
      </c>
      <c r="BF151" s="105">
        <f>IF(U151="znížená",N151,0)</f>
        <v>0</v>
      </c>
      <c r="BG151" s="105">
        <f>IF(U151="zákl. prenesená",N151,0)</f>
        <v>0</v>
      </c>
      <c r="BH151" s="105">
        <f>IF(U151="zníž. prenesená",N151,0)</f>
        <v>0</v>
      </c>
      <c r="BI151" s="105">
        <f>IF(U151="nulová",N151,0)</f>
        <v>0</v>
      </c>
      <c r="BJ151" s="17" t="s">
        <v>84</v>
      </c>
      <c r="BK151" s="168">
        <f>L151*K151</f>
        <v>0</v>
      </c>
    </row>
    <row r="152" spans="2:65" s="1" customFormat="1" ht="22.35" customHeight="1">
      <c r="B152" s="34"/>
      <c r="C152" s="174" t="s">
        <v>5</v>
      </c>
      <c r="D152" s="174" t="s">
        <v>149</v>
      </c>
      <c r="E152" s="175" t="s">
        <v>5</v>
      </c>
      <c r="F152" s="253" t="s">
        <v>5</v>
      </c>
      <c r="G152" s="253"/>
      <c r="H152" s="253"/>
      <c r="I152" s="253"/>
      <c r="J152" s="176" t="s">
        <v>5</v>
      </c>
      <c r="K152" s="164"/>
      <c r="L152" s="248"/>
      <c r="M152" s="254"/>
      <c r="N152" s="254">
        <f t="shared" si="15"/>
        <v>0</v>
      </c>
      <c r="O152" s="254"/>
      <c r="P152" s="254"/>
      <c r="Q152" s="254"/>
      <c r="R152" s="36"/>
      <c r="T152" s="165" t="s">
        <v>5</v>
      </c>
      <c r="U152" s="177" t="s">
        <v>42</v>
      </c>
      <c r="V152" s="35"/>
      <c r="W152" s="35"/>
      <c r="X152" s="35"/>
      <c r="Y152" s="35"/>
      <c r="Z152" s="35"/>
      <c r="AA152" s="73"/>
      <c r="AT152" s="17" t="s">
        <v>234</v>
      </c>
      <c r="AU152" s="17" t="s">
        <v>81</v>
      </c>
      <c r="AY152" s="17" t="s">
        <v>234</v>
      </c>
      <c r="BE152" s="105">
        <f>IF(U152="základná",N152,0)</f>
        <v>0</v>
      </c>
      <c r="BF152" s="105">
        <f>IF(U152="znížená",N152,0)</f>
        <v>0</v>
      </c>
      <c r="BG152" s="105">
        <f>IF(U152="zákl. prenesená",N152,0)</f>
        <v>0</v>
      </c>
      <c r="BH152" s="105">
        <f>IF(U152="zníž. prenesená",N152,0)</f>
        <v>0</v>
      </c>
      <c r="BI152" s="105">
        <f>IF(U152="nulová",N152,0)</f>
        <v>0</v>
      </c>
      <c r="BJ152" s="17" t="s">
        <v>84</v>
      </c>
      <c r="BK152" s="168">
        <f>L152*K152</f>
        <v>0</v>
      </c>
    </row>
    <row r="153" spans="2:65" s="1" customFormat="1" ht="22.35" customHeight="1">
      <c r="B153" s="34"/>
      <c r="C153" s="174" t="s">
        <v>5</v>
      </c>
      <c r="D153" s="174" t="s">
        <v>149</v>
      </c>
      <c r="E153" s="175" t="s">
        <v>5</v>
      </c>
      <c r="F153" s="253" t="s">
        <v>5</v>
      </c>
      <c r="G153" s="253"/>
      <c r="H153" s="253"/>
      <c r="I153" s="253"/>
      <c r="J153" s="176" t="s">
        <v>5</v>
      </c>
      <c r="K153" s="164"/>
      <c r="L153" s="248"/>
      <c r="M153" s="254"/>
      <c r="N153" s="254">
        <f t="shared" si="15"/>
        <v>0</v>
      </c>
      <c r="O153" s="254"/>
      <c r="P153" s="254"/>
      <c r="Q153" s="254"/>
      <c r="R153" s="36"/>
      <c r="T153" s="165" t="s">
        <v>5</v>
      </c>
      <c r="U153" s="177" t="s">
        <v>42</v>
      </c>
      <c r="V153" s="55"/>
      <c r="W153" s="55"/>
      <c r="X153" s="55"/>
      <c r="Y153" s="55"/>
      <c r="Z153" s="55"/>
      <c r="AA153" s="57"/>
      <c r="AT153" s="17" t="s">
        <v>234</v>
      </c>
      <c r="AU153" s="17" t="s">
        <v>81</v>
      </c>
      <c r="AY153" s="17" t="s">
        <v>234</v>
      </c>
      <c r="BE153" s="105">
        <f>IF(U153="základná",N153,0)</f>
        <v>0</v>
      </c>
      <c r="BF153" s="105">
        <f>IF(U153="znížená",N153,0)</f>
        <v>0</v>
      </c>
      <c r="BG153" s="105">
        <f>IF(U153="zákl. prenesená",N153,0)</f>
        <v>0</v>
      </c>
      <c r="BH153" s="105">
        <f>IF(U153="zníž. prenesená",N153,0)</f>
        <v>0</v>
      </c>
      <c r="BI153" s="105">
        <f>IF(U153="nulová",N153,0)</f>
        <v>0</v>
      </c>
      <c r="BJ153" s="17" t="s">
        <v>84</v>
      </c>
      <c r="BK153" s="168">
        <f>L153*K153</f>
        <v>0</v>
      </c>
    </row>
    <row r="154" spans="2:65" s="1" customFormat="1" ht="6.95" customHeight="1">
      <c r="B154" s="58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59"/>
      <c r="N154" s="59"/>
      <c r="O154" s="59"/>
      <c r="P154" s="59"/>
      <c r="Q154" s="59"/>
      <c r="R154" s="60"/>
    </row>
  </sheetData>
  <mergeCells count="153">
    <mergeCell ref="H1:K1"/>
    <mergeCell ref="S2:AC2"/>
    <mergeCell ref="F152:I152"/>
    <mergeCell ref="L152:M152"/>
    <mergeCell ref="N152:Q152"/>
    <mergeCell ref="F153:I153"/>
    <mergeCell ref="L153:M153"/>
    <mergeCell ref="N153:Q153"/>
    <mergeCell ref="N121:Q121"/>
    <mergeCell ref="N122:Q122"/>
    <mergeCell ref="N123:Q123"/>
    <mergeCell ref="N136:Q136"/>
    <mergeCell ref="N141:Q141"/>
    <mergeCell ref="N146:Q146"/>
    <mergeCell ref="N148:Q148"/>
    <mergeCell ref="F149:I149"/>
    <mergeCell ref="L149:M149"/>
    <mergeCell ref="N149:Q149"/>
    <mergeCell ref="F150:I150"/>
    <mergeCell ref="L150:M150"/>
    <mergeCell ref="N150:Q150"/>
    <mergeCell ref="F151:I151"/>
    <mergeCell ref="L151:M151"/>
    <mergeCell ref="N151:Q151"/>
    <mergeCell ref="F144:I144"/>
    <mergeCell ref="L144:M144"/>
    <mergeCell ref="N144:Q144"/>
    <mergeCell ref="F145:I145"/>
    <mergeCell ref="L145:M145"/>
    <mergeCell ref="N145:Q145"/>
    <mergeCell ref="F147:I147"/>
    <mergeCell ref="L147:M147"/>
    <mergeCell ref="N147:Q147"/>
    <mergeCell ref="F140:I140"/>
    <mergeCell ref="L140:M140"/>
    <mergeCell ref="N140:Q140"/>
    <mergeCell ref="F142:I142"/>
    <mergeCell ref="L142:M142"/>
    <mergeCell ref="N142:Q142"/>
    <mergeCell ref="F143:I143"/>
    <mergeCell ref="L143:M143"/>
    <mergeCell ref="N143:Q143"/>
    <mergeCell ref="F137:I137"/>
    <mergeCell ref="L137:M137"/>
    <mergeCell ref="N137:Q137"/>
    <mergeCell ref="F138:I138"/>
    <mergeCell ref="L138:M138"/>
    <mergeCell ref="N138:Q138"/>
    <mergeCell ref="F139:I139"/>
    <mergeCell ref="L139:M139"/>
    <mergeCell ref="N139:Q139"/>
    <mergeCell ref="F133:I133"/>
    <mergeCell ref="L133:M133"/>
    <mergeCell ref="N133:Q133"/>
    <mergeCell ref="F134:I134"/>
    <mergeCell ref="L134:M134"/>
    <mergeCell ref="N134:Q134"/>
    <mergeCell ref="F135:I135"/>
    <mergeCell ref="L135:M135"/>
    <mergeCell ref="N135:Q135"/>
    <mergeCell ref="F130:I130"/>
    <mergeCell ref="L130:M130"/>
    <mergeCell ref="N130:Q130"/>
    <mergeCell ref="F131:I131"/>
    <mergeCell ref="L131:M131"/>
    <mergeCell ref="N131:Q131"/>
    <mergeCell ref="F132:I132"/>
    <mergeCell ref="L132:M132"/>
    <mergeCell ref="N132:Q132"/>
    <mergeCell ref="F127:I127"/>
    <mergeCell ref="L127:M127"/>
    <mergeCell ref="N127:Q127"/>
    <mergeCell ref="F128:I128"/>
    <mergeCell ref="L128:M128"/>
    <mergeCell ref="N128:Q128"/>
    <mergeCell ref="F129:I129"/>
    <mergeCell ref="L129:M129"/>
    <mergeCell ref="N129:Q129"/>
    <mergeCell ref="F124:I124"/>
    <mergeCell ref="L124:M124"/>
    <mergeCell ref="N124:Q124"/>
    <mergeCell ref="F125:I125"/>
    <mergeCell ref="L125:M125"/>
    <mergeCell ref="N125:Q125"/>
    <mergeCell ref="F126:I126"/>
    <mergeCell ref="L126:M126"/>
    <mergeCell ref="N126:Q126"/>
    <mergeCell ref="L104:Q104"/>
    <mergeCell ref="C110:Q110"/>
    <mergeCell ref="F112:P112"/>
    <mergeCell ref="F113:P113"/>
    <mergeCell ref="M115:P115"/>
    <mergeCell ref="M117:Q117"/>
    <mergeCell ref="M118:Q118"/>
    <mergeCell ref="F120:I120"/>
    <mergeCell ref="L120:M120"/>
    <mergeCell ref="N120:Q120"/>
    <mergeCell ref="D98:H98"/>
    <mergeCell ref="N98:Q98"/>
    <mergeCell ref="D99:H99"/>
    <mergeCell ref="N99:Q99"/>
    <mergeCell ref="D100:H100"/>
    <mergeCell ref="N100:Q100"/>
    <mergeCell ref="D101:H101"/>
    <mergeCell ref="N101:Q101"/>
    <mergeCell ref="N102:Q102"/>
    <mergeCell ref="N89:Q89"/>
    <mergeCell ref="N90:Q90"/>
    <mergeCell ref="N91:Q91"/>
    <mergeCell ref="N92:Q92"/>
    <mergeCell ref="N93:Q93"/>
    <mergeCell ref="N94:Q94"/>
    <mergeCell ref="N96:Q96"/>
    <mergeCell ref="D97:H97"/>
    <mergeCell ref="N97:Q97"/>
    <mergeCell ref="C76:Q76"/>
    <mergeCell ref="F78:P78"/>
    <mergeCell ref="F79:P79"/>
    <mergeCell ref="M81:P81"/>
    <mergeCell ref="M83:Q83"/>
    <mergeCell ref="M84:Q84"/>
    <mergeCell ref="C86:G86"/>
    <mergeCell ref="N86:Q86"/>
    <mergeCell ref="N88:Q88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O17:P17"/>
    <mergeCell ref="O18:P18"/>
    <mergeCell ref="O20:P20"/>
    <mergeCell ref="O21:P21"/>
    <mergeCell ref="E24:L24"/>
    <mergeCell ref="M27:P27"/>
    <mergeCell ref="M28:P28"/>
    <mergeCell ref="M30:P30"/>
    <mergeCell ref="H32:J32"/>
    <mergeCell ref="M32:P32"/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</mergeCells>
  <dataValidations count="2">
    <dataValidation type="list" allowBlank="1" showInputMessage="1" showErrorMessage="1" error="Povolené sú hodnoty K, M." sqref="D149:D154">
      <formula1>"K, M"</formula1>
    </dataValidation>
    <dataValidation type="list" allowBlank="1" showInputMessage="1" showErrorMessage="1" error="Povolené sú hodnoty základná, znížená, nulová." sqref="U149:U154">
      <formula1>"základná, znížená, nulová"</formula1>
    </dataValidation>
  </dataValidations>
  <hyperlinks>
    <hyperlink ref="F1:G1" location="C2" display="1) Krycí list rozpočtu"/>
    <hyperlink ref="H1:K1" location="C86" display="2) Rekapitulácia rozpočtu"/>
    <hyperlink ref="L1" location="C120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145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4"/>
      <c r="B1" s="11"/>
      <c r="C1" s="11"/>
      <c r="D1" s="12" t="s">
        <v>1</v>
      </c>
      <c r="E1" s="11"/>
      <c r="F1" s="13" t="s">
        <v>102</v>
      </c>
      <c r="G1" s="13"/>
      <c r="H1" s="266" t="s">
        <v>103</v>
      </c>
      <c r="I1" s="266"/>
      <c r="J1" s="266"/>
      <c r="K1" s="266"/>
      <c r="L1" s="13" t="s">
        <v>104</v>
      </c>
      <c r="M1" s="11"/>
      <c r="N1" s="11"/>
      <c r="O1" s="12" t="s">
        <v>105</v>
      </c>
      <c r="P1" s="11"/>
      <c r="Q1" s="11"/>
      <c r="R1" s="11"/>
      <c r="S1" s="13" t="s">
        <v>106</v>
      </c>
      <c r="T1" s="13"/>
      <c r="U1" s="114"/>
      <c r="V1" s="1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178" t="s">
        <v>7</v>
      </c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S2" s="221" t="s">
        <v>8</v>
      </c>
      <c r="T2" s="222"/>
      <c r="U2" s="222"/>
      <c r="V2" s="222"/>
      <c r="W2" s="222"/>
      <c r="X2" s="222"/>
      <c r="Y2" s="222"/>
      <c r="Z2" s="222"/>
      <c r="AA2" s="222"/>
      <c r="AB2" s="222"/>
      <c r="AC2" s="222"/>
      <c r="AT2" s="17" t="s">
        <v>92</v>
      </c>
    </row>
    <row r="3" spans="1:6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20"/>
      <c r="AT3" s="17" t="s">
        <v>75</v>
      </c>
    </row>
    <row r="4" spans="1:66" ht="36.950000000000003" customHeight="1">
      <c r="B4" s="21"/>
      <c r="C4" s="180" t="s">
        <v>107</v>
      </c>
      <c r="D4" s="181"/>
      <c r="E4" s="181"/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1"/>
      <c r="Q4" s="181"/>
      <c r="R4" s="22"/>
      <c r="T4" s="23" t="s">
        <v>12</v>
      </c>
      <c r="AT4" s="17" t="s">
        <v>6</v>
      </c>
    </row>
    <row r="5" spans="1:66" ht="6.95" customHeight="1">
      <c r="B5" s="21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2"/>
    </row>
    <row r="6" spans="1:66" ht="25.35" customHeight="1">
      <c r="B6" s="21"/>
      <c r="C6" s="25"/>
      <c r="D6" s="29" t="s">
        <v>17</v>
      </c>
      <c r="E6" s="25"/>
      <c r="F6" s="223" t="str">
        <f>'Rekapitulácia stavby'!K6</f>
        <v>Spevnené plochy pre zberné nádoby</v>
      </c>
      <c r="G6" s="224"/>
      <c r="H6" s="224"/>
      <c r="I6" s="224"/>
      <c r="J6" s="224"/>
      <c r="K6" s="224"/>
      <c r="L6" s="224"/>
      <c r="M6" s="224"/>
      <c r="N6" s="224"/>
      <c r="O6" s="224"/>
      <c r="P6" s="224"/>
      <c r="Q6" s="25"/>
      <c r="R6" s="22"/>
    </row>
    <row r="7" spans="1:66" s="1" customFormat="1" ht="32.85" customHeight="1">
      <c r="B7" s="34"/>
      <c r="C7" s="35"/>
      <c r="D7" s="28" t="s">
        <v>108</v>
      </c>
      <c r="E7" s="35"/>
      <c r="F7" s="186" t="s">
        <v>275</v>
      </c>
      <c r="G7" s="225"/>
      <c r="H7" s="225"/>
      <c r="I7" s="225"/>
      <c r="J7" s="225"/>
      <c r="K7" s="225"/>
      <c r="L7" s="225"/>
      <c r="M7" s="225"/>
      <c r="N7" s="225"/>
      <c r="O7" s="225"/>
      <c r="P7" s="225"/>
      <c r="Q7" s="35"/>
      <c r="R7" s="36"/>
    </row>
    <row r="8" spans="1:66" s="1" customFormat="1" ht="14.45" customHeight="1">
      <c r="B8" s="34"/>
      <c r="C8" s="35"/>
      <c r="D8" s="29" t="s">
        <v>19</v>
      </c>
      <c r="E8" s="35"/>
      <c r="F8" s="27" t="s">
        <v>5</v>
      </c>
      <c r="G8" s="35"/>
      <c r="H8" s="35"/>
      <c r="I8" s="35"/>
      <c r="J8" s="35"/>
      <c r="K8" s="35"/>
      <c r="L8" s="35"/>
      <c r="M8" s="29" t="s">
        <v>20</v>
      </c>
      <c r="N8" s="35"/>
      <c r="O8" s="27" t="s">
        <v>5</v>
      </c>
      <c r="P8" s="35"/>
      <c r="Q8" s="35"/>
      <c r="R8" s="36"/>
    </row>
    <row r="9" spans="1:66" s="1" customFormat="1" ht="14.45" customHeight="1">
      <c r="B9" s="34"/>
      <c r="C9" s="35"/>
      <c r="D9" s="29" t="s">
        <v>21</v>
      </c>
      <c r="E9" s="35"/>
      <c r="F9" s="27" t="s">
        <v>22</v>
      </c>
      <c r="G9" s="35"/>
      <c r="H9" s="35"/>
      <c r="I9" s="35"/>
      <c r="J9" s="35"/>
      <c r="K9" s="35"/>
      <c r="L9" s="35"/>
      <c r="M9" s="29" t="s">
        <v>23</v>
      </c>
      <c r="N9" s="35"/>
      <c r="O9" s="226" t="str">
        <f>'Rekapitulácia stavby'!AN8</f>
        <v>30. 1. 2018</v>
      </c>
      <c r="P9" s="227"/>
      <c r="Q9" s="35"/>
      <c r="R9" s="36"/>
    </row>
    <row r="10" spans="1:66" s="1" customFormat="1" ht="10.9" customHeight="1"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6"/>
    </row>
    <row r="11" spans="1:66" s="1" customFormat="1" ht="14.45" customHeight="1">
      <c r="B11" s="34"/>
      <c r="C11" s="35"/>
      <c r="D11" s="29" t="s">
        <v>25</v>
      </c>
      <c r="E11" s="35"/>
      <c r="F11" s="35"/>
      <c r="G11" s="35"/>
      <c r="H11" s="35"/>
      <c r="I11" s="35"/>
      <c r="J11" s="35"/>
      <c r="K11" s="35"/>
      <c r="L11" s="35"/>
      <c r="M11" s="29" t="s">
        <v>26</v>
      </c>
      <c r="N11" s="35"/>
      <c r="O11" s="184" t="s">
        <v>5</v>
      </c>
      <c r="P11" s="184"/>
      <c r="Q11" s="35"/>
      <c r="R11" s="36"/>
    </row>
    <row r="12" spans="1:66" s="1" customFormat="1" ht="18" customHeight="1">
      <c r="B12" s="34"/>
      <c r="C12" s="35"/>
      <c r="D12" s="35"/>
      <c r="E12" s="27" t="s">
        <v>27</v>
      </c>
      <c r="F12" s="35"/>
      <c r="G12" s="35"/>
      <c r="H12" s="35"/>
      <c r="I12" s="35"/>
      <c r="J12" s="35"/>
      <c r="K12" s="35"/>
      <c r="L12" s="35"/>
      <c r="M12" s="29" t="s">
        <v>28</v>
      </c>
      <c r="N12" s="35"/>
      <c r="O12" s="184" t="s">
        <v>5</v>
      </c>
      <c r="P12" s="184"/>
      <c r="Q12" s="35"/>
      <c r="R12" s="36"/>
    </row>
    <row r="13" spans="1:66" s="1" customFormat="1" ht="6.95" customHeight="1">
      <c r="B13" s="34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</row>
    <row r="14" spans="1:66" s="1" customFormat="1" ht="14.45" customHeight="1">
      <c r="B14" s="34"/>
      <c r="C14" s="35"/>
      <c r="D14" s="29" t="s">
        <v>29</v>
      </c>
      <c r="E14" s="35"/>
      <c r="F14" s="35"/>
      <c r="G14" s="35"/>
      <c r="H14" s="35"/>
      <c r="I14" s="35"/>
      <c r="J14" s="35"/>
      <c r="K14" s="35"/>
      <c r="L14" s="35"/>
      <c r="M14" s="29" t="s">
        <v>26</v>
      </c>
      <c r="N14" s="35"/>
      <c r="O14" s="228" t="str">
        <f>IF('Rekapitulácia stavby'!AN13="","",'Rekapitulácia stavby'!AN13)</f>
        <v>Vyplň údaj</v>
      </c>
      <c r="P14" s="184"/>
      <c r="Q14" s="35"/>
      <c r="R14" s="36"/>
    </row>
    <row r="15" spans="1:66" s="1" customFormat="1" ht="18" customHeight="1">
      <c r="B15" s="34"/>
      <c r="C15" s="35"/>
      <c r="D15" s="35"/>
      <c r="E15" s="228" t="str">
        <f>IF('Rekapitulácia stavby'!E14="","",'Rekapitulácia stavby'!E14)</f>
        <v>Vyplň údaj</v>
      </c>
      <c r="F15" s="229"/>
      <c r="G15" s="229"/>
      <c r="H15" s="229"/>
      <c r="I15" s="229"/>
      <c r="J15" s="229"/>
      <c r="K15" s="229"/>
      <c r="L15" s="229"/>
      <c r="M15" s="29" t="s">
        <v>28</v>
      </c>
      <c r="N15" s="35"/>
      <c r="O15" s="228" t="str">
        <f>IF('Rekapitulácia stavby'!AN14="","",'Rekapitulácia stavby'!AN14)</f>
        <v>Vyplň údaj</v>
      </c>
      <c r="P15" s="184"/>
      <c r="Q15" s="35"/>
      <c r="R15" s="36"/>
    </row>
    <row r="16" spans="1:66" s="1" customFormat="1" ht="6.95" customHeight="1"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6"/>
    </row>
    <row r="17" spans="2:18" s="1" customFormat="1" ht="14.45" customHeight="1">
      <c r="B17" s="34"/>
      <c r="C17" s="35"/>
      <c r="D17" s="29" t="s">
        <v>31</v>
      </c>
      <c r="E17" s="35"/>
      <c r="F17" s="35"/>
      <c r="G17" s="35"/>
      <c r="H17" s="35"/>
      <c r="I17" s="35"/>
      <c r="J17" s="35"/>
      <c r="K17" s="35"/>
      <c r="L17" s="35"/>
      <c r="M17" s="29" t="s">
        <v>26</v>
      </c>
      <c r="N17" s="35"/>
      <c r="O17" s="184" t="str">
        <f>IF('Rekapitulácia stavby'!AN16="","",'Rekapitulácia stavby'!AN16)</f>
        <v/>
      </c>
      <c r="P17" s="184"/>
      <c r="Q17" s="35"/>
      <c r="R17" s="36"/>
    </row>
    <row r="18" spans="2:18" s="1" customFormat="1" ht="18" customHeight="1">
      <c r="B18" s="34"/>
      <c r="C18" s="35"/>
      <c r="D18" s="35"/>
      <c r="E18" s="27" t="str">
        <f>IF('Rekapitulácia stavby'!E17="","",'Rekapitulácia stavby'!E17)</f>
        <v xml:space="preserve"> </v>
      </c>
      <c r="F18" s="35"/>
      <c r="G18" s="35"/>
      <c r="H18" s="35"/>
      <c r="I18" s="35"/>
      <c r="J18" s="35"/>
      <c r="K18" s="35"/>
      <c r="L18" s="35"/>
      <c r="M18" s="29" t="s">
        <v>28</v>
      </c>
      <c r="N18" s="35"/>
      <c r="O18" s="184" t="str">
        <f>IF('Rekapitulácia stavby'!AN17="","",'Rekapitulácia stavby'!AN17)</f>
        <v/>
      </c>
      <c r="P18" s="184"/>
      <c r="Q18" s="35"/>
      <c r="R18" s="36"/>
    </row>
    <row r="19" spans="2:18" s="1" customFormat="1" ht="6.95" customHeight="1">
      <c r="B19" s="34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</row>
    <row r="20" spans="2:18" s="1" customFormat="1" ht="14.45" customHeight="1">
      <c r="B20" s="34"/>
      <c r="C20" s="35"/>
      <c r="D20" s="29" t="s">
        <v>34</v>
      </c>
      <c r="E20" s="35"/>
      <c r="F20" s="35"/>
      <c r="G20" s="35"/>
      <c r="H20" s="35"/>
      <c r="I20" s="35"/>
      <c r="J20" s="35"/>
      <c r="K20" s="35"/>
      <c r="L20" s="35"/>
      <c r="M20" s="29" t="s">
        <v>26</v>
      </c>
      <c r="N20" s="35"/>
      <c r="O20" s="184" t="str">
        <f>IF('Rekapitulácia stavby'!AN19="","",'Rekapitulácia stavby'!AN19)</f>
        <v/>
      </c>
      <c r="P20" s="184"/>
      <c r="Q20" s="35"/>
      <c r="R20" s="36"/>
    </row>
    <row r="21" spans="2:18" s="1" customFormat="1" ht="18" customHeight="1">
      <c r="B21" s="34"/>
      <c r="C21" s="35"/>
      <c r="D21" s="35"/>
      <c r="E21" s="27" t="str">
        <f>IF('Rekapitulácia stavby'!E20="","",'Rekapitulácia stavby'!E20)</f>
        <v xml:space="preserve"> </v>
      </c>
      <c r="F21" s="35"/>
      <c r="G21" s="35"/>
      <c r="H21" s="35"/>
      <c r="I21" s="35"/>
      <c r="J21" s="35"/>
      <c r="K21" s="35"/>
      <c r="L21" s="35"/>
      <c r="M21" s="29" t="s">
        <v>28</v>
      </c>
      <c r="N21" s="35"/>
      <c r="O21" s="184" t="str">
        <f>IF('Rekapitulácia stavby'!AN20="","",'Rekapitulácia stavby'!AN20)</f>
        <v/>
      </c>
      <c r="P21" s="184"/>
      <c r="Q21" s="35"/>
      <c r="R21" s="36"/>
    </row>
    <row r="22" spans="2:18" s="1" customFormat="1" ht="6.95" customHeight="1">
      <c r="B22" s="34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14.45" customHeight="1">
      <c r="B23" s="34"/>
      <c r="C23" s="35"/>
      <c r="D23" s="29" t="s">
        <v>35</v>
      </c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6"/>
    </row>
    <row r="24" spans="2:18" s="1" customFormat="1" ht="22.5" customHeight="1">
      <c r="B24" s="34"/>
      <c r="C24" s="35"/>
      <c r="D24" s="35"/>
      <c r="E24" s="189" t="s">
        <v>5</v>
      </c>
      <c r="F24" s="189"/>
      <c r="G24" s="189"/>
      <c r="H24" s="189"/>
      <c r="I24" s="189"/>
      <c r="J24" s="189"/>
      <c r="K24" s="189"/>
      <c r="L24" s="189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6"/>
    </row>
    <row r="26" spans="2:18" s="1" customFormat="1" ht="6.95" customHeight="1">
      <c r="B26" s="34"/>
      <c r="C26" s="35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35"/>
      <c r="R26" s="36"/>
    </row>
    <row r="27" spans="2:18" s="1" customFormat="1" ht="14.45" customHeight="1">
      <c r="B27" s="34"/>
      <c r="C27" s="35"/>
      <c r="D27" s="115" t="s">
        <v>110</v>
      </c>
      <c r="E27" s="35"/>
      <c r="F27" s="35"/>
      <c r="G27" s="35"/>
      <c r="H27" s="35"/>
      <c r="I27" s="35"/>
      <c r="J27" s="35"/>
      <c r="K27" s="35"/>
      <c r="L27" s="35"/>
      <c r="M27" s="190">
        <f>N88</f>
        <v>0</v>
      </c>
      <c r="N27" s="190"/>
      <c r="O27" s="190"/>
      <c r="P27" s="190"/>
      <c r="Q27" s="35"/>
      <c r="R27" s="36"/>
    </row>
    <row r="28" spans="2:18" s="1" customFormat="1" ht="14.45" customHeight="1">
      <c r="B28" s="34"/>
      <c r="C28" s="35"/>
      <c r="D28" s="33" t="s">
        <v>96</v>
      </c>
      <c r="E28" s="35"/>
      <c r="F28" s="35"/>
      <c r="G28" s="35"/>
      <c r="H28" s="35"/>
      <c r="I28" s="35"/>
      <c r="J28" s="35"/>
      <c r="K28" s="35"/>
      <c r="L28" s="35"/>
      <c r="M28" s="190">
        <f>N96</f>
        <v>0</v>
      </c>
      <c r="N28" s="190"/>
      <c r="O28" s="190"/>
      <c r="P28" s="190"/>
      <c r="Q28" s="35"/>
      <c r="R28" s="36"/>
    </row>
    <row r="29" spans="2:18" s="1" customFormat="1" ht="6.95" customHeight="1">
      <c r="B29" s="34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6"/>
    </row>
    <row r="30" spans="2:18" s="1" customFormat="1" ht="25.35" customHeight="1">
      <c r="B30" s="34"/>
      <c r="C30" s="35"/>
      <c r="D30" s="116" t="s">
        <v>38</v>
      </c>
      <c r="E30" s="35"/>
      <c r="F30" s="35"/>
      <c r="G30" s="35"/>
      <c r="H30" s="35"/>
      <c r="I30" s="35"/>
      <c r="J30" s="35"/>
      <c r="K30" s="35"/>
      <c r="L30" s="35"/>
      <c r="M30" s="230">
        <f>ROUND(M27+M28,2)</f>
        <v>0</v>
      </c>
      <c r="N30" s="225"/>
      <c r="O30" s="225"/>
      <c r="P30" s="225"/>
      <c r="Q30" s="35"/>
      <c r="R30" s="36"/>
    </row>
    <row r="31" spans="2:18" s="1" customFormat="1" ht="6.95" customHeight="1">
      <c r="B31" s="34"/>
      <c r="C31" s="35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35"/>
      <c r="R31" s="36"/>
    </row>
    <row r="32" spans="2:18" s="1" customFormat="1" ht="14.45" customHeight="1">
      <c r="B32" s="34"/>
      <c r="C32" s="35"/>
      <c r="D32" s="41" t="s">
        <v>39</v>
      </c>
      <c r="E32" s="41" t="s">
        <v>40</v>
      </c>
      <c r="F32" s="42">
        <v>0.2</v>
      </c>
      <c r="G32" s="117" t="s">
        <v>41</v>
      </c>
      <c r="H32" s="231">
        <f>ROUND((((SUM(BE96:BE103)+SUM(BE121:BE138))+SUM(BE140:BE144))),2)</f>
        <v>0</v>
      </c>
      <c r="I32" s="225"/>
      <c r="J32" s="225"/>
      <c r="K32" s="35"/>
      <c r="L32" s="35"/>
      <c r="M32" s="231">
        <f>ROUND(((ROUND((SUM(BE96:BE103)+SUM(BE121:BE138)), 2)*F32)+SUM(BE140:BE144)*F32),2)</f>
        <v>0</v>
      </c>
      <c r="N32" s="225"/>
      <c r="O32" s="225"/>
      <c r="P32" s="225"/>
      <c r="Q32" s="35"/>
      <c r="R32" s="36"/>
    </row>
    <row r="33" spans="2:18" s="1" customFormat="1" ht="14.45" customHeight="1">
      <c r="B33" s="34"/>
      <c r="C33" s="35"/>
      <c r="D33" s="35"/>
      <c r="E33" s="41" t="s">
        <v>42</v>
      </c>
      <c r="F33" s="42">
        <v>0.2</v>
      </c>
      <c r="G33" s="117" t="s">
        <v>41</v>
      </c>
      <c r="H33" s="231">
        <f>ROUND((((SUM(BF96:BF103)+SUM(BF121:BF138))+SUM(BF140:BF144))),2)</f>
        <v>0</v>
      </c>
      <c r="I33" s="225"/>
      <c r="J33" s="225"/>
      <c r="K33" s="35"/>
      <c r="L33" s="35"/>
      <c r="M33" s="231">
        <f>ROUND(((ROUND((SUM(BF96:BF103)+SUM(BF121:BF138)), 2)*F33)+SUM(BF140:BF144)*F33),2)</f>
        <v>0</v>
      </c>
      <c r="N33" s="225"/>
      <c r="O33" s="225"/>
      <c r="P33" s="225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43</v>
      </c>
      <c r="F34" s="42">
        <v>0.2</v>
      </c>
      <c r="G34" s="117" t="s">
        <v>41</v>
      </c>
      <c r="H34" s="231">
        <f>ROUND((((SUM(BG96:BG103)+SUM(BG121:BG138))+SUM(BG140:BG144))),2)</f>
        <v>0</v>
      </c>
      <c r="I34" s="225"/>
      <c r="J34" s="225"/>
      <c r="K34" s="35"/>
      <c r="L34" s="35"/>
      <c r="M34" s="231">
        <v>0</v>
      </c>
      <c r="N34" s="225"/>
      <c r="O34" s="225"/>
      <c r="P34" s="225"/>
      <c r="Q34" s="35"/>
      <c r="R34" s="36"/>
    </row>
    <row r="35" spans="2:18" s="1" customFormat="1" ht="14.45" hidden="1" customHeight="1">
      <c r="B35" s="34"/>
      <c r="C35" s="35"/>
      <c r="D35" s="35"/>
      <c r="E35" s="41" t="s">
        <v>44</v>
      </c>
      <c r="F35" s="42">
        <v>0.2</v>
      </c>
      <c r="G35" s="117" t="s">
        <v>41</v>
      </c>
      <c r="H35" s="231">
        <f>ROUND((((SUM(BH96:BH103)+SUM(BH121:BH138))+SUM(BH140:BH144))),2)</f>
        <v>0</v>
      </c>
      <c r="I35" s="225"/>
      <c r="J35" s="225"/>
      <c r="K35" s="35"/>
      <c r="L35" s="35"/>
      <c r="M35" s="231">
        <v>0</v>
      </c>
      <c r="N35" s="225"/>
      <c r="O35" s="225"/>
      <c r="P35" s="225"/>
      <c r="Q35" s="35"/>
      <c r="R35" s="36"/>
    </row>
    <row r="36" spans="2:18" s="1" customFormat="1" ht="14.45" hidden="1" customHeight="1">
      <c r="B36" s="34"/>
      <c r="C36" s="35"/>
      <c r="D36" s="35"/>
      <c r="E36" s="41" t="s">
        <v>45</v>
      </c>
      <c r="F36" s="42">
        <v>0</v>
      </c>
      <c r="G36" s="117" t="s">
        <v>41</v>
      </c>
      <c r="H36" s="231">
        <f>ROUND((((SUM(BI96:BI103)+SUM(BI121:BI138))+SUM(BI140:BI144))),2)</f>
        <v>0</v>
      </c>
      <c r="I36" s="225"/>
      <c r="J36" s="225"/>
      <c r="K36" s="35"/>
      <c r="L36" s="35"/>
      <c r="M36" s="231">
        <v>0</v>
      </c>
      <c r="N36" s="225"/>
      <c r="O36" s="225"/>
      <c r="P36" s="225"/>
      <c r="Q36" s="35"/>
      <c r="R36" s="36"/>
    </row>
    <row r="37" spans="2:18" s="1" customFormat="1" ht="6.95" customHeight="1">
      <c r="B37" s="34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6"/>
    </row>
    <row r="38" spans="2:18" s="1" customFormat="1" ht="25.35" customHeight="1">
      <c r="B38" s="34"/>
      <c r="C38" s="113"/>
      <c r="D38" s="118" t="s">
        <v>46</v>
      </c>
      <c r="E38" s="74"/>
      <c r="F38" s="74"/>
      <c r="G38" s="119" t="s">
        <v>47</v>
      </c>
      <c r="H38" s="120" t="s">
        <v>48</v>
      </c>
      <c r="I38" s="74"/>
      <c r="J38" s="74"/>
      <c r="K38" s="74"/>
      <c r="L38" s="232">
        <f>SUM(M30:M36)</f>
        <v>0</v>
      </c>
      <c r="M38" s="232"/>
      <c r="N38" s="232"/>
      <c r="O38" s="232"/>
      <c r="P38" s="233"/>
      <c r="Q38" s="113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 s="1" customFormat="1" ht="14.45" customHeight="1">
      <c r="B40" s="34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6"/>
    </row>
    <row r="41" spans="2:18" ht="13.5">
      <c r="B41" s="21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2"/>
    </row>
    <row r="42" spans="2:18" ht="13.5">
      <c r="B42" s="21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2"/>
    </row>
    <row r="43" spans="2:18" ht="13.5">
      <c r="B43" s="21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2"/>
    </row>
    <row r="44" spans="2:18" ht="13.5">
      <c r="B44" s="21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2"/>
    </row>
    <row r="45" spans="2:18" ht="13.5">
      <c r="B45" s="21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2"/>
    </row>
    <row r="46" spans="2:18" ht="13.5">
      <c r="B46" s="21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2"/>
    </row>
    <row r="47" spans="2:18" ht="13.5">
      <c r="B47" s="21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2"/>
    </row>
    <row r="48" spans="2:18" ht="13.5">
      <c r="B48" s="21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2"/>
    </row>
    <row r="49" spans="2:18" ht="13.5">
      <c r="B49" s="21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2"/>
    </row>
    <row r="50" spans="2:18" s="1" customFormat="1">
      <c r="B50" s="34"/>
      <c r="C50" s="35"/>
      <c r="D50" s="49" t="s">
        <v>49</v>
      </c>
      <c r="E50" s="50"/>
      <c r="F50" s="50"/>
      <c r="G50" s="50"/>
      <c r="H50" s="51"/>
      <c r="I50" s="35"/>
      <c r="J50" s="49" t="s">
        <v>50</v>
      </c>
      <c r="K50" s="50"/>
      <c r="L50" s="50"/>
      <c r="M50" s="50"/>
      <c r="N50" s="50"/>
      <c r="O50" s="50"/>
      <c r="P50" s="51"/>
      <c r="Q50" s="35"/>
      <c r="R50" s="36"/>
    </row>
    <row r="51" spans="2:18" ht="13.5">
      <c r="B51" s="21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2"/>
    </row>
    <row r="52" spans="2:18" ht="13.5">
      <c r="B52" s="21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2"/>
    </row>
    <row r="53" spans="2:18" ht="13.5">
      <c r="B53" s="21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2"/>
    </row>
    <row r="54" spans="2:18" ht="13.5">
      <c r="B54" s="21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2"/>
    </row>
    <row r="55" spans="2:18" ht="13.5">
      <c r="B55" s="21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2"/>
    </row>
    <row r="56" spans="2:18" ht="13.5">
      <c r="B56" s="21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2"/>
    </row>
    <row r="57" spans="2:18" ht="13.5">
      <c r="B57" s="21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2"/>
    </row>
    <row r="58" spans="2:18" ht="13.5">
      <c r="B58" s="21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2"/>
    </row>
    <row r="59" spans="2:18" s="1" customFormat="1">
      <c r="B59" s="34"/>
      <c r="C59" s="35"/>
      <c r="D59" s="54" t="s">
        <v>51</v>
      </c>
      <c r="E59" s="55"/>
      <c r="F59" s="55"/>
      <c r="G59" s="56" t="s">
        <v>52</v>
      </c>
      <c r="H59" s="57"/>
      <c r="I59" s="35"/>
      <c r="J59" s="54" t="s">
        <v>51</v>
      </c>
      <c r="K59" s="55"/>
      <c r="L59" s="55"/>
      <c r="M59" s="55"/>
      <c r="N59" s="56" t="s">
        <v>52</v>
      </c>
      <c r="O59" s="55"/>
      <c r="P59" s="57"/>
      <c r="Q59" s="35"/>
      <c r="R59" s="36"/>
    </row>
    <row r="60" spans="2:18" ht="13.5">
      <c r="B60" s="21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2"/>
    </row>
    <row r="61" spans="2:18" s="1" customFormat="1">
      <c r="B61" s="34"/>
      <c r="C61" s="35"/>
      <c r="D61" s="49" t="s">
        <v>53</v>
      </c>
      <c r="E61" s="50"/>
      <c r="F61" s="50"/>
      <c r="G61" s="50"/>
      <c r="H61" s="51"/>
      <c r="I61" s="35"/>
      <c r="J61" s="49" t="s">
        <v>54</v>
      </c>
      <c r="K61" s="50"/>
      <c r="L61" s="50"/>
      <c r="M61" s="50"/>
      <c r="N61" s="50"/>
      <c r="O61" s="50"/>
      <c r="P61" s="51"/>
      <c r="Q61" s="35"/>
      <c r="R61" s="36"/>
    </row>
    <row r="62" spans="2:18" ht="13.5">
      <c r="B62" s="21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2"/>
    </row>
    <row r="63" spans="2:18" ht="13.5">
      <c r="B63" s="21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2"/>
    </row>
    <row r="64" spans="2:18" ht="13.5">
      <c r="B64" s="21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2"/>
    </row>
    <row r="65" spans="2:18" ht="13.5">
      <c r="B65" s="21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2"/>
    </row>
    <row r="66" spans="2:18" ht="13.5">
      <c r="B66" s="21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2"/>
    </row>
    <row r="67" spans="2:18" ht="13.5">
      <c r="B67" s="21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2"/>
    </row>
    <row r="68" spans="2:18" ht="13.5">
      <c r="B68" s="21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2"/>
    </row>
    <row r="69" spans="2:18" ht="13.5">
      <c r="B69" s="21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2"/>
    </row>
    <row r="70" spans="2:18" s="1" customFormat="1">
      <c r="B70" s="34"/>
      <c r="C70" s="35"/>
      <c r="D70" s="54" t="s">
        <v>51</v>
      </c>
      <c r="E70" s="55"/>
      <c r="F70" s="55"/>
      <c r="G70" s="56" t="s">
        <v>52</v>
      </c>
      <c r="H70" s="57"/>
      <c r="I70" s="35"/>
      <c r="J70" s="54" t="s">
        <v>51</v>
      </c>
      <c r="K70" s="55"/>
      <c r="L70" s="55"/>
      <c r="M70" s="55"/>
      <c r="N70" s="56" t="s">
        <v>52</v>
      </c>
      <c r="O70" s="55"/>
      <c r="P70" s="57"/>
      <c r="Q70" s="35"/>
      <c r="R70" s="36"/>
    </row>
    <row r="71" spans="2:18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18" s="1" customFormat="1" ht="6.95" customHeight="1">
      <c r="B75" s="61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3"/>
    </row>
    <row r="76" spans="2:18" s="1" customFormat="1" ht="36.950000000000003" customHeight="1">
      <c r="B76" s="34"/>
      <c r="C76" s="180" t="s">
        <v>111</v>
      </c>
      <c r="D76" s="181"/>
      <c r="E76" s="181"/>
      <c r="F76" s="181"/>
      <c r="G76" s="181"/>
      <c r="H76" s="181"/>
      <c r="I76" s="181"/>
      <c r="J76" s="181"/>
      <c r="K76" s="181"/>
      <c r="L76" s="181"/>
      <c r="M76" s="181"/>
      <c r="N76" s="181"/>
      <c r="O76" s="181"/>
      <c r="P76" s="181"/>
      <c r="Q76" s="181"/>
      <c r="R76" s="36"/>
    </row>
    <row r="77" spans="2:18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</row>
    <row r="78" spans="2:18" s="1" customFormat="1" ht="30" customHeight="1">
      <c r="B78" s="34"/>
      <c r="C78" s="29" t="s">
        <v>17</v>
      </c>
      <c r="D78" s="35"/>
      <c r="E78" s="35"/>
      <c r="F78" s="223" t="str">
        <f>F6</f>
        <v>Spevnené plochy pre zberné nádoby</v>
      </c>
      <c r="G78" s="224"/>
      <c r="H78" s="224"/>
      <c r="I78" s="224"/>
      <c r="J78" s="224"/>
      <c r="K78" s="224"/>
      <c r="L78" s="224"/>
      <c r="M78" s="224"/>
      <c r="N78" s="224"/>
      <c r="O78" s="224"/>
      <c r="P78" s="224"/>
      <c r="Q78" s="35"/>
      <c r="R78" s="36"/>
    </row>
    <row r="79" spans="2:18" s="1" customFormat="1" ht="36.950000000000003" customHeight="1">
      <c r="B79" s="34"/>
      <c r="C79" s="68" t="s">
        <v>108</v>
      </c>
      <c r="D79" s="35"/>
      <c r="E79" s="35"/>
      <c r="F79" s="200" t="str">
        <f>F7</f>
        <v>4 - Strojárenská 187 / 2 x 1,5  m /</v>
      </c>
      <c r="G79" s="225"/>
      <c r="H79" s="225"/>
      <c r="I79" s="225"/>
      <c r="J79" s="225"/>
      <c r="K79" s="225"/>
      <c r="L79" s="225"/>
      <c r="M79" s="225"/>
      <c r="N79" s="225"/>
      <c r="O79" s="225"/>
      <c r="P79" s="225"/>
      <c r="Q79" s="35"/>
      <c r="R79" s="36"/>
    </row>
    <row r="80" spans="2:18" s="1" customFormat="1" ht="6.95" customHeight="1">
      <c r="B80" s="34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6"/>
    </row>
    <row r="81" spans="2:47" s="1" customFormat="1" ht="18" customHeight="1">
      <c r="B81" s="34"/>
      <c r="C81" s="29" t="s">
        <v>21</v>
      </c>
      <c r="D81" s="35"/>
      <c r="E81" s="35"/>
      <c r="F81" s="27" t="str">
        <f>F9</f>
        <v xml:space="preserve"> </v>
      </c>
      <c r="G81" s="35"/>
      <c r="H81" s="35"/>
      <c r="I81" s="35"/>
      <c r="J81" s="35"/>
      <c r="K81" s="29" t="s">
        <v>23</v>
      </c>
      <c r="L81" s="35"/>
      <c r="M81" s="227" t="str">
        <f>IF(O9="","",O9)</f>
        <v>30. 1. 2018</v>
      </c>
      <c r="N81" s="227"/>
      <c r="O81" s="227"/>
      <c r="P81" s="227"/>
      <c r="Q81" s="35"/>
      <c r="R81" s="36"/>
    </row>
    <row r="82" spans="2:47" s="1" customFormat="1" ht="6.95" customHeight="1">
      <c r="B82" s="34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6"/>
    </row>
    <row r="83" spans="2:47" s="1" customFormat="1">
      <c r="B83" s="34"/>
      <c r="C83" s="29" t="s">
        <v>25</v>
      </c>
      <c r="D83" s="35"/>
      <c r="E83" s="35"/>
      <c r="F83" s="27" t="str">
        <f>E12</f>
        <v>Mesto Partizánske</v>
      </c>
      <c r="G83" s="35"/>
      <c r="H83" s="35"/>
      <c r="I83" s="35"/>
      <c r="J83" s="35"/>
      <c r="K83" s="29" t="s">
        <v>31</v>
      </c>
      <c r="L83" s="35"/>
      <c r="M83" s="184" t="str">
        <f>E18</f>
        <v xml:space="preserve"> </v>
      </c>
      <c r="N83" s="184"/>
      <c r="O83" s="184"/>
      <c r="P83" s="184"/>
      <c r="Q83" s="184"/>
      <c r="R83" s="36"/>
    </row>
    <row r="84" spans="2:47" s="1" customFormat="1" ht="14.45" customHeight="1">
      <c r="B84" s="34"/>
      <c r="C84" s="29" t="s">
        <v>29</v>
      </c>
      <c r="D84" s="35"/>
      <c r="E84" s="35"/>
      <c r="F84" s="27" t="str">
        <f>IF(E15="","",E15)</f>
        <v>Vyplň údaj</v>
      </c>
      <c r="G84" s="35"/>
      <c r="H84" s="35"/>
      <c r="I84" s="35"/>
      <c r="J84" s="35"/>
      <c r="K84" s="29" t="s">
        <v>34</v>
      </c>
      <c r="L84" s="35"/>
      <c r="M84" s="184" t="str">
        <f>E21</f>
        <v xml:space="preserve"> </v>
      </c>
      <c r="N84" s="184"/>
      <c r="O84" s="184"/>
      <c r="P84" s="184"/>
      <c r="Q84" s="184"/>
      <c r="R84" s="36"/>
    </row>
    <row r="85" spans="2:47" s="1" customFormat="1" ht="10.35" customHeight="1">
      <c r="B85" s="34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6"/>
    </row>
    <row r="86" spans="2:47" s="1" customFormat="1" ht="29.25" customHeight="1">
      <c r="B86" s="34"/>
      <c r="C86" s="234" t="s">
        <v>112</v>
      </c>
      <c r="D86" s="235"/>
      <c r="E86" s="235"/>
      <c r="F86" s="235"/>
      <c r="G86" s="235"/>
      <c r="H86" s="113"/>
      <c r="I86" s="113"/>
      <c r="J86" s="113"/>
      <c r="K86" s="113"/>
      <c r="L86" s="113"/>
      <c r="M86" s="113"/>
      <c r="N86" s="234" t="s">
        <v>113</v>
      </c>
      <c r="O86" s="235"/>
      <c r="P86" s="235"/>
      <c r="Q86" s="235"/>
      <c r="R86" s="36"/>
    </row>
    <row r="87" spans="2:47" s="1" customFormat="1" ht="10.35" customHeight="1">
      <c r="B87" s="34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6"/>
    </row>
    <row r="88" spans="2:47" s="1" customFormat="1" ht="29.25" customHeight="1">
      <c r="B88" s="34"/>
      <c r="C88" s="121" t="s">
        <v>114</v>
      </c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219">
        <f>N121</f>
        <v>0</v>
      </c>
      <c r="O88" s="236"/>
      <c r="P88" s="236"/>
      <c r="Q88" s="236"/>
      <c r="R88" s="36"/>
      <c r="AU88" s="17" t="s">
        <v>115</v>
      </c>
    </row>
    <row r="89" spans="2:47" s="6" customFormat="1" ht="24.95" customHeight="1">
      <c r="B89" s="122"/>
      <c r="C89" s="123"/>
      <c r="D89" s="124" t="s">
        <v>116</v>
      </c>
      <c r="E89" s="123"/>
      <c r="F89" s="123"/>
      <c r="G89" s="123"/>
      <c r="H89" s="123"/>
      <c r="I89" s="123"/>
      <c r="J89" s="123"/>
      <c r="K89" s="123"/>
      <c r="L89" s="123"/>
      <c r="M89" s="123"/>
      <c r="N89" s="237">
        <f>N122</f>
        <v>0</v>
      </c>
      <c r="O89" s="238"/>
      <c r="P89" s="238"/>
      <c r="Q89" s="238"/>
      <c r="R89" s="125"/>
    </row>
    <row r="90" spans="2:47" s="7" customFormat="1" ht="19.899999999999999" customHeight="1">
      <c r="B90" s="126"/>
      <c r="C90" s="127"/>
      <c r="D90" s="101" t="s">
        <v>117</v>
      </c>
      <c r="E90" s="127"/>
      <c r="F90" s="127"/>
      <c r="G90" s="127"/>
      <c r="H90" s="127"/>
      <c r="I90" s="127"/>
      <c r="J90" s="127"/>
      <c r="K90" s="127"/>
      <c r="L90" s="127"/>
      <c r="M90" s="127"/>
      <c r="N90" s="215">
        <f>N123</f>
        <v>0</v>
      </c>
      <c r="O90" s="239"/>
      <c r="P90" s="239"/>
      <c r="Q90" s="239"/>
      <c r="R90" s="128"/>
    </row>
    <row r="91" spans="2:47" s="7" customFormat="1" ht="19.899999999999999" customHeight="1">
      <c r="B91" s="126"/>
      <c r="C91" s="127"/>
      <c r="D91" s="101" t="s">
        <v>119</v>
      </c>
      <c r="E91" s="127"/>
      <c r="F91" s="127"/>
      <c r="G91" s="127"/>
      <c r="H91" s="127"/>
      <c r="I91" s="127"/>
      <c r="J91" s="127"/>
      <c r="K91" s="127"/>
      <c r="L91" s="127"/>
      <c r="M91" s="127"/>
      <c r="N91" s="215">
        <f>N130</f>
        <v>0</v>
      </c>
      <c r="O91" s="239"/>
      <c r="P91" s="239"/>
      <c r="Q91" s="239"/>
      <c r="R91" s="128"/>
    </row>
    <row r="92" spans="2:47" s="7" customFormat="1" ht="19.899999999999999" customHeight="1">
      <c r="B92" s="126"/>
      <c r="C92" s="127"/>
      <c r="D92" s="101" t="s">
        <v>120</v>
      </c>
      <c r="E92" s="127"/>
      <c r="F92" s="127"/>
      <c r="G92" s="127"/>
      <c r="H92" s="127"/>
      <c r="I92" s="127"/>
      <c r="J92" s="127"/>
      <c r="K92" s="127"/>
      <c r="L92" s="127"/>
      <c r="M92" s="127"/>
      <c r="N92" s="215">
        <f>N133</f>
        <v>0</v>
      </c>
      <c r="O92" s="239"/>
      <c r="P92" s="239"/>
      <c r="Q92" s="239"/>
      <c r="R92" s="128"/>
    </row>
    <row r="93" spans="2:47" s="7" customFormat="1" ht="19.899999999999999" customHeight="1">
      <c r="B93" s="126"/>
      <c r="C93" s="127"/>
      <c r="D93" s="101" t="s">
        <v>121</v>
      </c>
      <c r="E93" s="127"/>
      <c r="F93" s="127"/>
      <c r="G93" s="127"/>
      <c r="H93" s="127"/>
      <c r="I93" s="127"/>
      <c r="J93" s="127"/>
      <c r="K93" s="127"/>
      <c r="L93" s="127"/>
      <c r="M93" s="127"/>
      <c r="N93" s="215">
        <f>N137</f>
        <v>0</v>
      </c>
      <c r="O93" s="239"/>
      <c r="P93" s="239"/>
      <c r="Q93" s="239"/>
      <c r="R93" s="128"/>
    </row>
    <row r="94" spans="2:47" s="6" customFormat="1" ht="21.75" customHeight="1">
      <c r="B94" s="122"/>
      <c r="C94" s="123"/>
      <c r="D94" s="124" t="s">
        <v>124</v>
      </c>
      <c r="E94" s="123"/>
      <c r="F94" s="123"/>
      <c r="G94" s="123"/>
      <c r="H94" s="123"/>
      <c r="I94" s="123"/>
      <c r="J94" s="123"/>
      <c r="K94" s="123"/>
      <c r="L94" s="123"/>
      <c r="M94" s="123"/>
      <c r="N94" s="240">
        <f>N139</f>
        <v>0</v>
      </c>
      <c r="O94" s="238"/>
      <c r="P94" s="238"/>
      <c r="Q94" s="238"/>
      <c r="R94" s="125"/>
    </row>
    <row r="95" spans="2:47" s="1" customFormat="1" ht="21.75" customHeight="1">
      <c r="B95" s="34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6"/>
    </row>
    <row r="96" spans="2:47" s="1" customFormat="1" ht="29.25" customHeight="1">
      <c r="B96" s="34"/>
      <c r="C96" s="121" t="s">
        <v>125</v>
      </c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236">
        <f>ROUND(N97+N98+N99+N100+N101+N102,2)</f>
        <v>0</v>
      </c>
      <c r="O96" s="241"/>
      <c r="P96" s="241"/>
      <c r="Q96" s="241"/>
      <c r="R96" s="36"/>
      <c r="T96" s="129"/>
      <c r="U96" s="130" t="s">
        <v>39</v>
      </c>
    </row>
    <row r="97" spans="2:65" s="1" customFormat="1" ht="18" customHeight="1">
      <c r="B97" s="131"/>
      <c r="C97" s="132"/>
      <c r="D97" s="216" t="s">
        <v>126</v>
      </c>
      <c r="E97" s="242"/>
      <c r="F97" s="242"/>
      <c r="G97" s="242"/>
      <c r="H97" s="242"/>
      <c r="I97" s="132"/>
      <c r="J97" s="132"/>
      <c r="K97" s="132"/>
      <c r="L97" s="132"/>
      <c r="M97" s="132"/>
      <c r="N97" s="214">
        <f>ROUND(N88*T97,2)</f>
        <v>0</v>
      </c>
      <c r="O97" s="243"/>
      <c r="P97" s="243"/>
      <c r="Q97" s="243"/>
      <c r="R97" s="134"/>
      <c r="S97" s="132"/>
      <c r="T97" s="135"/>
      <c r="U97" s="136" t="s">
        <v>42</v>
      </c>
      <c r="V97" s="137"/>
      <c r="W97" s="137"/>
      <c r="X97" s="137"/>
      <c r="Y97" s="137"/>
      <c r="Z97" s="137"/>
      <c r="AA97" s="137"/>
      <c r="AB97" s="137"/>
      <c r="AC97" s="137"/>
      <c r="AD97" s="137"/>
      <c r="AE97" s="137"/>
      <c r="AF97" s="137"/>
      <c r="AG97" s="137"/>
      <c r="AH97" s="137"/>
      <c r="AI97" s="137"/>
      <c r="AJ97" s="137"/>
      <c r="AK97" s="137"/>
      <c r="AL97" s="137"/>
      <c r="AM97" s="137"/>
      <c r="AN97" s="137"/>
      <c r="AO97" s="137"/>
      <c r="AP97" s="137"/>
      <c r="AQ97" s="137"/>
      <c r="AR97" s="137"/>
      <c r="AS97" s="137"/>
      <c r="AT97" s="137"/>
      <c r="AU97" s="137"/>
      <c r="AV97" s="137"/>
      <c r="AW97" s="137"/>
      <c r="AX97" s="137"/>
      <c r="AY97" s="138" t="s">
        <v>127</v>
      </c>
      <c r="AZ97" s="137"/>
      <c r="BA97" s="137"/>
      <c r="BB97" s="137"/>
      <c r="BC97" s="137"/>
      <c r="BD97" s="137"/>
      <c r="BE97" s="139">
        <f t="shared" ref="BE97:BE102" si="0">IF(U97="základná",N97,0)</f>
        <v>0</v>
      </c>
      <c r="BF97" s="139">
        <f t="shared" ref="BF97:BF102" si="1">IF(U97="znížená",N97,0)</f>
        <v>0</v>
      </c>
      <c r="BG97" s="139">
        <f t="shared" ref="BG97:BG102" si="2">IF(U97="zákl. prenesená",N97,0)</f>
        <v>0</v>
      </c>
      <c r="BH97" s="139">
        <f t="shared" ref="BH97:BH102" si="3">IF(U97="zníž. prenesená",N97,0)</f>
        <v>0</v>
      </c>
      <c r="BI97" s="139">
        <f t="shared" ref="BI97:BI102" si="4">IF(U97="nulová",N97,0)</f>
        <v>0</v>
      </c>
      <c r="BJ97" s="138" t="s">
        <v>84</v>
      </c>
      <c r="BK97" s="137"/>
      <c r="BL97" s="137"/>
      <c r="BM97" s="137"/>
    </row>
    <row r="98" spans="2:65" s="1" customFormat="1" ht="18" customHeight="1">
      <c r="B98" s="131"/>
      <c r="C98" s="132"/>
      <c r="D98" s="216" t="s">
        <v>128</v>
      </c>
      <c r="E98" s="242"/>
      <c r="F98" s="242"/>
      <c r="G98" s="242"/>
      <c r="H98" s="242"/>
      <c r="I98" s="132"/>
      <c r="J98" s="132"/>
      <c r="K98" s="132"/>
      <c r="L98" s="132"/>
      <c r="M98" s="132"/>
      <c r="N98" s="214">
        <f>ROUND(N88*T98,2)</f>
        <v>0</v>
      </c>
      <c r="O98" s="243"/>
      <c r="P98" s="243"/>
      <c r="Q98" s="243"/>
      <c r="R98" s="134"/>
      <c r="S98" s="132"/>
      <c r="T98" s="135"/>
      <c r="U98" s="136" t="s">
        <v>42</v>
      </c>
      <c r="V98" s="137"/>
      <c r="W98" s="137"/>
      <c r="X98" s="137"/>
      <c r="Y98" s="137"/>
      <c r="Z98" s="137"/>
      <c r="AA98" s="137"/>
      <c r="AB98" s="137"/>
      <c r="AC98" s="137"/>
      <c r="AD98" s="137"/>
      <c r="AE98" s="137"/>
      <c r="AF98" s="137"/>
      <c r="AG98" s="137"/>
      <c r="AH98" s="137"/>
      <c r="AI98" s="137"/>
      <c r="AJ98" s="137"/>
      <c r="AK98" s="137"/>
      <c r="AL98" s="137"/>
      <c r="AM98" s="137"/>
      <c r="AN98" s="137"/>
      <c r="AO98" s="137"/>
      <c r="AP98" s="137"/>
      <c r="AQ98" s="137"/>
      <c r="AR98" s="137"/>
      <c r="AS98" s="137"/>
      <c r="AT98" s="137"/>
      <c r="AU98" s="137"/>
      <c r="AV98" s="137"/>
      <c r="AW98" s="137"/>
      <c r="AX98" s="137"/>
      <c r="AY98" s="138" t="s">
        <v>127</v>
      </c>
      <c r="AZ98" s="137"/>
      <c r="BA98" s="137"/>
      <c r="BB98" s="137"/>
      <c r="BC98" s="137"/>
      <c r="BD98" s="137"/>
      <c r="BE98" s="139">
        <f t="shared" si="0"/>
        <v>0</v>
      </c>
      <c r="BF98" s="139">
        <f t="shared" si="1"/>
        <v>0</v>
      </c>
      <c r="BG98" s="139">
        <f t="shared" si="2"/>
        <v>0</v>
      </c>
      <c r="BH98" s="139">
        <f t="shared" si="3"/>
        <v>0</v>
      </c>
      <c r="BI98" s="139">
        <f t="shared" si="4"/>
        <v>0</v>
      </c>
      <c r="BJ98" s="138" t="s">
        <v>84</v>
      </c>
      <c r="BK98" s="137"/>
      <c r="BL98" s="137"/>
      <c r="BM98" s="137"/>
    </row>
    <row r="99" spans="2:65" s="1" customFormat="1" ht="18" customHeight="1">
      <c r="B99" s="131"/>
      <c r="C99" s="132"/>
      <c r="D99" s="216" t="s">
        <v>129</v>
      </c>
      <c r="E99" s="242"/>
      <c r="F99" s="242"/>
      <c r="G99" s="242"/>
      <c r="H99" s="242"/>
      <c r="I99" s="132"/>
      <c r="J99" s="132"/>
      <c r="K99" s="132"/>
      <c r="L99" s="132"/>
      <c r="M99" s="132"/>
      <c r="N99" s="214">
        <f>ROUND(N88*T99,2)</f>
        <v>0</v>
      </c>
      <c r="O99" s="243"/>
      <c r="P99" s="243"/>
      <c r="Q99" s="243"/>
      <c r="R99" s="134"/>
      <c r="S99" s="132"/>
      <c r="T99" s="135"/>
      <c r="U99" s="136" t="s">
        <v>42</v>
      </c>
      <c r="V99" s="137"/>
      <c r="W99" s="137"/>
      <c r="X99" s="137"/>
      <c r="Y99" s="137"/>
      <c r="Z99" s="137"/>
      <c r="AA99" s="137"/>
      <c r="AB99" s="137"/>
      <c r="AC99" s="137"/>
      <c r="AD99" s="137"/>
      <c r="AE99" s="137"/>
      <c r="AF99" s="137"/>
      <c r="AG99" s="137"/>
      <c r="AH99" s="137"/>
      <c r="AI99" s="137"/>
      <c r="AJ99" s="137"/>
      <c r="AK99" s="137"/>
      <c r="AL99" s="137"/>
      <c r="AM99" s="137"/>
      <c r="AN99" s="137"/>
      <c r="AO99" s="137"/>
      <c r="AP99" s="137"/>
      <c r="AQ99" s="137"/>
      <c r="AR99" s="137"/>
      <c r="AS99" s="137"/>
      <c r="AT99" s="137"/>
      <c r="AU99" s="137"/>
      <c r="AV99" s="137"/>
      <c r="AW99" s="137"/>
      <c r="AX99" s="137"/>
      <c r="AY99" s="138" t="s">
        <v>127</v>
      </c>
      <c r="AZ99" s="137"/>
      <c r="BA99" s="137"/>
      <c r="BB99" s="137"/>
      <c r="BC99" s="137"/>
      <c r="BD99" s="137"/>
      <c r="BE99" s="139">
        <f t="shared" si="0"/>
        <v>0</v>
      </c>
      <c r="BF99" s="139">
        <f t="shared" si="1"/>
        <v>0</v>
      </c>
      <c r="BG99" s="139">
        <f t="shared" si="2"/>
        <v>0</v>
      </c>
      <c r="BH99" s="139">
        <f t="shared" si="3"/>
        <v>0</v>
      </c>
      <c r="BI99" s="139">
        <f t="shared" si="4"/>
        <v>0</v>
      </c>
      <c r="BJ99" s="138" t="s">
        <v>84</v>
      </c>
      <c r="BK99" s="137"/>
      <c r="BL99" s="137"/>
      <c r="BM99" s="137"/>
    </row>
    <row r="100" spans="2:65" s="1" customFormat="1" ht="18" customHeight="1">
      <c r="B100" s="131"/>
      <c r="C100" s="132"/>
      <c r="D100" s="216" t="s">
        <v>130</v>
      </c>
      <c r="E100" s="242"/>
      <c r="F100" s="242"/>
      <c r="G100" s="242"/>
      <c r="H100" s="242"/>
      <c r="I100" s="132"/>
      <c r="J100" s="132"/>
      <c r="K100" s="132"/>
      <c r="L100" s="132"/>
      <c r="M100" s="132"/>
      <c r="N100" s="214">
        <f>ROUND(N88*T100,2)</f>
        <v>0</v>
      </c>
      <c r="O100" s="243"/>
      <c r="P100" s="243"/>
      <c r="Q100" s="243"/>
      <c r="R100" s="134"/>
      <c r="S100" s="132"/>
      <c r="T100" s="135"/>
      <c r="U100" s="136" t="s">
        <v>42</v>
      </c>
      <c r="V100" s="137"/>
      <c r="W100" s="137"/>
      <c r="X100" s="137"/>
      <c r="Y100" s="137"/>
      <c r="Z100" s="137"/>
      <c r="AA100" s="137"/>
      <c r="AB100" s="137"/>
      <c r="AC100" s="137"/>
      <c r="AD100" s="137"/>
      <c r="AE100" s="137"/>
      <c r="AF100" s="137"/>
      <c r="AG100" s="137"/>
      <c r="AH100" s="137"/>
      <c r="AI100" s="137"/>
      <c r="AJ100" s="137"/>
      <c r="AK100" s="137"/>
      <c r="AL100" s="137"/>
      <c r="AM100" s="137"/>
      <c r="AN100" s="137"/>
      <c r="AO100" s="137"/>
      <c r="AP100" s="137"/>
      <c r="AQ100" s="137"/>
      <c r="AR100" s="137"/>
      <c r="AS100" s="137"/>
      <c r="AT100" s="137"/>
      <c r="AU100" s="137"/>
      <c r="AV100" s="137"/>
      <c r="AW100" s="137"/>
      <c r="AX100" s="137"/>
      <c r="AY100" s="138" t="s">
        <v>127</v>
      </c>
      <c r="AZ100" s="137"/>
      <c r="BA100" s="137"/>
      <c r="BB100" s="137"/>
      <c r="BC100" s="137"/>
      <c r="BD100" s="137"/>
      <c r="BE100" s="139">
        <f t="shared" si="0"/>
        <v>0</v>
      </c>
      <c r="BF100" s="139">
        <f t="shared" si="1"/>
        <v>0</v>
      </c>
      <c r="BG100" s="139">
        <f t="shared" si="2"/>
        <v>0</v>
      </c>
      <c r="BH100" s="139">
        <f t="shared" si="3"/>
        <v>0</v>
      </c>
      <c r="BI100" s="139">
        <f t="shared" si="4"/>
        <v>0</v>
      </c>
      <c r="BJ100" s="138" t="s">
        <v>84</v>
      </c>
      <c r="BK100" s="137"/>
      <c r="BL100" s="137"/>
      <c r="BM100" s="137"/>
    </row>
    <row r="101" spans="2:65" s="1" customFormat="1" ht="18" customHeight="1">
      <c r="B101" s="131"/>
      <c r="C101" s="132"/>
      <c r="D101" s="216" t="s">
        <v>131</v>
      </c>
      <c r="E101" s="242"/>
      <c r="F101" s="242"/>
      <c r="G101" s="242"/>
      <c r="H101" s="242"/>
      <c r="I101" s="132"/>
      <c r="J101" s="132"/>
      <c r="K101" s="132"/>
      <c r="L101" s="132"/>
      <c r="M101" s="132"/>
      <c r="N101" s="214">
        <f>ROUND(N88*T101,2)</f>
        <v>0</v>
      </c>
      <c r="O101" s="243"/>
      <c r="P101" s="243"/>
      <c r="Q101" s="243"/>
      <c r="R101" s="134"/>
      <c r="S101" s="132"/>
      <c r="T101" s="135"/>
      <c r="U101" s="136" t="s">
        <v>42</v>
      </c>
      <c r="V101" s="137"/>
      <c r="W101" s="137"/>
      <c r="X101" s="137"/>
      <c r="Y101" s="137"/>
      <c r="Z101" s="137"/>
      <c r="AA101" s="137"/>
      <c r="AB101" s="137"/>
      <c r="AC101" s="137"/>
      <c r="AD101" s="137"/>
      <c r="AE101" s="137"/>
      <c r="AF101" s="137"/>
      <c r="AG101" s="137"/>
      <c r="AH101" s="137"/>
      <c r="AI101" s="137"/>
      <c r="AJ101" s="137"/>
      <c r="AK101" s="137"/>
      <c r="AL101" s="137"/>
      <c r="AM101" s="137"/>
      <c r="AN101" s="137"/>
      <c r="AO101" s="137"/>
      <c r="AP101" s="137"/>
      <c r="AQ101" s="137"/>
      <c r="AR101" s="137"/>
      <c r="AS101" s="137"/>
      <c r="AT101" s="137"/>
      <c r="AU101" s="137"/>
      <c r="AV101" s="137"/>
      <c r="AW101" s="137"/>
      <c r="AX101" s="137"/>
      <c r="AY101" s="138" t="s">
        <v>127</v>
      </c>
      <c r="AZ101" s="137"/>
      <c r="BA101" s="137"/>
      <c r="BB101" s="137"/>
      <c r="BC101" s="137"/>
      <c r="BD101" s="137"/>
      <c r="BE101" s="139">
        <f t="shared" si="0"/>
        <v>0</v>
      </c>
      <c r="BF101" s="139">
        <f t="shared" si="1"/>
        <v>0</v>
      </c>
      <c r="BG101" s="139">
        <f t="shared" si="2"/>
        <v>0</v>
      </c>
      <c r="BH101" s="139">
        <f t="shared" si="3"/>
        <v>0</v>
      </c>
      <c r="BI101" s="139">
        <f t="shared" si="4"/>
        <v>0</v>
      </c>
      <c r="BJ101" s="138" t="s">
        <v>84</v>
      </c>
      <c r="BK101" s="137"/>
      <c r="BL101" s="137"/>
      <c r="BM101" s="137"/>
    </row>
    <row r="102" spans="2:65" s="1" customFormat="1" ht="18" customHeight="1">
      <c r="B102" s="131"/>
      <c r="C102" s="132"/>
      <c r="D102" s="133" t="s">
        <v>132</v>
      </c>
      <c r="E102" s="132"/>
      <c r="F102" s="132"/>
      <c r="G102" s="132"/>
      <c r="H102" s="132"/>
      <c r="I102" s="132"/>
      <c r="J102" s="132"/>
      <c r="K102" s="132"/>
      <c r="L102" s="132"/>
      <c r="M102" s="132"/>
      <c r="N102" s="214">
        <f>ROUND(N88*T102,2)</f>
        <v>0</v>
      </c>
      <c r="O102" s="243"/>
      <c r="P102" s="243"/>
      <c r="Q102" s="243"/>
      <c r="R102" s="134"/>
      <c r="S102" s="132"/>
      <c r="T102" s="140"/>
      <c r="U102" s="141" t="s">
        <v>42</v>
      </c>
      <c r="V102" s="137"/>
      <c r="W102" s="137"/>
      <c r="X102" s="137"/>
      <c r="Y102" s="137"/>
      <c r="Z102" s="137"/>
      <c r="AA102" s="137"/>
      <c r="AB102" s="137"/>
      <c r="AC102" s="137"/>
      <c r="AD102" s="137"/>
      <c r="AE102" s="137"/>
      <c r="AF102" s="137"/>
      <c r="AG102" s="137"/>
      <c r="AH102" s="137"/>
      <c r="AI102" s="137"/>
      <c r="AJ102" s="137"/>
      <c r="AK102" s="137"/>
      <c r="AL102" s="137"/>
      <c r="AM102" s="137"/>
      <c r="AN102" s="137"/>
      <c r="AO102" s="137"/>
      <c r="AP102" s="137"/>
      <c r="AQ102" s="137"/>
      <c r="AR102" s="137"/>
      <c r="AS102" s="137"/>
      <c r="AT102" s="137"/>
      <c r="AU102" s="137"/>
      <c r="AV102" s="137"/>
      <c r="AW102" s="137"/>
      <c r="AX102" s="137"/>
      <c r="AY102" s="138" t="s">
        <v>133</v>
      </c>
      <c r="AZ102" s="137"/>
      <c r="BA102" s="137"/>
      <c r="BB102" s="137"/>
      <c r="BC102" s="137"/>
      <c r="BD102" s="137"/>
      <c r="BE102" s="139">
        <f t="shared" si="0"/>
        <v>0</v>
      </c>
      <c r="BF102" s="139">
        <f t="shared" si="1"/>
        <v>0</v>
      </c>
      <c r="BG102" s="139">
        <f t="shared" si="2"/>
        <v>0</v>
      </c>
      <c r="BH102" s="139">
        <f t="shared" si="3"/>
        <v>0</v>
      </c>
      <c r="BI102" s="139">
        <f t="shared" si="4"/>
        <v>0</v>
      </c>
      <c r="BJ102" s="138" t="s">
        <v>84</v>
      </c>
      <c r="BK102" s="137"/>
      <c r="BL102" s="137"/>
      <c r="BM102" s="137"/>
    </row>
    <row r="103" spans="2:65" s="1" customFormat="1" ht="13.5">
      <c r="B103" s="34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6"/>
    </row>
    <row r="104" spans="2:65" s="1" customFormat="1" ht="29.25" customHeight="1">
      <c r="B104" s="34"/>
      <c r="C104" s="112" t="s">
        <v>101</v>
      </c>
      <c r="D104" s="113"/>
      <c r="E104" s="113"/>
      <c r="F104" s="113"/>
      <c r="G104" s="113"/>
      <c r="H104" s="113"/>
      <c r="I104" s="113"/>
      <c r="J104" s="113"/>
      <c r="K104" s="113"/>
      <c r="L104" s="220">
        <f>ROUND(SUM(N88+N96),2)</f>
        <v>0</v>
      </c>
      <c r="M104" s="220"/>
      <c r="N104" s="220"/>
      <c r="O104" s="220"/>
      <c r="P104" s="220"/>
      <c r="Q104" s="220"/>
      <c r="R104" s="36"/>
    </row>
    <row r="105" spans="2:65" s="1" customFormat="1" ht="6.95" customHeight="1">
      <c r="B105" s="58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60"/>
    </row>
    <row r="109" spans="2:65" s="1" customFormat="1" ht="6.95" customHeight="1">
      <c r="B109" s="61"/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3"/>
    </row>
    <row r="110" spans="2:65" s="1" customFormat="1" ht="36.950000000000003" customHeight="1">
      <c r="B110" s="34"/>
      <c r="C110" s="180" t="s">
        <v>134</v>
      </c>
      <c r="D110" s="225"/>
      <c r="E110" s="225"/>
      <c r="F110" s="225"/>
      <c r="G110" s="225"/>
      <c r="H110" s="225"/>
      <c r="I110" s="225"/>
      <c r="J110" s="225"/>
      <c r="K110" s="225"/>
      <c r="L110" s="225"/>
      <c r="M110" s="225"/>
      <c r="N110" s="225"/>
      <c r="O110" s="225"/>
      <c r="P110" s="225"/>
      <c r="Q110" s="225"/>
      <c r="R110" s="36"/>
    </row>
    <row r="111" spans="2:65" s="1" customFormat="1" ht="6.95" customHeight="1">
      <c r="B111" s="34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6"/>
    </row>
    <row r="112" spans="2:65" s="1" customFormat="1" ht="30" customHeight="1">
      <c r="B112" s="34"/>
      <c r="C112" s="29" t="s">
        <v>17</v>
      </c>
      <c r="D112" s="35"/>
      <c r="E112" s="35"/>
      <c r="F112" s="223" t="str">
        <f>F6</f>
        <v>Spevnené plochy pre zberné nádoby</v>
      </c>
      <c r="G112" s="224"/>
      <c r="H112" s="224"/>
      <c r="I112" s="224"/>
      <c r="J112" s="224"/>
      <c r="K112" s="224"/>
      <c r="L112" s="224"/>
      <c r="M112" s="224"/>
      <c r="N112" s="224"/>
      <c r="O112" s="224"/>
      <c r="P112" s="224"/>
      <c r="Q112" s="35"/>
      <c r="R112" s="36"/>
    </row>
    <row r="113" spans="2:65" s="1" customFormat="1" ht="36.950000000000003" customHeight="1">
      <c r="B113" s="34"/>
      <c r="C113" s="68" t="s">
        <v>108</v>
      </c>
      <c r="D113" s="35"/>
      <c r="E113" s="35"/>
      <c r="F113" s="200" t="str">
        <f>F7</f>
        <v>4 - Strojárenská 187 / 2 x 1,5  m /</v>
      </c>
      <c r="G113" s="225"/>
      <c r="H113" s="225"/>
      <c r="I113" s="225"/>
      <c r="J113" s="225"/>
      <c r="K113" s="225"/>
      <c r="L113" s="225"/>
      <c r="M113" s="225"/>
      <c r="N113" s="225"/>
      <c r="O113" s="225"/>
      <c r="P113" s="225"/>
      <c r="Q113" s="35"/>
      <c r="R113" s="36"/>
    </row>
    <row r="114" spans="2:65" s="1" customFormat="1" ht="6.95" customHeight="1">
      <c r="B114" s="34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6"/>
    </row>
    <row r="115" spans="2:65" s="1" customFormat="1" ht="18" customHeight="1">
      <c r="B115" s="34"/>
      <c r="C115" s="29" t="s">
        <v>21</v>
      </c>
      <c r="D115" s="35"/>
      <c r="E115" s="35"/>
      <c r="F115" s="27" t="str">
        <f>F9</f>
        <v xml:space="preserve"> </v>
      </c>
      <c r="G115" s="35"/>
      <c r="H115" s="35"/>
      <c r="I115" s="35"/>
      <c r="J115" s="35"/>
      <c r="K115" s="29" t="s">
        <v>23</v>
      </c>
      <c r="L115" s="35"/>
      <c r="M115" s="227" t="str">
        <f>IF(O9="","",O9)</f>
        <v>30. 1. 2018</v>
      </c>
      <c r="N115" s="227"/>
      <c r="O115" s="227"/>
      <c r="P115" s="227"/>
      <c r="Q115" s="35"/>
      <c r="R115" s="36"/>
    </row>
    <row r="116" spans="2:65" s="1" customFormat="1" ht="6.95" customHeight="1">
      <c r="B116" s="34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6"/>
    </row>
    <row r="117" spans="2:65" s="1" customFormat="1">
      <c r="B117" s="34"/>
      <c r="C117" s="29" t="s">
        <v>25</v>
      </c>
      <c r="D117" s="35"/>
      <c r="E117" s="35"/>
      <c r="F117" s="27" t="str">
        <f>E12</f>
        <v>Mesto Partizánske</v>
      </c>
      <c r="G117" s="35"/>
      <c r="H117" s="35"/>
      <c r="I117" s="35"/>
      <c r="J117" s="35"/>
      <c r="K117" s="29" t="s">
        <v>31</v>
      </c>
      <c r="L117" s="35"/>
      <c r="M117" s="184" t="str">
        <f>E18</f>
        <v xml:space="preserve"> </v>
      </c>
      <c r="N117" s="184"/>
      <c r="O117" s="184"/>
      <c r="P117" s="184"/>
      <c r="Q117" s="184"/>
      <c r="R117" s="36"/>
    </row>
    <row r="118" spans="2:65" s="1" customFormat="1" ht="14.45" customHeight="1">
      <c r="B118" s="34"/>
      <c r="C118" s="29" t="s">
        <v>29</v>
      </c>
      <c r="D118" s="35"/>
      <c r="E118" s="35"/>
      <c r="F118" s="27" t="str">
        <f>IF(E15="","",E15)</f>
        <v>Vyplň údaj</v>
      </c>
      <c r="G118" s="35"/>
      <c r="H118" s="35"/>
      <c r="I118" s="35"/>
      <c r="J118" s="35"/>
      <c r="K118" s="29" t="s">
        <v>34</v>
      </c>
      <c r="L118" s="35"/>
      <c r="M118" s="184" t="str">
        <f>E21</f>
        <v xml:space="preserve"> </v>
      </c>
      <c r="N118" s="184"/>
      <c r="O118" s="184"/>
      <c r="P118" s="184"/>
      <c r="Q118" s="184"/>
      <c r="R118" s="36"/>
    </row>
    <row r="119" spans="2:65" s="1" customFormat="1" ht="10.35" customHeight="1">
      <c r="B119" s="34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6"/>
    </row>
    <row r="120" spans="2:65" s="8" customFormat="1" ht="29.25" customHeight="1">
      <c r="B120" s="142"/>
      <c r="C120" s="143" t="s">
        <v>135</v>
      </c>
      <c r="D120" s="144" t="s">
        <v>136</v>
      </c>
      <c r="E120" s="144" t="s">
        <v>57</v>
      </c>
      <c r="F120" s="244" t="s">
        <v>137</v>
      </c>
      <c r="G120" s="244"/>
      <c r="H120" s="244"/>
      <c r="I120" s="244"/>
      <c r="J120" s="144" t="s">
        <v>138</v>
      </c>
      <c r="K120" s="144" t="s">
        <v>139</v>
      </c>
      <c r="L120" s="245" t="s">
        <v>140</v>
      </c>
      <c r="M120" s="245"/>
      <c r="N120" s="244" t="s">
        <v>113</v>
      </c>
      <c r="O120" s="244"/>
      <c r="P120" s="244"/>
      <c r="Q120" s="246"/>
      <c r="R120" s="145"/>
      <c r="T120" s="75" t="s">
        <v>141</v>
      </c>
      <c r="U120" s="76" t="s">
        <v>39</v>
      </c>
      <c r="V120" s="76" t="s">
        <v>142</v>
      </c>
      <c r="W120" s="76" t="s">
        <v>143</v>
      </c>
      <c r="X120" s="76" t="s">
        <v>144</v>
      </c>
      <c r="Y120" s="76" t="s">
        <v>145</v>
      </c>
      <c r="Z120" s="76" t="s">
        <v>146</v>
      </c>
      <c r="AA120" s="77" t="s">
        <v>147</v>
      </c>
    </row>
    <row r="121" spans="2:65" s="1" customFormat="1" ht="29.25" customHeight="1">
      <c r="B121" s="34"/>
      <c r="C121" s="79" t="s">
        <v>110</v>
      </c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255">
        <f>BK121</f>
        <v>0</v>
      </c>
      <c r="O121" s="256"/>
      <c r="P121" s="256"/>
      <c r="Q121" s="256"/>
      <c r="R121" s="36"/>
      <c r="T121" s="78"/>
      <c r="U121" s="50"/>
      <c r="V121" s="50"/>
      <c r="W121" s="146">
        <f>W122+W139</f>
        <v>0</v>
      </c>
      <c r="X121" s="50"/>
      <c r="Y121" s="146">
        <f>Y122+Y139</f>
        <v>2.0411600000000001</v>
      </c>
      <c r="Z121" s="50"/>
      <c r="AA121" s="147">
        <f>AA122+AA139</f>
        <v>0</v>
      </c>
      <c r="AT121" s="17" t="s">
        <v>74</v>
      </c>
      <c r="AU121" s="17" t="s">
        <v>115</v>
      </c>
      <c r="BK121" s="148">
        <f>BK122+BK139</f>
        <v>0</v>
      </c>
    </row>
    <row r="122" spans="2:65" s="9" customFormat="1" ht="37.35" customHeight="1">
      <c r="B122" s="149"/>
      <c r="C122" s="150"/>
      <c r="D122" s="151" t="s">
        <v>116</v>
      </c>
      <c r="E122" s="151"/>
      <c r="F122" s="151"/>
      <c r="G122" s="151"/>
      <c r="H122" s="151"/>
      <c r="I122" s="151"/>
      <c r="J122" s="151"/>
      <c r="K122" s="151"/>
      <c r="L122" s="151"/>
      <c r="M122" s="151"/>
      <c r="N122" s="240">
        <f>BK122</f>
        <v>0</v>
      </c>
      <c r="O122" s="257"/>
      <c r="P122" s="257"/>
      <c r="Q122" s="257"/>
      <c r="R122" s="152"/>
      <c r="T122" s="153"/>
      <c r="U122" s="150"/>
      <c r="V122" s="150"/>
      <c r="W122" s="154">
        <f>W123+W130+W133+W137</f>
        <v>0</v>
      </c>
      <c r="X122" s="150"/>
      <c r="Y122" s="154">
        <f>Y123+Y130+Y133+Y137</f>
        <v>2.0411600000000001</v>
      </c>
      <c r="Z122" s="150"/>
      <c r="AA122" s="155">
        <f>AA123+AA130+AA133+AA137</f>
        <v>0</v>
      </c>
      <c r="AR122" s="156" t="s">
        <v>81</v>
      </c>
      <c r="AT122" s="157" t="s">
        <v>74</v>
      </c>
      <c r="AU122" s="157" t="s">
        <v>75</v>
      </c>
      <c r="AY122" s="156" t="s">
        <v>148</v>
      </c>
      <c r="BK122" s="158">
        <f>BK123+BK130+BK133+BK137</f>
        <v>0</v>
      </c>
    </row>
    <row r="123" spans="2:65" s="9" customFormat="1" ht="19.899999999999999" customHeight="1">
      <c r="B123" s="149"/>
      <c r="C123" s="150"/>
      <c r="D123" s="159" t="s">
        <v>117</v>
      </c>
      <c r="E123" s="159"/>
      <c r="F123" s="159"/>
      <c r="G123" s="159"/>
      <c r="H123" s="159"/>
      <c r="I123" s="159"/>
      <c r="J123" s="159"/>
      <c r="K123" s="159"/>
      <c r="L123" s="159"/>
      <c r="M123" s="159"/>
      <c r="N123" s="258">
        <f>BK123</f>
        <v>0</v>
      </c>
      <c r="O123" s="259"/>
      <c r="P123" s="259"/>
      <c r="Q123" s="259"/>
      <c r="R123" s="152"/>
      <c r="T123" s="153"/>
      <c r="U123" s="150"/>
      <c r="V123" s="150"/>
      <c r="W123" s="154">
        <f>SUM(W124:W129)</f>
        <v>0</v>
      </c>
      <c r="X123" s="150"/>
      <c r="Y123" s="154">
        <f>SUM(Y124:Y129)</f>
        <v>0</v>
      </c>
      <c r="Z123" s="150"/>
      <c r="AA123" s="155">
        <f>SUM(AA124:AA129)</f>
        <v>0</v>
      </c>
      <c r="AR123" s="156" t="s">
        <v>81</v>
      </c>
      <c r="AT123" s="157" t="s">
        <v>74</v>
      </c>
      <c r="AU123" s="157" t="s">
        <v>81</v>
      </c>
      <c r="AY123" s="156" t="s">
        <v>148</v>
      </c>
      <c r="BK123" s="158">
        <f>SUM(BK124:BK129)</f>
        <v>0</v>
      </c>
    </row>
    <row r="124" spans="2:65" s="1" customFormat="1" ht="31.5" customHeight="1">
      <c r="B124" s="131"/>
      <c r="C124" s="160" t="s">
        <v>81</v>
      </c>
      <c r="D124" s="160" t="s">
        <v>149</v>
      </c>
      <c r="E124" s="161" t="s">
        <v>154</v>
      </c>
      <c r="F124" s="247" t="s">
        <v>155</v>
      </c>
      <c r="G124" s="247"/>
      <c r="H124" s="247"/>
      <c r="I124" s="247"/>
      <c r="J124" s="162" t="s">
        <v>156</v>
      </c>
      <c r="K124" s="163">
        <v>0.6</v>
      </c>
      <c r="L124" s="248">
        <v>0</v>
      </c>
      <c r="M124" s="248"/>
      <c r="N124" s="249">
        <f t="shared" ref="N124:N129" si="5">ROUND(L124*K124,3)</f>
        <v>0</v>
      </c>
      <c r="O124" s="249"/>
      <c r="P124" s="249"/>
      <c r="Q124" s="249"/>
      <c r="R124" s="134"/>
      <c r="T124" s="165" t="s">
        <v>5</v>
      </c>
      <c r="U124" s="43" t="s">
        <v>42</v>
      </c>
      <c r="V124" s="35"/>
      <c r="W124" s="166">
        <f t="shared" ref="W124:W129" si="6">V124*K124</f>
        <v>0</v>
      </c>
      <c r="X124" s="166">
        <v>0</v>
      </c>
      <c r="Y124" s="166">
        <f t="shared" ref="Y124:Y129" si="7">X124*K124</f>
        <v>0</v>
      </c>
      <c r="Z124" s="166">
        <v>0</v>
      </c>
      <c r="AA124" s="167">
        <f t="shared" ref="AA124:AA129" si="8">Z124*K124</f>
        <v>0</v>
      </c>
      <c r="AR124" s="17" t="s">
        <v>90</v>
      </c>
      <c r="AT124" s="17" t="s">
        <v>149</v>
      </c>
      <c r="AU124" s="17" t="s">
        <v>84</v>
      </c>
      <c r="AY124" s="17" t="s">
        <v>148</v>
      </c>
      <c r="BE124" s="105">
        <f t="shared" ref="BE124:BE129" si="9">IF(U124="základná",N124,0)</f>
        <v>0</v>
      </c>
      <c r="BF124" s="105">
        <f t="shared" ref="BF124:BF129" si="10">IF(U124="znížená",N124,0)</f>
        <v>0</v>
      </c>
      <c r="BG124" s="105">
        <f t="shared" ref="BG124:BG129" si="11">IF(U124="zákl. prenesená",N124,0)</f>
        <v>0</v>
      </c>
      <c r="BH124" s="105">
        <f t="shared" ref="BH124:BH129" si="12">IF(U124="zníž. prenesená",N124,0)</f>
        <v>0</v>
      </c>
      <c r="BI124" s="105">
        <f t="shared" ref="BI124:BI129" si="13">IF(U124="nulová",N124,0)</f>
        <v>0</v>
      </c>
      <c r="BJ124" s="17" t="s">
        <v>84</v>
      </c>
      <c r="BK124" s="168">
        <f t="shared" ref="BK124:BK129" si="14">ROUND(L124*K124,3)</f>
        <v>0</v>
      </c>
      <c r="BL124" s="17" t="s">
        <v>90</v>
      </c>
      <c r="BM124" s="17" t="s">
        <v>157</v>
      </c>
    </row>
    <row r="125" spans="2:65" s="1" customFormat="1" ht="31.5" customHeight="1">
      <c r="B125" s="131"/>
      <c r="C125" s="160" t="s">
        <v>84</v>
      </c>
      <c r="D125" s="160" t="s">
        <v>149</v>
      </c>
      <c r="E125" s="161" t="s">
        <v>158</v>
      </c>
      <c r="F125" s="247" t="s">
        <v>159</v>
      </c>
      <c r="G125" s="247"/>
      <c r="H125" s="247"/>
      <c r="I125" s="247"/>
      <c r="J125" s="162" t="s">
        <v>156</v>
      </c>
      <c r="K125" s="163">
        <v>0.6</v>
      </c>
      <c r="L125" s="248">
        <v>0</v>
      </c>
      <c r="M125" s="248"/>
      <c r="N125" s="249">
        <f t="shared" si="5"/>
        <v>0</v>
      </c>
      <c r="O125" s="249"/>
      <c r="P125" s="249"/>
      <c r="Q125" s="249"/>
      <c r="R125" s="134"/>
      <c r="T125" s="165" t="s">
        <v>5</v>
      </c>
      <c r="U125" s="43" t="s">
        <v>42</v>
      </c>
      <c r="V125" s="35"/>
      <c r="W125" s="166">
        <f t="shared" si="6"/>
        <v>0</v>
      </c>
      <c r="X125" s="166">
        <v>0</v>
      </c>
      <c r="Y125" s="166">
        <f t="shared" si="7"/>
        <v>0</v>
      </c>
      <c r="Z125" s="166">
        <v>0</v>
      </c>
      <c r="AA125" s="167">
        <f t="shared" si="8"/>
        <v>0</v>
      </c>
      <c r="AR125" s="17" t="s">
        <v>90</v>
      </c>
      <c r="AT125" s="17" t="s">
        <v>149</v>
      </c>
      <c r="AU125" s="17" t="s">
        <v>84</v>
      </c>
      <c r="AY125" s="17" t="s">
        <v>148</v>
      </c>
      <c r="BE125" s="105">
        <f t="shared" si="9"/>
        <v>0</v>
      </c>
      <c r="BF125" s="105">
        <f t="shared" si="10"/>
        <v>0</v>
      </c>
      <c r="BG125" s="105">
        <f t="shared" si="11"/>
        <v>0</v>
      </c>
      <c r="BH125" s="105">
        <f t="shared" si="12"/>
        <v>0</v>
      </c>
      <c r="BI125" s="105">
        <f t="shared" si="13"/>
        <v>0</v>
      </c>
      <c r="BJ125" s="17" t="s">
        <v>84</v>
      </c>
      <c r="BK125" s="168">
        <f t="shared" si="14"/>
        <v>0</v>
      </c>
      <c r="BL125" s="17" t="s">
        <v>90</v>
      </c>
      <c r="BM125" s="17" t="s">
        <v>160</v>
      </c>
    </row>
    <row r="126" spans="2:65" s="1" customFormat="1" ht="44.25" customHeight="1">
      <c r="B126" s="131"/>
      <c r="C126" s="160" t="s">
        <v>87</v>
      </c>
      <c r="D126" s="160" t="s">
        <v>149</v>
      </c>
      <c r="E126" s="161" t="s">
        <v>161</v>
      </c>
      <c r="F126" s="247" t="s">
        <v>162</v>
      </c>
      <c r="G126" s="247"/>
      <c r="H126" s="247"/>
      <c r="I126" s="247"/>
      <c r="J126" s="162" t="s">
        <v>156</v>
      </c>
      <c r="K126" s="163">
        <v>0.6</v>
      </c>
      <c r="L126" s="248">
        <v>0</v>
      </c>
      <c r="M126" s="248"/>
      <c r="N126" s="249">
        <f t="shared" si="5"/>
        <v>0</v>
      </c>
      <c r="O126" s="249"/>
      <c r="P126" s="249"/>
      <c r="Q126" s="249"/>
      <c r="R126" s="134"/>
      <c r="T126" s="165" t="s">
        <v>5</v>
      </c>
      <c r="U126" s="43" t="s">
        <v>42</v>
      </c>
      <c r="V126" s="35"/>
      <c r="W126" s="166">
        <f t="shared" si="6"/>
        <v>0</v>
      </c>
      <c r="X126" s="166">
        <v>0</v>
      </c>
      <c r="Y126" s="166">
        <f t="shared" si="7"/>
        <v>0</v>
      </c>
      <c r="Z126" s="166">
        <v>0</v>
      </c>
      <c r="AA126" s="167">
        <f t="shared" si="8"/>
        <v>0</v>
      </c>
      <c r="AR126" s="17" t="s">
        <v>90</v>
      </c>
      <c r="AT126" s="17" t="s">
        <v>149</v>
      </c>
      <c r="AU126" s="17" t="s">
        <v>84</v>
      </c>
      <c r="AY126" s="17" t="s">
        <v>148</v>
      </c>
      <c r="BE126" s="105">
        <f t="shared" si="9"/>
        <v>0</v>
      </c>
      <c r="BF126" s="105">
        <f t="shared" si="10"/>
        <v>0</v>
      </c>
      <c r="BG126" s="105">
        <f t="shared" si="11"/>
        <v>0</v>
      </c>
      <c r="BH126" s="105">
        <f t="shared" si="12"/>
        <v>0</v>
      </c>
      <c r="BI126" s="105">
        <f t="shared" si="13"/>
        <v>0</v>
      </c>
      <c r="BJ126" s="17" t="s">
        <v>84</v>
      </c>
      <c r="BK126" s="168">
        <f t="shared" si="14"/>
        <v>0</v>
      </c>
      <c r="BL126" s="17" t="s">
        <v>90</v>
      </c>
      <c r="BM126" s="17" t="s">
        <v>163</v>
      </c>
    </row>
    <row r="127" spans="2:65" s="1" customFormat="1" ht="22.5" customHeight="1">
      <c r="B127" s="131"/>
      <c r="C127" s="160" t="s">
        <v>90</v>
      </c>
      <c r="D127" s="160" t="s">
        <v>149</v>
      </c>
      <c r="E127" s="161" t="s">
        <v>165</v>
      </c>
      <c r="F127" s="247" t="s">
        <v>166</v>
      </c>
      <c r="G127" s="247"/>
      <c r="H127" s="247"/>
      <c r="I127" s="247"/>
      <c r="J127" s="162" t="s">
        <v>156</v>
      </c>
      <c r="K127" s="163">
        <v>0.6</v>
      </c>
      <c r="L127" s="248">
        <v>0</v>
      </c>
      <c r="M127" s="248"/>
      <c r="N127" s="249">
        <f t="shared" si="5"/>
        <v>0</v>
      </c>
      <c r="O127" s="249"/>
      <c r="P127" s="249"/>
      <c r="Q127" s="249"/>
      <c r="R127" s="134"/>
      <c r="T127" s="165" t="s">
        <v>5</v>
      </c>
      <c r="U127" s="43" t="s">
        <v>42</v>
      </c>
      <c r="V127" s="35"/>
      <c r="W127" s="166">
        <f t="shared" si="6"/>
        <v>0</v>
      </c>
      <c r="X127" s="166">
        <v>0</v>
      </c>
      <c r="Y127" s="166">
        <f t="shared" si="7"/>
        <v>0</v>
      </c>
      <c r="Z127" s="166">
        <v>0</v>
      </c>
      <c r="AA127" s="167">
        <f t="shared" si="8"/>
        <v>0</v>
      </c>
      <c r="AR127" s="17" t="s">
        <v>90</v>
      </c>
      <c r="AT127" s="17" t="s">
        <v>149</v>
      </c>
      <c r="AU127" s="17" t="s">
        <v>84</v>
      </c>
      <c r="AY127" s="17" t="s">
        <v>148</v>
      </c>
      <c r="BE127" s="105">
        <f t="shared" si="9"/>
        <v>0</v>
      </c>
      <c r="BF127" s="105">
        <f t="shared" si="10"/>
        <v>0</v>
      </c>
      <c r="BG127" s="105">
        <f t="shared" si="11"/>
        <v>0</v>
      </c>
      <c r="BH127" s="105">
        <f t="shared" si="12"/>
        <v>0</v>
      </c>
      <c r="BI127" s="105">
        <f t="shared" si="13"/>
        <v>0</v>
      </c>
      <c r="BJ127" s="17" t="s">
        <v>84</v>
      </c>
      <c r="BK127" s="168">
        <f t="shared" si="14"/>
        <v>0</v>
      </c>
      <c r="BL127" s="17" t="s">
        <v>90</v>
      </c>
      <c r="BM127" s="17" t="s">
        <v>167</v>
      </c>
    </row>
    <row r="128" spans="2:65" s="1" customFormat="1" ht="31.5" customHeight="1">
      <c r="B128" s="131"/>
      <c r="C128" s="160" t="s">
        <v>164</v>
      </c>
      <c r="D128" s="160" t="s">
        <v>149</v>
      </c>
      <c r="E128" s="161" t="s">
        <v>169</v>
      </c>
      <c r="F128" s="247" t="s">
        <v>170</v>
      </c>
      <c r="G128" s="247"/>
      <c r="H128" s="247"/>
      <c r="I128" s="247"/>
      <c r="J128" s="162" t="s">
        <v>171</v>
      </c>
      <c r="K128" s="163">
        <v>1</v>
      </c>
      <c r="L128" s="248">
        <v>0</v>
      </c>
      <c r="M128" s="248"/>
      <c r="N128" s="249">
        <f t="shared" si="5"/>
        <v>0</v>
      </c>
      <c r="O128" s="249"/>
      <c r="P128" s="249"/>
      <c r="Q128" s="249"/>
      <c r="R128" s="134"/>
      <c r="T128" s="165" t="s">
        <v>5</v>
      </c>
      <c r="U128" s="43" t="s">
        <v>42</v>
      </c>
      <c r="V128" s="35"/>
      <c r="W128" s="166">
        <f t="shared" si="6"/>
        <v>0</v>
      </c>
      <c r="X128" s="166">
        <v>0</v>
      </c>
      <c r="Y128" s="166">
        <f t="shared" si="7"/>
        <v>0</v>
      </c>
      <c r="Z128" s="166">
        <v>0</v>
      </c>
      <c r="AA128" s="167">
        <f t="shared" si="8"/>
        <v>0</v>
      </c>
      <c r="AR128" s="17" t="s">
        <v>90</v>
      </c>
      <c r="AT128" s="17" t="s">
        <v>149</v>
      </c>
      <c r="AU128" s="17" t="s">
        <v>84</v>
      </c>
      <c r="AY128" s="17" t="s">
        <v>148</v>
      </c>
      <c r="BE128" s="105">
        <f t="shared" si="9"/>
        <v>0</v>
      </c>
      <c r="BF128" s="105">
        <f t="shared" si="10"/>
        <v>0</v>
      </c>
      <c r="BG128" s="105">
        <f t="shared" si="11"/>
        <v>0</v>
      </c>
      <c r="BH128" s="105">
        <f t="shared" si="12"/>
        <v>0</v>
      </c>
      <c r="BI128" s="105">
        <f t="shared" si="13"/>
        <v>0</v>
      </c>
      <c r="BJ128" s="17" t="s">
        <v>84</v>
      </c>
      <c r="BK128" s="168">
        <f t="shared" si="14"/>
        <v>0</v>
      </c>
      <c r="BL128" s="17" t="s">
        <v>90</v>
      </c>
      <c r="BM128" s="17" t="s">
        <v>172</v>
      </c>
    </row>
    <row r="129" spans="2:65" s="1" customFormat="1" ht="31.5" customHeight="1">
      <c r="B129" s="131"/>
      <c r="C129" s="160" t="s">
        <v>168</v>
      </c>
      <c r="D129" s="160" t="s">
        <v>149</v>
      </c>
      <c r="E129" s="161" t="s">
        <v>174</v>
      </c>
      <c r="F129" s="247" t="s">
        <v>175</v>
      </c>
      <c r="G129" s="247"/>
      <c r="H129" s="247"/>
      <c r="I129" s="247"/>
      <c r="J129" s="162" t="s">
        <v>176</v>
      </c>
      <c r="K129" s="163">
        <v>2</v>
      </c>
      <c r="L129" s="248">
        <v>0</v>
      </c>
      <c r="M129" s="248"/>
      <c r="N129" s="249">
        <f t="shared" si="5"/>
        <v>0</v>
      </c>
      <c r="O129" s="249"/>
      <c r="P129" s="249"/>
      <c r="Q129" s="249"/>
      <c r="R129" s="134"/>
      <c r="T129" s="165" t="s">
        <v>5</v>
      </c>
      <c r="U129" s="43" t="s">
        <v>42</v>
      </c>
      <c r="V129" s="35"/>
      <c r="W129" s="166">
        <f t="shared" si="6"/>
        <v>0</v>
      </c>
      <c r="X129" s="166">
        <v>0</v>
      </c>
      <c r="Y129" s="166">
        <f t="shared" si="7"/>
        <v>0</v>
      </c>
      <c r="Z129" s="166">
        <v>0</v>
      </c>
      <c r="AA129" s="167">
        <f t="shared" si="8"/>
        <v>0</v>
      </c>
      <c r="AR129" s="17" t="s">
        <v>90</v>
      </c>
      <c r="AT129" s="17" t="s">
        <v>149</v>
      </c>
      <c r="AU129" s="17" t="s">
        <v>84</v>
      </c>
      <c r="AY129" s="17" t="s">
        <v>148</v>
      </c>
      <c r="BE129" s="105">
        <f t="shared" si="9"/>
        <v>0</v>
      </c>
      <c r="BF129" s="105">
        <f t="shared" si="10"/>
        <v>0</v>
      </c>
      <c r="BG129" s="105">
        <f t="shared" si="11"/>
        <v>0</v>
      </c>
      <c r="BH129" s="105">
        <f t="shared" si="12"/>
        <v>0</v>
      </c>
      <c r="BI129" s="105">
        <f t="shared" si="13"/>
        <v>0</v>
      </c>
      <c r="BJ129" s="17" t="s">
        <v>84</v>
      </c>
      <c r="BK129" s="168">
        <f t="shared" si="14"/>
        <v>0</v>
      </c>
      <c r="BL129" s="17" t="s">
        <v>90</v>
      </c>
      <c r="BM129" s="17" t="s">
        <v>177</v>
      </c>
    </row>
    <row r="130" spans="2:65" s="9" customFormat="1" ht="29.85" customHeight="1">
      <c r="B130" s="149"/>
      <c r="C130" s="150"/>
      <c r="D130" s="159" t="s">
        <v>119</v>
      </c>
      <c r="E130" s="159"/>
      <c r="F130" s="159"/>
      <c r="G130" s="159"/>
      <c r="H130" s="159"/>
      <c r="I130" s="159"/>
      <c r="J130" s="159"/>
      <c r="K130" s="159"/>
      <c r="L130" s="159"/>
      <c r="M130" s="159"/>
      <c r="N130" s="260">
        <f>BK130</f>
        <v>0</v>
      </c>
      <c r="O130" s="261"/>
      <c r="P130" s="261"/>
      <c r="Q130" s="261"/>
      <c r="R130" s="152"/>
      <c r="T130" s="153"/>
      <c r="U130" s="150"/>
      <c r="V130" s="150"/>
      <c r="W130" s="154">
        <f>SUM(W131:W132)</f>
        <v>0</v>
      </c>
      <c r="X130" s="150"/>
      <c r="Y130" s="154">
        <f>SUM(Y131:Y132)</f>
        <v>1.51749</v>
      </c>
      <c r="Z130" s="150"/>
      <c r="AA130" s="155">
        <f>SUM(AA131:AA132)</f>
        <v>0</v>
      </c>
      <c r="AR130" s="156" t="s">
        <v>81</v>
      </c>
      <c r="AT130" s="157" t="s">
        <v>74</v>
      </c>
      <c r="AU130" s="157" t="s">
        <v>81</v>
      </c>
      <c r="AY130" s="156" t="s">
        <v>148</v>
      </c>
      <c r="BK130" s="158">
        <f>SUM(BK131:BK132)</f>
        <v>0</v>
      </c>
    </row>
    <row r="131" spans="2:65" s="1" customFormat="1" ht="44.25" customHeight="1">
      <c r="B131" s="131"/>
      <c r="C131" s="160" t="s">
        <v>173</v>
      </c>
      <c r="D131" s="160" t="s">
        <v>149</v>
      </c>
      <c r="E131" s="161" t="s">
        <v>193</v>
      </c>
      <c r="F131" s="247" t="s">
        <v>194</v>
      </c>
      <c r="G131" s="247"/>
      <c r="H131" s="247"/>
      <c r="I131" s="247"/>
      <c r="J131" s="162" t="s">
        <v>176</v>
      </c>
      <c r="K131" s="163">
        <v>3</v>
      </c>
      <c r="L131" s="248">
        <v>0</v>
      </c>
      <c r="M131" s="248"/>
      <c r="N131" s="249">
        <f>ROUND(L131*K131,3)</f>
        <v>0</v>
      </c>
      <c r="O131" s="249"/>
      <c r="P131" s="249"/>
      <c r="Q131" s="249"/>
      <c r="R131" s="134"/>
      <c r="T131" s="165" t="s">
        <v>5</v>
      </c>
      <c r="U131" s="43" t="s">
        <v>42</v>
      </c>
      <c r="V131" s="35"/>
      <c r="W131" s="166">
        <f>V131*K131</f>
        <v>0</v>
      </c>
      <c r="X131" s="166">
        <v>0.27994000000000002</v>
      </c>
      <c r="Y131" s="166">
        <f>X131*K131</f>
        <v>0.83982000000000001</v>
      </c>
      <c r="Z131" s="166">
        <v>0</v>
      </c>
      <c r="AA131" s="167">
        <f>Z131*K131</f>
        <v>0</v>
      </c>
      <c r="AR131" s="17" t="s">
        <v>90</v>
      </c>
      <c r="AT131" s="17" t="s">
        <v>149</v>
      </c>
      <c r="AU131" s="17" t="s">
        <v>84</v>
      </c>
      <c r="AY131" s="17" t="s">
        <v>148</v>
      </c>
      <c r="BE131" s="105">
        <f>IF(U131="základná",N131,0)</f>
        <v>0</v>
      </c>
      <c r="BF131" s="105">
        <f>IF(U131="znížená",N131,0)</f>
        <v>0</v>
      </c>
      <c r="BG131" s="105">
        <f>IF(U131="zákl. prenesená",N131,0)</f>
        <v>0</v>
      </c>
      <c r="BH131" s="105">
        <f>IF(U131="zníž. prenesená",N131,0)</f>
        <v>0</v>
      </c>
      <c r="BI131" s="105">
        <f>IF(U131="nulová",N131,0)</f>
        <v>0</v>
      </c>
      <c r="BJ131" s="17" t="s">
        <v>84</v>
      </c>
      <c r="BK131" s="168">
        <f>ROUND(L131*K131,3)</f>
        <v>0</v>
      </c>
      <c r="BL131" s="17" t="s">
        <v>90</v>
      </c>
      <c r="BM131" s="17" t="s">
        <v>195</v>
      </c>
    </row>
    <row r="132" spans="2:65" s="1" customFormat="1" ht="31.5" customHeight="1">
      <c r="B132" s="131"/>
      <c r="C132" s="160" t="s">
        <v>178</v>
      </c>
      <c r="D132" s="160" t="s">
        <v>149</v>
      </c>
      <c r="E132" s="161" t="s">
        <v>276</v>
      </c>
      <c r="F132" s="247" t="s">
        <v>277</v>
      </c>
      <c r="G132" s="247"/>
      <c r="H132" s="247"/>
      <c r="I132" s="247"/>
      <c r="J132" s="162" t="s">
        <v>176</v>
      </c>
      <c r="K132" s="163">
        <v>3</v>
      </c>
      <c r="L132" s="248">
        <v>0</v>
      </c>
      <c r="M132" s="248"/>
      <c r="N132" s="249">
        <f>ROUND(L132*K132,3)</f>
        <v>0</v>
      </c>
      <c r="O132" s="249"/>
      <c r="P132" s="249"/>
      <c r="Q132" s="249"/>
      <c r="R132" s="134"/>
      <c r="T132" s="165" t="s">
        <v>5</v>
      </c>
      <c r="U132" s="43" t="s">
        <v>42</v>
      </c>
      <c r="V132" s="35"/>
      <c r="W132" s="166">
        <f>V132*K132</f>
        <v>0</v>
      </c>
      <c r="X132" s="166">
        <v>0.22589000000000001</v>
      </c>
      <c r="Y132" s="166">
        <f>X132*K132</f>
        <v>0.67766999999999999</v>
      </c>
      <c r="Z132" s="166">
        <v>0</v>
      </c>
      <c r="AA132" s="167">
        <f>Z132*K132</f>
        <v>0</v>
      </c>
      <c r="AR132" s="17" t="s">
        <v>90</v>
      </c>
      <c r="AT132" s="17" t="s">
        <v>149</v>
      </c>
      <c r="AU132" s="17" t="s">
        <v>84</v>
      </c>
      <c r="AY132" s="17" t="s">
        <v>148</v>
      </c>
      <c r="BE132" s="105">
        <f>IF(U132="základná",N132,0)</f>
        <v>0</v>
      </c>
      <c r="BF132" s="105">
        <f>IF(U132="znížená",N132,0)</f>
        <v>0</v>
      </c>
      <c r="BG132" s="105">
        <f>IF(U132="zákl. prenesená",N132,0)</f>
        <v>0</v>
      </c>
      <c r="BH132" s="105">
        <f>IF(U132="zníž. prenesená",N132,0)</f>
        <v>0</v>
      </c>
      <c r="BI132" s="105">
        <f>IF(U132="nulová",N132,0)</f>
        <v>0</v>
      </c>
      <c r="BJ132" s="17" t="s">
        <v>84</v>
      </c>
      <c r="BK132" s="168">
        <f>ROUND(L132*K132,3)</f>
        <v>0</v>
      </c>
      <c r="BL132" s="17" t="s">
        <v>90</v>
      </c>
      <c r="BM132" s="17" t="s">
        <v>278</v>
      </c>
    </row>
    <row r="133" spans="2:65" s="9" customFormat="1" ht="29.85" customHeight="1">
      <c r="B133" s="149"/>
      <c r="C133" s="150"/>
      <c r="D133" s="159" t="s">
        <v>120</v>
      </c>
      <c r="E133" s="159"/>
      <c r="F133" s="159"/>
      <c r="G133" s="159"/>
      <c r="H133" s="159"/>
      <c r="I133" s="159"/>
      <c r="J133" s="159"/>
      <c r="K133" s="159"/>
      <c r="L133" s="159"/>
      <c r="M133" s="159"/>
      <c r="N133" s="260">
        <f>BK133</f>
        <v>0</v>
      </c>
      <c r="O133" s="261"/>
      <c r="P133" s="261"/>
      <c r="Q133" s="261"/>
      <c r="R133" s="152"/>
      <c r="T133" s="153"/>
      <c r="U133" s="150"/>
      <c r="V133" s="150"/>
      <c r="W133" s="154">
        <f>SUM(W134:W136)</f>
        <v>0</v>
      </c>
      <c r="X133" s="150"/>
      <c r="Y133" s="154">
        <f>SUM(Y134:Y136)</f>
        <v>0.52366999999999997</v>
      </c>
      <c r="Z133" s="150"/>
      <c r="AA133" s="155">
        <f>SUM(AA134:AA136)</f>
        <v>0</v>
      </c>
      <c r="AR133" s="156" t="s">
        <v>81</v>
      </c>
      <c r="AT133" s="157" t="s">
        <v>74</v>
      </c>
      <c r="AU133" s="157" t="s">
        <v>81</v>
      </c>
      <c r="AY133" s="156" t="s">
        <v>148</v>
      </c>
      <c r="BK133" s="158">
        <f>SUM(BK134:BK136)</f>
        <v>0</v>
      </c>
    </row>
    <row r="134" spans="2:65" s="1" customFormat="1" ht="44.25" customHeight="1">
      <c r="B134" s="131"/>
      <c r="C134" s="160" t="s">
        <v>183</v>
      </c>
      <c r="D134" s="160" t="s">
        <v>149</v>
      </c>
      <c r="E134" s="161" t="s">
        <v>205</v>
      </c>
      <c r="F134" s="247" t="s">
        <v>206</v>
      </c>
      <c r="G134" s="247"/>
      <c r="H134" s="247"/>
      <c r="I134" s="247"/>
      <c r="J134" s="162" t="s">
        <v>152</v>
      </c>
      <c r="K134" s="163">
        <v>3.5</v>
      </c>
      <c r="L134" s="248">
        <v>0</v>
      </c>
      <c r="M134" s="248"/>
      <c r="N134" s="249">
        <f>ROUND(L134*K134,3)</f>
        <v>0</v>
      </c>
      <c r="O134" s="249"/>
      <c r="P134" s="249"/>
      <c r="Q134" s="249"/>
      <c r="R134" s="134"/>
      <c r="T134" s="165" t="s">
        <v>5</v>
      </c>
      <c r="U134" s="43" t="s">
        <v>42</v>
      </c>
      <c r="V134" s="35"/>
      <c r="W134" s="166">
        <f>V134*K134</f>
        <v>0</v>
      </c>
      <c r="X134" s="166">
        <v>0.12662000000000001</v>
      </c>
      <c r="Y134" s="166">
        <f>X134*K134</f>
        <v>0.44317000000000006</v>
      </c>
      <c r="Z134" s="166">
        <v>0</v>
      </c>
      <c r="AA134" s="167">
        <f>Z134*K134</f>
        <v>0</v>
      </c>
      <c r="AR134" s="17" t="s">
        <v>90</v>
      </c>
      <c r="AT134" s="17" t="s">
        <v>149</v>
      </c>
      <c r="AU134" s="17" t="s">
        <v>84</v>
      </c>
      <c r="AY134" s="17" t="s">
        <v>148</v>
      </c>
      <c r="BE134" s="105">
        <f>IF(U134="základná",N134,0)</f>
        <v>0</v>
      </c>
      <c r="BF134" s="105">
        <f>IF(U134="znížená",N134,0)</f>
        <v>0</v>
      </c>
      <c r="BG134" s="105">
        <f>IF(U134="zákl. prenesená",N134,0)</f>
        <v>0</v>
      </c>
      <c r="BH134" s="105">
        <f>IF(U134="zníž. prenesená",N134,0)</f>
        <v>0</v>
      </c>
      <c r="BI134" s="105">
        <f>IF(U134="nulová",N134,0)</f>
        <v>0</v>
      </c>
      <c r="BJ134" s="17" t="s">
        <v>84</v>
      </c>
      <c r="BK134" s="168">
        <f>ROUND(L134*K134,3)</f>
        <v>0</v>
      </c>
      <c r="BL134" s="17" t="s">
        <v>90</v>
      </c>
      <c r="BM134" s="17" t="s">
        <v>207</v>
      </c>
    </row>
    <row r="135" spans="2:65" s="1" customFormat="1" ht="22.5" customHeight="1">
      <c r="B135" s="131"/>
      <c r="C135" s="169" t="s">
        <v>188</v>
      </c>
      <c r="D135" s="169" t="s">
        <v>184</v>
      </c>
      <c r="E135" s="170" t="s">
        <v>279</v>
      </c>
      <c r="F135" s="250" t="s">
        <v>280</v>
      </c>
      <c r="G135" s="250"/>
      <c r="H135" s="250"/>
      <c r="I135" s="250"/>
      <c r="J135" s="171" t="s">
        <v>181</v>
      </c>
      <c r="K135" s="172">
        <v>3</v>
      </c>
      <c r="L135" s="251">
        <v>0</v>
      </c>
      <c r="M135" s="251"/>
      <c r="N135" s="252">
        <f>ROUND(L135*K135,3)</f>
        <v>0</v>
      </c>
      <c r="O135" s="249"/>
      <c r="P135" s="249"/>
      <c r="Q135" s="249"/>
      <c r="R135" s="134"/>
      <c r="T135" s="165" t="s">
        <v>5</v>
      </c>
      <c r="U135" s="43" t="s">
        <v>42</v>
      </c>
      <c r="V135" s="35"/>
      <c r="W135" s="166">
        <f>V135*K135</f>
        <v>0</v>
      </c>
      <c r="X135" s="166">
        <v>2.3E-2</v>
      </c>
      <c r="Y135" s="166">
        <f>X135*K135</f>
        <v>6.9000000000000006E-2</v>
      </c>
      <c r="Z135" s="166">
        <v>0</v>
      </c>
      <c r="AA135" s="167">
        <f>Z135*K135</f>
        <v>0</v>
      </c>
      <c r="AR135" s="17" t="s">
        <v>178</v>
      </c>
      <c r="AT135" s="17" t="s">
        <v>184</v>
      </c>
      <c r="AU135" s="17" t="s">
        <v>84</v>
      </c>
      <c r="AY135" s="17" t="s">
        <v>148</v>
      </c>
      <c r="BE135" s="105">
        <f>IF(U135="základná",N135,0)</f>
        <v>0</v>
      </c>
      <c r="BF135" s="105">
        <f>IF(U135="znížená",N135,0)</f>
        <v>0</v>
      </c>
      <c r="BG135" s="105">
        <f>IF(U135="zákl. prenesená",N135,0)</f>
        <v>0</v>
      </c>
      <c r="BH135" s="105">
        <f>IF(U135="zníž. prenesená",N135,0)</f>
        <v>0</v>
      </c>
      <c r="BI135" s="105">
        <f>IF(U135="nulová",N135,0)</f>
        <v>0</v>
      </c>
      <c r="BJ135" s="17" t="s">
        <v>84</v>
      </c>
      <c r="BK135" s="168">
        <f>ROUND(L135*K135,3)</f>
        <v>0</v>
      </c>
      <c r="BL135" s="17" t="s">
        <v>90</v>
      </c>
      <c r="BM135" s="17" t="s">
        <v>281</v>
      </c>
    </row>
    <row r="136" spans="2:65" s="1" customFormat="1" ht="22.5" customHeight="1">
      <c r="B136" s="131"/>
      <c r="C136" s="169" t="s">
        <v>192</v>
      </c>
      <c r="D136" s="169" t="s">
        <v>184</v>
      </c>
      <c r="E136" s="170" t="s">
        <v>282</v>
      </c>
      <c r="F136" s="250" t="s">
        <v>283</v>
      </c>
      <c r="G136" s="250"/>
      <c r="H136" s="250"/>
      <c r="I136" s="250"/>
      <c r="J136" s="171" t="s">
        <v>181</v>
      </c>
      <c r="K136" s="172">
        <v>1</v>
      </c>
      <c r="L136" s="251">
        <v>0</v>
      </c>
      <c r="M136" s="251"/>
      <c r="N136" s="252">
        <f>ROUND(L136*K136,3)</f>
        <v>0</v>
      </c>
      <c r="O136" s="249"/>
      <c r="P136" s="249"/>
      <c r="Q136" s="249"/>
      <c r="R136" s="134"/>
      <c r="T136" s="165" t="s">
        <v>5</v>
      </c>
      <c r="U136" s="43" t="s">
        <v>42</v>
      </c>
      <c r="V136" s="35"/>
      <c r="W136" s="166">
        <f>V136*K136</f>
        <v>0</v>
      </c>
      <c r="X136" s="166">
        <v>1.15E-2</v>
      </c>
      <c r="Y136" s="166">
        <f>X136*K136</f>
        <v>1.15E-2</v>
      </c>
      <c r="Z136" s="166">
        <v>0</v>
      </c>
      <c r="AA136" s="167">
        <f>Z136*K136</f>
        <v>0</v>
      </c>
      <c r="AR136" s="17" t="s">
        <v>178</v>
      </c>
      <c r="AT136" s="17" t="s">
        <v>184</v>
      </c>
      <c r="AU136" s="17" t="s">
        <v>84</v>
      </c>
      <c r="AY136" s="17" t="s">
        <v>148</v>
      </c>
      <c r="BE136" s="105">
        <f>IF(U136="základná",N136,0)</f>
        <v>0</v>
      </c>
      <c r="BF136" s="105">
        <f>IF(U136="znížená",N136,0)</f>
        <v>0</v>
      </c>
      <c r="BG136" s="105">
        <f>IF(U136="zákl. prenesená",N136,0)</f>
        <v>0</v>
      </c>
      <c r="BH136" s="105">
        <f>IF(U136="zníž. prenesená",N136,0)</f>
        <v>0</v>
      </c>
      <c r="BI136" s="105">
        <f>IF(U136="nulová",N136,0)</f>
        <v>0</v>
      </c>
      <c r="BJ136" s="17" t="s">
        <v>84</v>
      </c>
      <c r="BK136" s="168">
        <f>ROUND(L136*K136,3)</f>
        <v>0</v>
      </c>
      <c r="BL136" s="17" t="s">
        <v>90</v>
      </c>
      <c r="BM136" s="17" t="s">
        <v>284</v>
      </c>
    </row>
    <row r="137" spans="2:65" s="9" customFormat="1" ht="29.85" customHeight="1">
      <c r="B137" s="149"/>
      <c r="C137" s="150"/>
      <c r="D137" s="159" t="s">
        <v>121</v>
      </c>
      <c r="E137" s="159"/>
      <c r="F137" s="159"/>
      <c r="G137" s="159"/>
      <c r="H137" s="159"/>
      <c r="I137" s="159"/>
      <c r="J137" s="159"/>
      <c r="K137" s="159"/>
      <c r="L137" s="159"/>
      <c r="M137" s="159"/>
      <c r="N137" s="260">
        <f>BK137</f>
        <v>0</v>
      </c>
      <c r="O137" s="261"/>
      <c r="P137" s="261"/>
      <c r="Q137" s="261"/>
      <c r="R137" s="152"/>
      <c r="T137" s="153"/>
      <c r="U137" s="150"/>
      <c r="V137" s="150"/>
      <c r="W137" s="154">
        <f>W138</f>
        <v>0</v>
      </c>
      <c r="X137" s="150"/>
      <c r="Y137" s="154">
        <f>Y138</f>
        <v>0</v>
      </c>
      <c r="Z137" s="150"/>
      <c r="AA137" s="155">
        <f>AA138</f>
        <v>0</v>
      </c>
      <c r="AR137" s="156" t="s">
        <v>81</v>
      </c>
      <c r="AT137" s="157" t="s">
        <v>74</v>
      </c>
      <c r="AU137" s="157" t="s">
        <v>81</v>
      </c>
      <c r="AY137" s="156" t="s">
        <v>148</v>
      </c>
      <c r="BK137" s="158">
        <f>BK138</f>
        <v>0</v>
      </c>
    </row>
    <row r="138" spans="2:65" s="1" customFormat="1" ht="44.25" customHeight="1">
      <c r="B138" s="131"/>
      <c r="C138" s="160" t="s">
        <v>196</v>
      </c>
      <c r="D138" s="160" t="s">
        <v>149</v>
      </c>
      <c r="E138" s="161" t="s">
        <v>285</v>
      </c>
      <c r="F138" s="247" t="s">
        <v>286</v>
      </c>
      <c r="G138" s="247"/>
      <c r="H138" s="247"/>
      <c r="I138" s="247"/>
      <c r="J138" s="162" t="s">
        <v>171</v>
      </c>
      <c r="K138" s="163">
        <v>2.0409999999999999</v>
      </c>
      <c r="L138" s="248">
        <v>0</v>
      </c>
      <c r="M138" s="248"/>
      <c r="N138" s="249">
        <f>ROUND(L138*K138,3)</f>
        <v>0</v>
      </c>
      <c r="O138" s="249"/>
      <c r="P138" s="249"/>
      <c r="Q138" s="249"/>
      <c r="R138" s="134"/>
      <c r="T138" s="165" t="s">
        <v>5</v>
      </c>
      <c r="U138" s="43" t="s">
        <v>42</v>
      </c>
      <c r="V138" s="35"/>
      <c r="W138" s="166">
        <f>V138*K138</f>
        <v>0</v>
      </c>
      <c r="X138" s="166">
        <v>0</v>
      </c>
      <c r="Y138" s="166">
        <f>X138*K138</f>
        <v>0</v>
      </c>
      <c r="Z138" s="166">
        <v>0</v>
      </c>
      <c r="AA138" s="167">
        <f>Z138*K138</f>
        <v>0</v>
      </c>
      <c r="AR138" s="17" t="s">
        <v>90</v>
      </c>
      <c r="AT138" s="17" t="s">
        <v>149</v>
      </c>
      <c r="AU138" s="17" t="s">
        <v>84</v>
      </c>
      <c r="AY138" s="17" t="s">
        <v>148</v>
      </c>
      <c r="BE138" s="105">
        <f>IF(U138="základná",N138,0)</f>
        <v>0</v>
      </c>
      <c r="BF138" s="105">
        <f>IF(U138="znížená",N138,0)</f>
        <v>0</v>
      </c>
      <c r="BG138" s="105">
        <f>IF(U138="zákl. prenesená",N138,0)</f>
        <v>0</v>
      </c>
      <c r="BH138" s="105">
        <f>IF(U138="zníž. prenesená",N138,0)</f>
        <v>0</v>
      </c>
      <c r="BI138" s="105">
        <f>IF(U138="nulová",N138,0)</f>
        <v>0</v>
      </c>
      <c r="BJ138" s="17" t="s">
        <v>84</v>
      </c>
      <c r="BK138" s="168">
        <f>ROUND(L138*K138,3)</f>
        <v>0</v>
      </c>
      <c r="BL138" s="17" t="s">
        <v>90</v>
      </c>
      <c r="BM138" s="17" t="s">
        <v>287</v>
      </c>
    </row>
    <row r="139" spans="2:65" s="1" customFormat="1" ht="49.9" customHeight="1">
      <c r="B139" s="34"/>
      <c r="C139" s="35"/>
      <c r="D139" s="151" t="s">
        <v>233</v>
      </c>
      <c r="E139" s="35"/>
      <c r="F139" s="35"/>
      <c r="G139" s="35"/>
      <c r="H139" s="35"/>
      <c r="I139" s="35"/>
      <c r="J139" s="35"/>
      <c r="K139" s="35"/>
      <c r="L139" s="35"/>
      <c r="M139" s="35"/>
      <c r="N139" s="264">
        <f t="shared" ref="N139:N144" si="15">BK139</f>
        <v>0</v>
      </c>
      <c r="O139" s="265"/>
      <c r="P139" s="265"/>
      <c r="Q139" s="265"/>
      <c r="R139" s="36"/>
      <c r="T139" s="173"/>
      <c r="U139" s="35"/>
      <c r="V139" s="35"/>
      <c r="W139" s="35"/>
      <c r="X139" s="35"/>
      <c r="Y139" s="35"/>
      <c r="Z139" s="35"/>
      <c r="AA139" s="73"/>
      <c r="AT139" s="17" t="s">
        <v>74</v>
      </c>
      <c r="AU139" s="17" t="s">
        <v>75</v>
      </c>
      <c r="AY139" s="17" t="s">
        <v>234</v>
      </c>
      <c r="BK139" s="168">
        <f>SUM(BK140:BK144)</f>
        <v>0</v>
      </c>
    </row>
    <row r="140" spans="2:65" s="1" customFormat="1" ht="22.35" customHeight="1">
      <c r="B140" s="34"/>
      <c r="C140" s="174" t="s">
        <v>5</v>
      </c>
      <c r="D140" s="174" t="s">
        <v>149</v>
      </c>
      <c r="E140" s="175" t="s">
        <v>5</v>
      </c>
      <c r="F140" s="253" t="s">
        <v>5</v>
      </c>
      <c r="G140" s="253"/>
      <c r="H140" s="253"/>
      <c r="I140" s="253"/>
      <c r="J140" s="176" t="s">
        <v>5</v>
      </c>
      <c r="K140" s="164"/>
      <c r="L140" s="248"/>
      <c r="M140" s="254"/>
      <c r="N140" s="254">
        <f t="shared" si="15"/>
        <v>0</v>
      </c>
      <c r="O140" s="254"/>
      <c r="P140" s="254"/>
      <c r="Q140" s="254"/>
      <c r="R140" s="36"/>
      <c r="T140" s="165" t="s">
        <v>5</v>
      </c>
      <c r="U140" s="177" t="s">
        <v>42</v>
      </c>
      <c r="V140" s="35"/>
      <c r="W140" s="35"/>
      <c r="X140" s="35"/>
      <c r="Y140" s="35"/>
      <c r="Z140" s="35"/>
      <c r="AA140" s="73"/>
      <c r="AT140" s="17" t="s">
        <v>234</v>
      </c>
      <c r="AU140" s="17" t="s">
        <v>81</v>
      </c>
      <c r="AY140" s="17" t="s">
        <v>234</v>
      </c>
      <c r="BE140" s="105">
        <f>IF(U140="základná",N140,0)</f>
        <v>0</v>
      </c>
      <c r="BF140" s="105">
        <f>IF(U140="znížená",N140,0)</f>
        <v>0</v>
      </c>
      <c r="BG140" s="105">
        <f>IF(U140="zákl. prenesená",N140,0)</f>
        <v>0</v>
      </c>
      <c r="BH140" s="105">
        <f>IF(U140="zníž. prenesená",N140,0)</f>
        <v>0</v>
      </c>
      <c r="BI140" s="105">
        <f>IF(U140="nulová",N140,0)</f>
        <v>0</v>
      </c>
      <c r="BJ140" s="17" t="s">
        <v>84</v>
      </c>
      <c r="BK140" s="168">
        <f>L140*K140</f>
        <v>0</v>
      </c>
    </row>
    <row r="141" spans="2:65" s="1" customFormat="1" ht="22.35" customHeight="1">
      <c r="B141" s="34"/>
      <c r="C141" s="174" t="s">
        <v>5</v>
      </c>
      <c r="D141" s="174" t="s">
        <v>149</v>
      </c>
      <c r="E141" s="175" t="s">
        <v>5</v>
      </c>
      <c r="F141" s="253" t="s">
        <v>5</v>
      </c>
      <c r="G141" s="253"/>
      <c r="H141" s="253"/>
      <c r="I141" s="253"/>
      <c r="J141" s="176" t="s">
        <v>5</v>
      </c>
      <c r="K141" s="164"/>
      <c r="L141" s="248"/>
      <c r="M141" s="254"/>
      <c r="N141" s="254">
        <f t="shared" si="15"/>
        <v>0</v>
      </c>
      <c r="O141" s="254"/>
      <c r="P141" s="254"/>
      <c r="Q141" s="254"/>
      <c r="R141" s="36"/>
      <c r="T141" s="165" t="s">
        <v>5</v>
      </c>
      <c r="U141" s="177" t="s">
        <v>42</v>
      </c>
      <c r="V141" s="35"/>
      <c r="W141" s="35"/>
      <c r="X141" s="35"/>
      <c r="Y141" s="35"/>
      <c r="Z141" s="35"/>
      <c r="AA141" s="73"/>
      <c r="AT141" s="17" t="s">
        <v>234</v>
      </c>
      <c r="AU141" s="17" t="s">
        <v>81</v>
      </c>
      <c r="AY141" s="17" t="s">
        <v>234</v>
      </c>
      <c r="BE141" s="105">
        <f>IF(U141="základná",N141,0)</f>
        <v>0</v>
      </c>
      <c r="BF141" s="105">
        <f>IF(U141="znížená",N141,0)</f>
        <v>0</v>
      </c>
      <c r="BG141" s="105">
        <f>IF(U141="zákl. prenesená",N141,0)</f>
        <v>0</v>
      </c>
      <c r="BH141" s="105">
        <f>IF(U141="zníž. prenesená",N141,0)</f>
        <v>0</v>
      </c>
      <c r="BI141" s="105">
        <f>IF(U141="nulová",N141,0)</f>
        <v>0</v>
      </c>
      <c r="BJ141" s="17" t="s">
        <v>84</v>
      </c>
      <c r="BK141" s="168">
        <f>L141*K141</f>
        <v>0</v>
      </c>
    </row>
    <row r="142" spans="2:65" s="1" customFormat="1" ht="22.35" customHeight="1">
      <c r="B142" s="34"/>
      <c r="C142" s="174" t="s">
        <v>5</v>
      </c>
      <c r="D142" s="174" t="s">
        <v>149</v>
      </c>
      <c r="E142" s="175" t="s">
        <v>5</v>
      </c>
      <c r="F142" s="253" t="s">
        <v>5</v>
      </c>
      <c r="G142" s="253"/>
      <c r="H142" s="253"/>
      <c r="I142" s="253"/>
      <c r="J142" s="176" t="s">
        <v>5</v>
      </c>
      <c r="K142" s="164"/>
      <c r="L142" s="248"/>
      <c r="M142" s="254"/>
      <c r="N142" s="254">
        <f t="shared" si="15"/>
        <v>0</v>
      </c>
      <c r="O142" s="254"/>
      <c r="P142" s="254"/>
      <c r="Q142" s="254"/>
      <c r="R142" s="36"/>
      <c r="T142" s="165" t="s">
        <v>5</v>
      </c>
      <c r="U142" s="177" t="s">
        <v>42</v>
      </c>
      <c r="V142" s="35"/>
      <c r="W142" s="35"/>
      <c r="X142" s="35"/>
      <c r="Y142" s="35"/>
      <c r="Z142" s="35"/>
      <c r="AA142" s="73"/>
      <c r="AT142" s="17" t="s">
        <v>234</v>
      </c>
      <c r="AU142" s="17" t="s">
        <v>81</v>
      </c>
      <c r="AY142" s="17" t="s">
        <v>234</v>
      </c>
      <c r="BE142" s="105">
        <f>IF(U142="základná",N142,0)</f>
        <v>0</v>
      </c>
      <c r="BF142" s="105">
        <f>IF(U142="znížená",N142,0)</f>
        <v>0</v>
      </c>
      <c r="BG142" s="105">
        <f>IF(U142="zákl. prenesená",N142,0)</f>
        <v>0</v>
      </c>
      <c r="BH142" s="105">
        <f>IF(U142="zníž. prenesená",N142,0)</f>
        <v>0</v>
      </c>
      <c r="BI142" s="105">
        <f>IF(U142="nulová",N142,0)</f>
        <v>0</v>
      </c>
      <c r="BJ142" s="17" t="s">
        <v>84</v>
      </c>
      <c r="BK142" s="168">
        <f>L142*K142</f>
        <v>0</v>
      </c>
    </row>
    <row r="143" spans="2:65" s="1" customFormat="1" ht="22.35" customHeight="1">
      <c r="B143" s="34"/>
      <c r="C143" s="174" t="s">
        <v>5</v>
      </c>
      <c r="D143" s="174" t="s">
        <v>149</v>
      </c>
      <c r="E143" s="175" t="s">
        <v>5</v>
      </c>
      <c r="F143" s="253" t="s">
        <v>5</v>
      </c>
      <c r="G143" s="253"/>
      <c r="H143" s="253"/>
      <c r="I143" s="253"/>
      <c r="J143" s="176" t="s">
        <v>5</v>
      </c>
      <c r="K143" s="164"/>
      <c r="L143" s="248"/>
      <c r="M143" s="254"/>
      <c r="N143" s="254">
        <f t="shared" si="15"/>
        <v>0</v>
      </c>
      <c r="O143" s="254"/>
      <c r="P143" s="254"/>
      <c r="Q143" s="254"/>
      <c r="R143" s="36"/>
      <c r="T143" s="165" t="s">
        <v>5</v>
      </c>
      <c r="U143" s="177" t="s">
        <v>42</v>
      </c>
      <c r="V143" s="35"/>
      <c r="W143" s="35"/>
      <c r="X143" s="35"/>
      <c r="Y143" s="35"/>
      <c r="Z143" s="35"/>
      <c r="AA143" s="73"/>
      <c r="AT143" s="17" t="s">
        <v>234</v>
      </c>
      <c r="AU143" s="17" t="s">
        <v>81</v>
      </c>
      <c r="AY143" s="17" t="s">
        <v>234</v>
      </c>
      <c r="BE143" s="105">
        <f>IF(U143="základná",N143,0)</f>
        <v>0</v>
      </c>
      <c r="BF143" s="105">
        <f>IF(U143="znížená",N143,0)</f>
        <v>0</v>
      </c>
      <c r="BG143" s="105">
        <f>IF(U143="zákl. prenesená",N143,0)</f>
        <v>0</v>
      </c>
      <c r="BH143" s="105">
        <f>IF(U143="zníž. prenesená",N143,0)</f>
        <v>0</v>
      </c>
      <c r="BI143" s="105">
        <f>IF(U143="nulová",N143,0)</f>
        <v>0</v>
      </c>
      <c r="BJ143" s="17" t="s">
        <v>84</v>
      </c>
      <c r="BK143" s="168">
        <f>L143*K143</f>
        <v>0</v>
      </c>
    </row>
    <row r="144" spans="2:65" s="1" customFormat="1" ht="22.35" customHeight="1">
      <c r="B144" s="34"/>
      <c r="C144" s="174" t="s">
        <v>5</v>
      </c>
      <c r="D144" s="174" t="s">
        <v>149</v>
      </c>
      <c r="E144" s="175" t="s">
        <v>5</v>
      </c>
      <c r="F144" s="253" t="s">
        <v>5</v>
      </c>
      <c r="G144" s="253"/>
      <c r="H144" s="253"/>
      <c r="I144" s="253"/>
      <c r="J144" s="176" t="s">
        <v>5</v>
      </c>
      <c r="K144" s="164"/>
      <c r="L144" s="248"/>
      <c r="M144" s="254"/>
      <c r="N144" s="254">
        <f t="shared" si="15"/>
        <v>0</v>
      </c>
      <c r="O144" s="254"/>
      <c r="P144" s="254"/>
      <c r="Q144" s="254"/>
      <c r="R144" s="36"/>
      <c r="T144" s="165" t="s">
        <v>5</v>
      </c>
      <c r="U144" s="177" t="s">
        <v>42</v>
      </c>
      <c r="V144" s="55"/>
      <c r="W144" s="55"/>
      <c r="X144" s="55"/>
      <c r="Y144" s="55"/>
      <c r="Z144" s="55"/>
      <c r="AA144" s="57"/>
      <c r="AT144" s="17" t="s">
        <v>234</v>
      </c>
      <c r="AU144" s="17" t="s">
        <v>81</v>
      </c>
      <c r="AY144" s="17" t="s">
        <v>234</v>
      </c>
      <c r="BE144" s="105">
        <f>IF(U144="základná",N144,0)</f>
        <v>0</v>
      </c>
      <c r="BF144" s="105">
        <f>IF(U144="znížená",N144,0)</f>
        <v>0</v>
      </c>
      <c r="BG144" s="105">
        <f>IF(U144="zákl. prenesená",N144,0)</f>
        <v>0</v>
      </c>
      <c r="BH144" s="105">
        <f>IF(U144="zníž. prenesená",N144,0)</f>
        <v>0</v>
      </c>
      <c r="BI144" s="105">
        <f>IF(U144="nulová",N144,0)</f>
        <v>0</v>
      </c>
      <c r="BJ144" s="17" t="s">
        <v>84</v>
      </c>
      <c r="BK144" s="168">
        <f>L144*K144</f>
        <v>0</v>
      </c>
    </row>
    <row r="145" spans="2:18" s="1" customFormat="1" ht="6.95" customHeight="1">
      <c r="B145" s="58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59"/>
      <c r="N145" s="59"/>
      <c r="O145" s="59"/>
      <c r="P145" s="59"/>
      <c r="Q145" s="59"/>
      <c r="R145" s="60"/>
    </row>
  </sheetData>
  <mergeCells count="126">
    <mergeCell ref="H1:K1"/>
    <mergeCell ref="S2:AC2"/>
    <mergeCell ref="F143:I143"/>
    <mergeCell ref="L143:M143"/>
    <mergeCell ref="N143:Q143"/>
    <mergeCell ref="F144:I144"/>
    <mergeCell ref="L144:M144"/>
    <mergeCell ref="N144:Q144"/>
    <mergeCell ref="N121:Q121"/>
    <mergeCell ref="N122:Q122"/>
    <mergeCell ref="N123:Q123"/>
    <mergeCell ref="N130:Q130"/>
    <mergeCell ref="N133:Q133"/>
    <mergeCell ref="N137:Q137"/>
    <mergeCell ref="N139:Q139"/>
    <mergeCell ref="F140:I140"/>
    <mergeCell ref="L140:M140"/>
    <mergeCell ref="N140:Q140"/>
    <mergeCell ref="F141:I141"/>
    <mergeCell ref="L141:M141"/>
    <mergeCell ref="N141:Q141"/>
    <mergeCell ref="F142:I142"/>
    <mergeCell ref="L142:M142"/>
    <mergeCell ref="N142:Q142"/>
    <mergeCell ref="F135:I135"/>
    <mergeCell ref="L135:M135"/>
    <mergeCell ref="N135:Q135"/>
    <mergeCell ref="F136:I136"/>
    <mergeCell ref="L136:M136"/>
    <mergeCell ref="N136:Q136"/>
    <mergeCell ref="F138:I138"/>
    <mergeCell ref="L138:M138"/>
    <mergeCell ref="N138:Q138"/>
    <mergeCell ref="F131:I131"/>
    <mergeCell ref="L131:M131"/>
    <mergeCell ref="N131:Q131"/>
    <mergeCell ref="F132:I132"/>
    <mergeCell ref="L132:M132"/>
    <mergeCell ref="N132:Q132"/>
    <mergeCell ref="F134:I134"/>
    <mergeCell ref="L134:M134"/>
    <mergeCell ref="N134:Q134"/>
    <mergeCell ref="F127:I127"/>
    <mergeCell ref="L127:M127"/>
    <mergeCell ref="N127:Q127"/>
    <mergeCell ref="F128:I128"/>
    <mergeCell ref="L128:M128"/>
    <mergeCell ref="N128:Q128"/>
    <mergeCell ref="F129:I129"/>
    <mergeCell ref="L129:M129"/>
    <mergeCell ref="N129:Q129"/>
    <mergeCell ref="F124:I124"/>
    <mergeCell ref="L124:M124"/>
    <mergeCell ref="N124:Q124"/>
    <mergeCell ref="F125:I125"/>
    <mergeCell ref="L125:M125"/>
    <mergeCell ref="N125:Q125"/>
    <mergeCell ref="F126:I126"/>
    <mergeCell ref="L126:M126"/>
    <mergeCell ref="N126:Q126"/>
    <mergeCell ref="L104:Q104"/>
    <mergeCell ref="C110:Q110"/>
    <mergeCell ref="F112:P112"/>
    <mergeCell ref="F113:P113"/>
    <mergeCell ref="M115:P115"/>
    <mergeCell ref="M117:Q117"/>
    <mergeCell ref="M118:Q118"/>
    <mergeCell ref="F120:I120"/>
    <mergeCell ref="L120:M120"/>
    <mergeCell ref="N120:Q120"/>
    <mergeCell ref="D98:H98"/>
    <mergeCell ref="N98:Q98"/>
    <mergeCell ref="D99:H99"/>
    <mergeCell ref="N99:Q99"/>
    <mergeCell ref="D100:H100"/>
    <mergeCell ref="N100:Q100"/>
    <mergeCell ref="D101:H101"/>
    <mergeCell ref="N101:Q101"/>
    <mergeCell ref="N102:Q102"/>
    <mergeCell ref="N89:Q89"/>
    <mergeCell ref="N90:Q90"/>
    <mergeCell ref="N91:Q91"/>
    <mergeCell ref="N92:Q92"/>
    <mergeCell ref="N93:Q93"/>
    <mergeCell ref="N94:Q94"/>
    <mergeCell ref="N96:Q96"/>
    <mergeCell ref="D97:H97"/>
    <mergeCell ref="N97:Q97"/>
    <mergeCell ref="C76:Q76"/>
    <mergeCell ref="F78:P78"/>
    <mergeCell ref="F79:P79"/>
    <mergeCell ref="M81:P81"/>
    <mergeCell ref="M83:Q83"/>
    <mergeCell ref="M84:Q84"/>
    <mergeCell ref="C86:G86"/>
    <mergeCell ref="N86:Q86"/>
    <mergeCell ref="N88:Q88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O17:P17"/>
    <mergeCell ref="O18:P18"/>
    <mergeCell ref="O20:P20"/>
    <mergeCell ref="O21:P21"/>
    <mergeCell ref="E24:L24"/>
    <mergeCell ref="M27:P27"/>
    <mergeCell ref="M28:P28"/>
    <mergeCell ref="M30:P30"/>
    <mergeCell ref="H32:J32"/>
    <mergeCell ref="M32:P32"/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</mergeCells>
  <dataValidations count="2">
    <dataValidation type="list" allowBlank="1" showInputMessage="1" showErrorMessage="1" error="Povolené sú hodnoty K, M." sqref="D140:D145">
      <formula1>"K, M"</formula1>
    </dataValidation>
    <dataValidation type="list" allowBlank="1" showInputMessage="1" showErrorMessage="1" error="Povolené sú hodnoty základná, znížená, nulová." sqref="U140:U145">
      <formula1>"základná, znížená, nulová"</formula1>
    </dataValidation>
  </dataValidations>
  <hyperlinks>
    <hyperlink ref="F1:G1" location="C2" display="1) Krycí list rozpočtu"/>
    <hyperlink ref="H1:K1" location="C86" display="2) Rekapitulácia rozpočtu"/>
    <hyperlink ref="L1" location="C120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5</vt:i4>
      </vt:variant>
      <vt:variant>
        <vt:lpstr>Pomenované rozsahy</vt:lpstr>
      </vt:variant>
      <vt:variant>
        <vt:i4>10</vt:i4>
      </vt:variant>
    </vt:vector>
  </HeadingPairs>
  <TitlesOfParts>
    <vt:vector size="15" baseType="lpstr">
      <vt:lpstr>Rekapitulácia stavby</vt:lpstr>
      <vt:lpstr>1 - Hrnčírikova ul. mests...</vt:lpstr>
      <vt:lpstr>2 - Obuvnícka 423 - 6 x 4...</vt:lpstr>
      <vt:lpstr>3 - Družstevná 892 - 7,2 ...</vt:lpstr>
      <vt:lpstr>4 - Strojárenská 187 - 2 ...</vt:lpstr>
      <vt:lpstr>'1 - Hrnčírikova ul. mests...'!Názvy_tlače</vt:lpstr>
      <vt:lpstr>'2 - Obuvnícka 423 - 6 x 4...'!Názvy_tlače</vt:lpstr>
      <vt:lpstr>'3 - Družstevná 892 - 7,2 ...'!Názvy_tlače</vt:lpstr>
      <vt:lpstr>'4 - Strojárenská 187 - 2 ...'!Názvy_tlače</vt:lpstr>
      <vt:lpstr>'Rekapitulácia stavby'!Názvy_tlače</vt:lpstr>
      <vt:lpstr>'1 - Hrnčírikova ul. mests...'!Oblasť_tlače</vt:lpstr>
      <vt:lpstr>'2 - Obuvnícka 423 - 6 x 4...'!Oblasť_tlače</vt:lpstr>
      <vt:lpstr>'3 - Družstevná 892 - 7,2 ...'!Oblasť_tlače</vt:lpstr>
      <vt:lpstr>'4 - Strojárenská 187 - 2 ...'!Oblasť_tlače</vt:lpstr>
      <vt:lpstr>'Rekapitulácia stavby'!Oblasť_tlače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 Fabry</dc:creator>
  <cp:lastModifiedBy>Igor Fabry</cp:lastModifiedBy>
  <dcterms:created xsi:type="dcterms:W3CDTF">2018-01-31T13:09:25Z</dcterms:created>
  <dcterms:modified xsi:type="dcterms:W3CDTF">2018-01-31T13:09:43Z</dcterms:modified>
</cp:coreProperties>
</file>