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10" windowWidth="16935" windowHeight="6600" firstSheet="1" activeTab="3"/>
  </bookViews>
  <sheets>
    <sheet name="Rekapitulácia stavby" sheetId="1" r:id="rId1"/>
    <sheet name="1 - SO 01 - Stavebné úpravy" sheetId="2" r:id="rId2"/>
    <sheet name="2 - SO 02 - Zdravotechnika" sheetId="3" r:id="rId3"/>
    <sheet name="3 - SO 03 - Elektromontáž..." sheetId="4" r:id="rId4"/>
  </sheets>
  <definedNames>
    <definedName name="_xlnm.Print_Titles" localSheetId="1">'1 - SO 01 - Stavebné úpravy'!$129:$129</definedName>
    <definedName name="_xlnm.Print_Titles" localSheetId="2">'2 - SO 02 - Zdravotechnika'!$120:$120</definedName>
    <definedName name="_xlnm.Print_Titles" localSheetId="3">'3 - SO 03 - Elektromontáž...'!$120:$120</definedName>
    <definedName name="_xlnm.Print_Titles" localSheetId="0">'Rekapitulácia stavby'!$85:$85</definedName>
    <definedName name="_xlnm.Print_Area" localSheetId="1">'1 - SO 01 - Stavebné úpravy'!$C$4:$Q$70,'1 - SO 01 - Stavebné úpravy'!$C$76:$Q$113,'1 - SO 01 - Stavebné úpravy'!$C$119:$Q$239</definedName>
    <definedName name="_xlnm.Print_Area" localSheetId="2">'2 - SO 02 - Zdravotechnika'!$C$4:$Q$70,'2 - SO 02 - Zdravotechnika'!$C$76:$Q$104,'2 - SO 02 - Zdravotechnika'!$C$110:$Q$201</definedName>
    <definedName name="_xlnm.Print_Area" localSheetId="3">'3 - SO 03 - Elektromontáž...'!$C$4:$Q$70,'3 - SO 03 - Elektromontáž...'!$C$76:$Q$104,'3 - SO 03 - Elektromontáž...'!$C$110:$Q$169</definedName>
    <definedName name="_xlnm.Print_Area" localSheetId="0">'Rekapitulácia stavby'!$C$4:$AP$70,'Rekapitulácia stavby'!$C$76:$AP$98</definedName>
  </definedNames>
  <calcPr calcId="145621"/>
</workbook>
</file>

<file path=xl/calcChain.xml><?xml version="1.0" encoding="utf-8"?>
<calcChain xmlns="http://schemas.openxmlformats.org/spreadsheetml/2006/main">
  <c r="N169" i="4" l="1"/>
  <c r="N168" i="4"/>
  <c r="AY90" i="1"/>
  <c r="AX90" i="1"/>
  <c r="N94" i="4"/>
  <c r="BI167" i="4"/>
  <c r="BH167" i="4"/>
  <c r="BG167" i="4"/>
  <c r="BE167" i="4"/>
  <c r="AA167" i="4"/>
  <c r="Y167" i="4"/>
  <c r="W167" i="4"/>
  <c r="BK167" i="4"/>
  <c r="N167" i="4"/>
  <c r="BF167" i="4"/>
  <c r="BI166" i="4"/>
  <c r="BH166" i="4"/>
  <c r="BG166" i="4"/>
  <c r="BE166" i="4"/>
  <c r="AA166" i="4"/>
  <c r="AA165" i="4"/>
  <c r="Y166" i="4"/>
  <c r="Y165" i="4"/>
  <c r="W166" i="4"/>
  <c r="W165" i="4"/>
  <c r="BK166" i="4"/>
  <c r="BK165" i="4"/>
  <c r="N165" i="4" s="1"/>
  <c r="N93" i="4" s="1"/>
  <c r="N166" i="4"/>
  <c r="BF166" i="4" s="1"/>
  <c r="BI164" i="4"/>
  <c r="BH164" i="4"/>
  <c r="BG164" i="4"/>
  <c r="BE164" i="4"/>
  <c r="AA164" i="4"/>
  <c r="Y164" i="4"/>
  <c r="W164" i="4"/>
  <c r="BK164" i="4"/>
  <c r="N164" i="4"/>
  <c r="BF164" i="4"/>
  <c r="BI163" i="4"/>
  <c r="BH163" i="4"/>
  <c r="BG163" i="4"/>
  <c r="BE163" i="4"/>
  <c r="AA163" i="4"/>
  <c r="Y163" i="4"/>
  <c r="W163" i="4"/>
  <c r="BK163" i="4"/>
  <c r="N163" i="4"/>
  <c r="BF163" i="4"/>
  <c r="BI162" i="4"/>
  <c r="BH162" i="4"/>
  <c r="BG162" i="4"/>
  <c r="BE162" i="4"/>
  <c r="AA162" i="4"/>
  <c r="Y162" i="4"/>
  <c r="W162" i="4"/>
  <c r="BK162" i="4"/>
  <c r="N162" i="4"/>
  <c r="BF162" i="4"/>
  <c r="BI161" i="4"/>
  <c r="BH161" i="4"/>
  <c r="BG161" i="4"/>
  <c r="BE161" i="4"/>
  <c r="AA161" i="4"/>
  <c r="Y161" i="4"/>
  <c r="W161" i="4"/>
  <c r="BK161" i="4"/>
  <c r="N161" i="4"/>
  <c r="BF161" i="4"/>
  <c r="BI160" i="4"/>
  <c r="BH160" i="4"/>
  <c r="BG160" i="4"/>
  <c r="BE160" i="4"/>
  <c r="AA160" i="4"/>
  <c r="Y160" i="4"/>
  <c r="W160" i="4"/>
  <c r="BK160" i="4"/>
  <c r="N160" i="4"/>
  <c r="BF160" i="4"/>
  <c r="BI159" i="4"/>
  <c r="BH159" i="4"/>
  <c r="BG159" i="4"/>
  <c r="BE159" i="4"/>
  <c r="AA159" i="4"/>
  <c r="Y159" i="4"/>
  <c r="W159" i="4"/>
  <c r="BK159" i="4"/>
  <c r="N159" i="4"/>
  <c r="BF159" i="4"/>
  <c r="BI158" i="4"/>
  <c r="BH158" i="4"/>
  <c r="BG158" i="4"/>
  <c r="BE158" i="4"/>
  <c r="AA158" i="4"/>
  <c r="Y158" i="4"/>
  <c r="W158" i="4"/>
  <c r="BK158" i="4"/>
  <c r="N158" i="4"/>
  <c r="BF158" i="4"/>
  <c r="BI157" i="4"/>
  <c r="BH157" i="4"/>
  <c r="BG157" i="4"/>
  <c r="BE157" i="4"/>
  <c r="AA157" i="4"/>
  <c r="Y157" i="4"/>
  <c r="W157" i="4"/>
  <c r="BK157" i="4"/>
  <c r="N157" i="4"/>
  <c r="BF157" i="4"/>
  <c r="BI156" i="4"/>
  <c r="BH156" i="4"/>
  <c r="BG156" i="4"/>
  <c r="BE156" i="4"/>
  <c r="AA156" i="4"/>
  <c r="Y156" i="4"/>
  <c r="W156" i="4"/>
  <c r="BK156" i="4"/>
  <c r="N156" i="4"/>
  <c r="BF156" i="4"/>
  <c r="BI155" i="4"/>
  <c r="BH155" i="4"/>
  <c r="BG155" i="4"/>
  <c r="BE155" i="4"/>
  <c r="AA155" i="4"/>
  <c r="Y155" i="4"/>
  <c r="W155" i="4"/>
  <c r="BK155" i="4"/>
  <c r="N155" i="4"/>
  <c r="BF155" i="4"/>
  <c r="BI154" i="4"/>
  <c r="BH154" i="4"/>
  <c r="BG154" i="4"/>
  <c r="BE154" i="4"/>
  <c r="AA154" i="4"/>
  <c r="Y154" i="4"/>
  <c r="W154" i="4"/>
  <c r="BK154" i="4"/>
  <c r="N154" i="4"/>
  <c r="BF154" i="4"/>
  <c r="BI153" i="4"/>
  <c r="BH153" i="4"/>
  <c r="BG153" i="4"/>
  <c r="BE153" i="4"/>
  <c r="AA153" i="4"/>
  <c r="Y153" i="4"/>
  <c r="W153" i="4"/>
  <c r="BK153" i="4"/>
  <c r="N153" i="4"/>
  <c r="BF153" i="4"/>
  <c r="BI152" i="4"/>
  <c r="BH152" i="4"/>
  <c r="BG152" i="4"/>
  <c r="BE152" i="4"/>
  <c r="AA152" i="4"/>
  <c r="Y152" i="4"/>
  <c r="W152" i="4"/>
  <c r="BK152" i="4"/>
  <c r="N152" i="4"/>
  <c r="BF152" i="4"/>
  <c r="BI151" i="4"/>
  <c r="BH151" i="4"/>
  <c r="BG151" i="4"/>
  <c r="BE151" i="4"/>
  <c r="AA151" i="4"/>
  <c r="Y151" i="4"/>
  <c r="W151" i="4"/>
  <c r="BK151" i="4"/>
  <c r="N151" i="4"/>
  <c r="BF151" i="4"/>
  <c r="BI150" i="4"/>
  <c r="BH150" i="4"/>
  <c r="BG150" i="4"/>
  <c r="BE150" i="4"/>
  <c r="AA150" i="4"/>
  <c r="Y150" i="4"/>
  <c r="W150" i="4"/>
  <c r="BK150" i="4"/>
  <c r="N150" i="4"/>
  <c r="BF150" i="4"/>
  <c r="BI149" i="4"/>
  <c r="BH149" i="4"/>
  <c r="BG149" i="4"/>
  <c r="BE149" i="4"/>
  <c r="AA149" i="4"/>
  <c r="Y149" i="4"/>
  <c r="W149" i="4"/>
  <c r="BK149" i="4"/>
  <c r="N149" i="4"/>
  <c r="BF149" i="4"/>
  <c r="BI148" i="4"/>
  <c r="BH148" i="4"/>
  <c r="BG148" i="4"/>
  <c r="BE148" i="4"/>
  <c r="AA148" i="4"/>
  <c r="Y148" i="4"/>
  <c r="W148" i="4"/>
  <c r="BK148" i="4"/>
  <c r="N148" i="4"/>
  <c r="BF148" i="4"/>
  <c r="BI147" i="4"/>
  <c r="BH147" i="4"/>
  <c r="BG147" i="4"/>
  <c r="BE147" i="4"/>
  <c r="AA147" i="4"/>
  <c r="Y147" i="4"/>
  <c r="W147" i="4"/>
  <c r="BK147" i="4"/>
  <c r="N147" i="4"/>
  <c r="BF147" i="4"/>
  <c r="BI146" i="4"/>
  <c r="BH146" i="4"/>
  <c r="BG146" i="4"/>
  <c r="BE146" i="4"/>
  <c r="AA146" i="4"/>
  <c r="Y146" i="4"/>
  <c r="W146" i="4"/>
  <c r="BK146" i="4"/>
  <c r="N146" i="4"/>
  <c r="BF146" i="4"/>
  <c r="BI145" i="4"/>
  <c r="BH145" i="4"/>
  <c r="BG145" i="4"/>
  <c r="BE145" i="4"/>
  <c r="AA145" i="4"/>
  <c r="Y145" i="4"/>
  <c r="W145" i="4"/>
  <c r="BK145" i="4"/>
  <c r="N145" i="4"/>
  <c r="BF145" i="4"/>
  <c r="BI144" i="4"/>
  <c r="BH144" i="4"/>
  <c r="BG144" i="4"/>
  <c r="BE144" i="4"/>
  <c r="AA144" i="4"/>
  <c r="Y144" i="4"/>
  <c r="W144" i="4"/>
  <c r="BK144" i="4"/>
  <c r="N144" i="4"/>
  <c r="BF144" i="4"/>
  <c r="BI143" i="4"/>
  <c r="BH143" i="4"/>
  <c r="BG143" i="4"/>
  <c r="BE143" i="4"/>
  <c r="AA143" i="4"/>
  <c r="Y143" i="4"/>
  <c r="W143" i="4"/>
  <c r="BK143" i="4"/>
  <c r="N143" i="4"/>
  <c r="BF143" i="4"/>
  <c r="BI142" i="4"/>
  <c r="BH142" i="4"/>
  <c r="BG142" i="4"/>
  <c r="BE142" i="4"/>
  <c r="AA142" i="4"/>
  <c r="Y142" i="4"/>
  <c r="W142" i="4"/>
  <c r="BK142" i="4"/>
  <c r="N142" i="4"/>
  <c r="BF142" i="4"/>
  <c r="BI141" i="4"/>
  <c r="BH141" i="4"/>
  <c r="BG141" i="4"/>
  <c r="BE141" i="4"/>
  <c r="AA141" i="4"/>
  <c r="Y141" i="4"/>
  <c r="W141" i="4"/>
  <c r="BK141" i="4"/>
  <c r="N141" i="4"/>
  <c r="BF141" i="4"/>
  <c r="BI140" i="4"/>
  <c r="BH140" i="4"/>
  <c r="BG140" i="4"/>
  <c r="BE140" i="4"/>
  <c r="AA140" i="4"/>
  <c r="Y140" i="4"/>
  <c r="W140" i="4"/>
  <c r="BK140" i="4"/>
  <c r="N140" i="4"/>
  <c r="BF140" i="4"/>
  <c r="BI139" i="4"/>
  <c r="BH139" i="4"/>
  <c r="BG139" i="4"/>
  <c r="BE139" i="4"/>
  <c r="AA139" i="4"/>
  <c r="Y139" i="4"/>
  <c r="W139" i="4"/>
  <c r="BK139" i="4"/>
  <c r="N139" i="4"/>
  <c r="BF139" i="4"/>
  <c r="BI138" i="4"/>
  <c r="BH138" i="4"/>
  <c r="BG138" i="4"/>
  <c r="BE138" i="4"/>
  <c r="AA138" i="4"/>
  <c r="Y138" i="4"/>
  <c r="W138" i="4"/>
  <c r="BK138" i="4"/>
  <c r="N138" i="4"/>
  <c r="BF138" i="4"/>
  <c r="BI137" i="4"/>
  <c r="BH137" i="4"/>
  <c r="BG137" i="4"/>
  <c r="BE137" i="4"/>
  <c r="AA137" i="4"/>
  <c r="Y137" i="4"/>
  <c r="W137" i="4"/>
  <c r="BK137" i="4"/>
  <c r="N137" i="4"/>
  <c r="BF137" i="4"/>
  <c r="BI136" i="4"/>
  <c r="BH136" i="4"/>
  <c r="BG136" i="4"/>
  <c r="BE136" i="4"/>
  <c r="AA136" i="4"/>
  <c r="Y136" i="4"/>
  <c r="W136" i="4"/>
  <c r="BK136" i="4"/>
  <c r="N136" i="4"/>
  <c r="BF136" i="4"/>
  <c r="BI135" i="4"/>
  <c r="BH135" i="4"/>
  <c r="BG135" i="4"/>
  <c r="BE135" i="4"/>
  <c r="AA135" i="4"/>
  <c r="Y135" i="4"/>
  <c r="W135" i="4"/>
  <c r="BK135" i="4"/>
  <c r="N135" i="4"/>
  <c r="BF135" i="4"/>
  <c r="BI134" i="4"/>
  <c r="BH134" i="4"/>
  <c r="BG134" i="4"/>
  <c r="BE134" i="4"/>
  <c r="AA134" i="4"/>
  <c r="Y134" i="4"/>
  <c r="W134" i="4"/>
  <c r="BK134" i="4"/>
  <c r="N134" i="4"/>
  <c r="BF134" i="4"/>
  <c r="BI133" i="4"/>
  <c r="BH133" i="4"/>
  <c r="BG133" i="4"/>
  <c r="BE133" i="4"/>
  <c r="AA133" i="4"/>
  <c r="Y133" i="4"/>
  <c r="W133" i="4"/>
  <c r="BK133" i="4"/>
  <c r="N133" i="4"/>
  <c r="BF133" i="4"/>
  <c r="BI132" i="4"/>
  <c r="BH132" i="4"/>
  <c r="BG132" i="4"/>
  <c r="BE132" i="4"/>
  <c r="AA132" i="4"/>
  <c r="Y132" i="4"/>
  <c r="W132" i="4"/>
  <c r="BK132" i="4"/>
  <c r="N132" i="4"/>
  <c r="BF132" i="4"/>
  <c r="BI131" i="4"/>
  <c r="BH131" i="4"/>
  <c r="BG131" i="4"/>
  <c r="BE131" i="4"/>
  <c r="AA131" i="4"/>
  <c r="Y131" i="4"/>
  <c r="W131" i="4"/>
  <c r="BK131" i="4"/>
  <c r="N131" i="4"/>
  <c r="BF131" i="4"/>
  <c r="BI130" i="4"/>
  <c r="BH130" i="4"/>
  <c r="BG130" i="4"/>
  <c r="BE130" i="4"/>
  <c r="AA130" i="4"/>
  <c r="Y130" i="4"/>
  <c r="W130" i="4"/>
  <c r="BK130" i="4"/>
  <c r="N130" i="4"/>
  <c r="BF130" i="4"/>
  <c r="BI129" i="4"/>
  <c r="BH129" i="4"/>
  <c r="BG129" i="4"/>
  <c r="BE129" i="4"/>
  <c r="AA129" i="4"/>
  <c r="Y129" i="4"/>
  <c r="W129" i="4"/>
  <c r="BK129" i="4"/>
  <c r="N129" i="4"/>
  <c r="BF129" i="4"/>
  <c r="BI128" i="4"/>
  <c r="BH128" i="4"/>
  <c r="BG128" i="4"/>
  <c r="BE128" i="4"/>
  <c r="AA128" i="4"/>
  <c r="Y128" i="4"/>
  <c r="W128" i="4"/>
  <c r="BK128" i="4"/>
  <c r="N128" i="4"/>
  <c r="BF128" i="4"/>
  <c r="BI127" i="4"/>
  <c r="BH127" i="4"/>
  <c r="BG127" i="4"/>
  <c r="BE127" i="4"/>
  <c r="AA127" i="4"/>
  <c r="AA126" i="4"/>
  <c r="AA125" i="4" s="1"/>
  <c r="Y127" i="4"/>
  <c r="Y126" i="4" s="1"/>
  <c r="Y125" i="4" s="1"/>
  <c r="W127" i="4"/>
  <c r="W126" i="4"/>
  <c r="W125" i="4" s="1"/>
  <c r="BK127" i="4"/>
  <c r="BK126" i="4" s="1"/>
  <c r="N127" i="4"/>
  <c r="BF127" i="4"/>
  <c r="BI124" i="4"/>
  <c r="BH124" i="4"/>
  <c r="BG124" i="4"/>
  <c r="BE124" i="4"/>
  <c r="AA124" i="4"/>
  <c r="AA123" i="4"/>
  <c r="AA122" i="4" s="1"/>
  <c r="AA121" i="4" s="1"/>
  <c r="Y124" i="4"/>
  <c r="Y123" i="4"/>
  <c r="Y122" i="4" s="1"/>
  <c r="Y121" i="4" s="1"/>
  <c r="W124" i="4"/>
  <c r="W123" i="4"/>
  <c r="W122" i="4" s="1"/>
  <c r="W121" i="4" s="1"/>
  <c r="AU90" i="1" s="1"/>
  <c r="BK124" i="4"/>
  <c r="BK123" i="4" s="1"/>
  <c r="N124" i="4"/>
  <c r="BF124" i="4" s="1"/>
  <c r="M118" i="4"/>
  <c r="M117" i="4"/>
  <c r="F117" i="4"/>
  <c r="F115" i="4"/>
  <c r="F113" i="4"/>
  <c r="BI102" i="4"/>
  <c r="BH102" i="4"/>
  <c r="BG102" i="4"/>
  <c r="BE102" i="4"/>
  <c r="BI101" i="4"/>
  <c r="BH101" i="4"/>
  <c r="BG101" i="4"/>
  <c r="BE101" i="4"/>
  <c r="BI100" i="4"/>
  <c r="BH100" i="4"/>
  <c r="BG100" i="4"/>
  <c r="BE100" i="4"/>
  <c r="BI99" i="4"/>
  <c r="BH99" i="4"/>
  <c r="BG99" i="4"/>
  <c r="BE99" i="4"/>
  <c r="BI98" i="4"/>
  <c r="BH98" i="4"/>
  <c r="BG98" i="4"/>
  <c r="BE98" i="4"/>
  <c r="BI97" i="4"/>
  <c r="H36" i="4"/>
  <c r="BD90" i="1" s="1"/>
  <c r="BH97" i="4"/>
  <c r="H35" i="4" s="1"/>
  <c r="BC90" i="1" s="1"/>
  <c r="BG97" i="4"/>
  <c r="H34" i="4"/>
  <c r="BB90" i="1" s="1"/>
  <c r="BE97" i="4"/>
  <c r="M32" i="4" s="1"/>
  <c r="AV90" i="1" s="1"/>
  <c r="M84" i="4"/>
  <c r="M83" i="4"/>
  <c r="F83" i="4"/>
  <c r="F81" i="4"/>
  <c r="F79" i="4"/>
  <c r="O15" i="4"/>
  <c r="E15" i="4"/>
  <c r="F118" i="4"/>
  <c r="F84" i="4"/>
  <c r="O14" i="4"/>
  <c r="O9" i="4"/>
  <c r="M115" i="4"/>
  <c r="M81" i="4"/>
  <c r="F6" i="4"/>
  <c r="F112" i="4" s="1"/>
  <c r="F78" i="4"/>
  <c r="N201" i="3"/>
  <c r="N200" i="3"/>
  <c r="N94" i="3" s="1"/>
  <c r="AY89" i="1"/>
  <c r="AX89" i="1"/>
  <c r="BI199" i="3"/>
  <c r="BH199" i="3"/>
  <c r="BG199" i="3"/>
  <c r="BE199" i="3"/>
  <c r="AA199" i="3"/>
  <c r="Y199" i="3"/>
  <c r="W199" i="3"/>
  <c r="BK199" i="3"/>
  <c r="N199" i="3"/>
  <c r="BF199" i="3" s="1"/>
  <c r="BI198" i="3"/>
  <c r="BH198" i="3"/>
  <c r="BG198" i="3"/>
  <c r="BE198" i="3"/>
  <c r="AA198" i="3"/>
  <c r="Y198" i="3"/>
  <c r="W198" i="3"/>
  <c r="BK198" i="3"/>
  <c r="N198" i="3"/>
  <c r="BF198" i="3" s="1"/>
  <c r="BI197" i="3"/>
  <c r="BH197" i="3"/>
  <c r="BG197" i="3"/>
  <c r="BE197" i="3"/>
  <c r="AA197" i="3"/>
  <c r="Y197" i="3"/>
  <c r="W197" i="3"/>
  <c r="BK197" i="3"/>
  <c r="N197" i="3"/>
  <c r="BF197" i="3" s="1"/>
  <c r="BI196" i="3"/>
  <c r="BH196" i="3"/>
  <c r="BG196" i="3"/>
  <c r="BE196" i="3"/>
  <c r="AA196" i="3"/>
  <c r="Y196" i="3"/>
  <c r="W196" i="3"/>
  <c r="BK196" i="3"/>
  <c r="N196" i="3"/>
  <c r="BF196" i="3" s="1"/>
  <c r="BI195" i="3"/>
  <c r="BH195" i="3"/>
  <c r="BG195" i="3"/>
  <c r="BE195" i="3"/>
  <c r="AA195" i="3"/>
  <c r="Y195" i="3"/>
  <c r="W195" i="3"/>
  <c r="BK195" i="3"/>
  <c r="N195" i="3"/>
  <c r="BF195" i="3" s="1"/>
  <c r="BI194" i="3"/>
  <c r="BH194" i="3"/>
  <c r="BG194" i="3"/>
  <c r="BE194" i="3"/>
  <c r="AA194" i="3"/>
  <c r="Y194" i="3"/>
  <c r="W194" i="3"/>
  <c r="BK194" i="3"/>
  <c r="N194" i="3"/>
  <c r="BF194" i="3" s="1"/>
  <c r="BI193" i="3"/>
  <c r="BH193" i="3"/>
  <c r="BG193" i="3"/>
  <c r="BE193" i="3"/>
  <c r="AA193" i="3"/>
  <c r="Y193" i="3"/>
  <c r="W193" i="3"/>
  <c r="BK193" i="3"/>
  <c r="N193" i="3"/>
  <c r="BF193" i="3" s="1"/>
  <c r="BI192" i="3"/>
  <c r="BH192" i="3"/>
  <c r="BG192" i="3"/>
  <c r="BE192" i="3"/>
  <c r="AA192" i="3"/>
  <c r="Y192" i="3"/>
  <c r="W192" i="3"/>
  <c r="BK192" i="3"/>
  <c r="N192" i="3"/>
  <c r="BF192" i="3" s="1"/>
  <c r="BI191" i="3"/>
  <c r="BH191" i="3"/>
  <c r="BG191" i="3"/>
  <c r="BE191" i="3"/>
  <c r="AA191" i="3"/>
  <c r="Y191" i="3"/>
  <c r="W191" i="3"/>
  <c r="BK191" i="3"/>
  <c r="N191" i="3"/>
  <c r="BF191" i="3" s="1"/>
  <c r="BI190" i="3"/>
  <c r="BH190" i="3"/>
  <c r="BG190" i="3"/>
  <c r="BE190" i="3"/>
  <c r="AA190" i="3"/>
  <c r="Y190" i="3"/>
  <c r="W190" i="3"/>
  <c r="BK190" i="3"/>
  <c r="N190" i="3"/>
  <c r="BF190" i="3" s="1"/>
  <c r="BI189" i="3"/>
  <c r="BH189" i="3"/>
  <c r="BG189" i="3"/>
  <c r="BE189" i="3"/>
  <c r="AA189" i="3"/>
  <c r="Y189" i="3"/>
  <c r="W189" i="3"/>
  <c r="BK189" i="3"/>
  <c r="N189" i="3"/>
  <c r="BF189" i="3" s="1"/>
  <c r="BI188" i="3"/>
  <c r="BH188" i="3"/>
  <c r="BG188" i="3"/>
  <c r="BE188" i="3"/>
  <c r="AA188" i="3"/>
  <c r="Y188" i="3"/>
  <c r="W188" i="3"/>
  <c r="BK188" i="3"/>
  <c r="N188" i="3"/>
  <c r="BF188" i="3" s="1"/>
  <c r="BI187" i="3"/>
  <c r="BH187" i="3"/>
  <c r="BG187" i="3"/>
  <c r="BE187" i="3"/>
  <c r="AA187" i="3"/>
  <c r="Y187" i="3"/>
  <c r="W187" i="3"/>
  <c r="BK187" i="3"/>
  <c r="N187" i="3"/>
  <c r="BF187" i="3" s="1"/>
  <c r="BI186" i="3"/>
  <c r="BH186" i="3"/>
  <c r="BG186" i="3"/>
  <c r="BE186" i="3"/>
  <c r="AA186" i="3"/>
  <c r="Y186" i="3"/>
  <c r="W186" i="3"/>
  <c r="BK186" i="3"/>
  <c r="N186" i="3"/>
  <c r="BF186" i="3" s="1"/>
  <c r="BI185" i="3"/>
  <c r="BH185" i="3"/>
  <c r="BG185" i="3"/>
  <c r="BE185" i="3"/>
  <c r="AA185" i="3"/>
  <c r="Y185" i="3"/>
  <c r="W185" i="3"/>
  <c r="BK185" i="3"/>
  <c r="N185" i="3"/>
  <c r="BF185" i="3" s="1"/>
  <c r="BI184" i="3"/>
  <c r="BH184" i="3"/>
  <c r="BG184" i="3"/>
  <c r="BE184" i="3"/>
  <c r="AA184" i="3"/>
  <c r="Y184" i="3"/>
  <c r="W184" i="3"/>
  <c r="BK184" i="3"/>
  <c r="N184" i="3"/>
  <c r="BF184" i="3" s="1"/>
  <c r="BI183" i="3"/>
  <c r="BH183" i="3"/>
  <c r="BG183" i="3"/>
  <c r="BE183" i="3"/>
  <c r="AA183" i="3"/>
  <c r="Y183" i="3"/>
  <c r="W183" i="3"/>
  <c r="BK183" i="3"/>
  <c r="N183" i="3"/>
  <c r="BF183" i="3" s="1"/>
  <c r="BI182" i="3"/>
  <c r="BH182" i="3"/>
  <c r="BG182" i="3"/>
  <c r="BE182" i="3"/>
  <c r="AA182" i="3"/>
  <c r="Y182" i="3"/>
  <c r="W182" i="3"/>
  <c r="BK182" i="3"/>
  <c r="N182" i="3"/>
  <c r="BF182" i="3" s="1"/>
  <c r="BI181" i="3"/>
  <c r="BH181" i="3"/>
  <c r="BG181" i="3"/>
  <c r="BE181" i="3"/>
  <c r="AA181" i="3"/>
  <c r="Y181" i="3"/>
  <c r="W181" i="3"/>
  <c r="BK181" i="3"/>
  <c r="N181" i="3"/>
  <c r="BF181" i="3" s="1"/>
  <c r="BI180" i="3"/>
  <c r="BH180" i="3"/>
  <c r="BG180" i="3"/>
  <c r="BE180" i="3"/>
  <c r="AA180" i="3"/>
  <c r="Y180" i="3"/>
  <c r="W180" i="3"/>
  <c r="BK180" i="3"/>
  <c r="N180" i="3"/>
  <c r="BF180" i="3" s="1"/>
  <c r="BI179" i="3"/>
  <c r="BH179" i="3"/>
  <c r="BG179" i="3"/>
  <c r="BE179" i="3"/>
  <c r="AA179" i="3"/>
  <c r="Y179" i="3"/>
  <c r="W179" i="3"/>
  <c r="BK179" i="3"/>
  <c r="N179" i="3"/>
  <c r="BF179" i="3" s="1"/>
  <c r="BI178" i="3"/>
  <c r="BH178" i="3"/>
  <c r="BG178" i="3"/>
  <c r="BE178" i="3"/>
  <c r="AA178" i="3"/>
  <c r="Y178" i="3"/>
  <c r="W178" i="3"/>
  <c r="BK178" i="3"/>
  <c r="N178" i="3"/>
  <c r="BF178" i="3" s="1"/>
  <c r="BI177" i="3"/>
  <c r="BH177" i="3"/>
  <c r="BG177" i="3"/>
  <c r="BE177" i="3"/>
  <c r="AA177" i="3"/>
  <c r="Y177" i="3"/>
  <c r="W177" i="3"/>
  <c r="BK177" i="3"/>
  <c r="N177" i="3"/>
  <c r="BF177" i="3" s="1"/>
  <c r="BI176" i="3"/>
  <c r="BH176" i="3"/>
  <c r="BG176" i="3"/>
  <c r="BE176" i="3"/>
  <c r="AA176" i="3"/>
  <c r="Y176" i="3"/>
  <c r="W176" i="3"/>
  <c r="BK176" i="3"/>
  <c r="N176" i="3"/>
  <c r="BF176" i="3" s="1"/>
  <c r="BI175" i="3"/>
  <c r="BH175" i="3"/>
  <c r="BG175" i="3"/>
  <c r="BE175" i="3"/>
  <c r="AA175" i="3"/>
  <c r="Y175" i="3"/>
  <c r="W175" i="3"/>
  <c r="BK175" i="3"/>
  <c r="N175" i="3"/>
  <c r="BF175" i="3"/>
  <c r="BI174" i="3"/>
  <c r="BH174" i="3"/>
  <c r="BG174" i="3"/>
  <c r="BE174" i="3"/>
  <c r="AA174" i="3"/>
  <c r="Y174" i="3"/>
  <c r="W174" i="3"/>
  <c r="BK174" i="3"/>
  <c r="N174" i="3"/>
  <c r="BF174" i="3"/>
  <c r="BI173" i="3"/>
  <c r="BH173" i="3"/>
  <c r="BG173" i="3"/>
  <c r="BE173" i="3"/>
  <c r="AA173" i="3"/>
  <c r="Y173" i="3"/>
  <c r="W173" i="3"/>
  <c r="BK173" i="3"/>
  <c r="N173" i="3"/>
  <c r="BF173" i="3"/>
  <c r="BI172" i="3"/>
  <c r="BH172" i="3"/>
  <c r="BG172" i="3"/>
  <c r="BE172" i="3"/>
  <c r="AA172" i="3"/>
  <c r="Y172" i="3"/>
  <c r="W172" i="3"/>
  <c r="BK172" i="3"/>
  <c r="N172" i="3"/>
  <c r="BF172" i="3"/>
  <c r="BI171" i="3"/>
  <c r="BH171" i="3"/>
  <c r="BG171" i="3"/>
  <c r="BE171" i="3"/>
  <c r="AA171" i="3"/>
  <c r="Y171" i="3"/>
  <c r="W171" i="3"/>
  <c r="BK171" i="3"/>
  <c r="N171" i="3"/>
  <c r="BF171" i="3"/>
  <c r="BI170" i="3"/>
  <c r="BH170" i="3"/>
  <c r="BG170" i="3"/>
  <c r="BE170" i="3"/>
  <c r="AA170" i="3"/>
  <c r="Y170" i="3"/>
  <c r="W170" i="3"/>
  <c r="BK170" i="3"/>
  <c r="N170" i="3"/>
  <c r="BF170" i="3"/>
  <c r="BI169" i="3"/>
  <c r="BH169" i="3"/>
  <c r="BG169" i="3"/>
  <c r="BE169" i="3"/>
  <c r="AA169" i="3"/>
  <c r="AA168" i="3"/>
  <c r="Y169" i="3"/>
  <c r="Y168" i="3"/>
  <c r="W169" i="3"/>
  <c r="W168" i="3"/>
  <c r="BK169" i="3"/>
  <c r="BK168" i="3"/>
  <c r="N168" i="3" s="1"/>
  <c r="N93" i="3" s="1"/>
  <c r="N169" i="3"/>
  <c r="BF169" i="3" s="1"/>
  <c r="BI167" i="3"/>
  <c r="BH167" i="3"/>
  <c r="BG167" i="3"/>
  <c r="BE167" i="3"/>
  <c r="AA167" i="3"/>
  <c r="Y167" i="3"/>
  <c r="W167" i="3"/>
  <c r="BK167" i="3"/>
  <c r="N167" i="3"/>
  <c r="BF167" i="3"/>
  <c r="BI166" i="3"/>
  <c r="BH166" i="3"/>
  <c r="BG166" i="3"/>
  <c r="BE166" i="3"/>
  <c r="AA166" i="3"/>
  <c r="Y166" i="3"/>
  <c r="W166" i="3"/>
  <c r="BK166" i="3"/>
  <c r="N166" i="3"/>
  <c r="BF166" i="3"/>
  <c r="BI165" i="3"/>
  <c r="BH165" i="3"/>
  <c r="BG165" i="3"/>
  <c r="BE165" i="3"/>
  <c r="AA165" i="3"/>
  <c r="Y165" i="3"/>
  <c r="W165" i="3"/>
  <c r="BK165" i="3"/>
  <c r="N165" i="3"/>
  <c r="BF165" i="3"/>
  <c r="BI164" i="3"/>
  <c r="BH164" i="3"/>
  <c r="BG164" i="3"/>
  <c r="BE164" i="3"/>
  <c r="AA164" i="3"/>
  <c r="Y164" i="3"/>
  <c r="W164" i="3"/>
  <c r="BK164" i="3"/>
  <c r="N164" i="3"/>
  <c r="BF164" i="3"/>
  <c r="BI163" i="3"/>
  <c r="BH163" i="3"/>
  <c r="BG163" i="3"/>
  <c r="BE163" i="3"/>
  <c r="AA163" i="3"/>
  <c r="Y163" i="3"/>
  <c r="W163" i="3"/>
  <c r="BK163" i="3"/>
  <c r="N163" i="3"/>
  <c r="BF163" i="3"/>
  <c r="BI162" i="3"/>
  <c r="BH162" i="3"/>
  <c r="BG162" i="3"/>
  <c r="BE162" i="3"/>
  <c r="AA162" i="3"/>
  <c r="Y162" i="3"/>
  <c r="W162" i="3"/>
  <c r="BK162" i="3"/>
  <c r="N162" i="3"/>
  <c r="BF162" i="3"/>
  <c r="BI161" i="3"/>
  <c r="BH161" i="3"/>
  <c r="BG161" i="3"/>
  <c r="BE161" i="3"/>
  <c r="AA161" i="3"/>
  <c r="Y161" i="3"/>
  <c r="W161" i="3"/>
  <c r="BK161" i="3"/>
  <c r="N161" i="3"/>
  <c r="BF161" i="3"/>
  <c r="BI160" i="3"/>
  <c r="BH160" i="3"/>
  <c r="BG160" i="3"/>
  <c r="BE160" i="3"/>
  <c r="AA160" i="3"/>
  <c r="AA159" i="3"/>
  <c r="Y160" i="3"/>
  <c r="Y159" i="3"/>
  <c r="W160" i="3"/>
  <c r="W159" i="3"/>
  <c r="BK160" i="3"/>
  <c r="BK159" i="3"/>
  <c r="N159" i="3" s="1"/>
  <c r="N92" i="3" s="1"/>
  <c r="N160" i="3"/>
  <c r="BF160" i="3" s="1"/>
  <c r="BI158" i="3"/>
  <c r="BH158" i="3"/>
  <c r="BG158" i="3"/>
  <c r="BE158" i="3"/>
  <c r="AA158" i="3"/>
  <c r="Y158" i="3"/>
  <c r="W158" i="3"/>
  <c r="BK158" i="3"/>
  <c r="N158" i="3"/>
  <c r="BF158" i="3"/>
  <c r="BI157" i="3"/>
  <c r="BH157" i="3"/>
  <c r="BG157" i="3"/>
  <c r="BE157" i="3"/>
  <c r="AA157" i="3"/>
  <c r="Y157" i="3"/>
  <c r="W157" i="3"/>
  <c r="BK157" i="3"/>
  <c r="N157" i="3"/>
  <c r="BF157" i="3"/>
  <c r="BI156" i="3"/>
  <c r="BH156" i="3"/>
  <c r="BG156" i="3"/>
  <c r="BE156" i="3"/>
  <c r="AA156" i="3"/>
  <c r="Y156" i="3"/>
  <c r="W156" i="3"/>
  <c r="BK156" i="3"/>
  <c r="N156" i="3"/>
  <c r="BF156" i="3"/>
  <c r="BI155" i="3"/>
  <c r="BH155" i="3"/>
  <c r="BG155" i="3"/>
  <c r="BE155" i="3"/>
  <c r="AA155" i="3"/>
  <c r="Y155" i="3"/>
  <c r="W155" i="3"/>
  <c r="BK155" i="3"/>
  <c r="N155" i="3"/>
  <c r="BF155" i="3"/>
  <c r="BI154" i="3"/>
  <c r="BH154" i="3"/>
  <c r="BG154" i="3"/>
  <c r="BE154" i="3"/>
  <c r="AA154" i="3"/>
  <c r="Y154" i="3"/>
  <c r="W154" i="3"/>
  <c r="BK154" i="3"/>
  <c r="N154" i="3"/>
  <c r="BF154" i="3"/>
  <c r="BI153" i="3"/>
  <c r="BH153" i="3"/>
  <c r="BG153" i="3"/>
  <c r="BE153" i="3"/>
  <c r="AA153" i="3"/>
  <c r="Y153" i="3"/>
  <c r="W153" i="3"/>
  <c r="BK153" i="3"/>
  <c r="N153" i="3"/>
  <c r="BF153" i="3"/>
  <c r="BI152" i="3"/>
  <c r="BH152" i="3"/>
  <c r="BG152" i="3"/>
  <c r="BE152" i="3"/>
  <c r="AA152" i="3"/>
  <c r="Y152" i="3"/>
  <c r="W152" i="3"/>
  <c r="BK152" i="3"/>
  <c r="N152" i="3"/>
  <c r="BF152" i="3"/>
  <c r="BI151" i="3"/>
  <c r="BH151" i="3"/>
  <c r="BG151" i="3"/>
  <c r="BE151" i="3"/>
  <c r="AA151" i="3"/>
  <c r="Y151" i="3"/>
  <c r="W151" i="3"/>
  <c r="BK151" i="3"/>
  <c r="N151" i="3"/>
  <c r="BF151" i="3"/>
  <c r="BI150" i="3"/>
  <c r="BH150" i="3"/>
  <c r="BG150" i="3"/>
  <c r="BE150" i="3"/>
  <c r="AA150" i="3"/>
  <c r="Y150" i="3"/>
  <c r="W150" i="3"/>
  <c r="BK150" i="3"/>
  <c r="N150" i="3"/>
  <c r="BF150" i="3"/>
  <c r="BI149" i="3"/>
  <c r="BH149" i="3"/>
  <c r="BG149" i="3"/>
  <c r="BE149" i="3"/>
  <c r="AA149" i="3"/>
  <c r="Y149" i="3"/>
  <c r="W149" i="3"/>
  <c r="BK149" i="3"/>
  <c r="N149" i="3"/>
  <c r="BF149" i="3"/>
  <c r="BI148" i="3"/>
  <c r="BH148" i="3"/>
  <c r="BG148" i="3"/>
  <c r="BE148" i="3"/>
  <c r="AA148" i="3"/>
  <c r="Y148" i="3"/>
  <c r="W148" i="3"/>
  <c r="BK148" i="3"/>
  <c r="N148" i="3"/>
  <c r="BF148" i="3"/>
  <c r="BI147" i="3"/>
  <c r="BH147" i="3"/>
  <c r="BG147" i="3"/>
  <c r="BE147" i="3"/>
  <c r="AA147" i="3"/>
  <c r="Y147" i="3"/>
  <c r="W147" i="3"/>
  <c r="BK147" i="3"/>
  <c r="N147" i="3"/>
  <c r="BF147" i="3"/>
  <c r="BI146" i="3"/>
  <c r="BH146" i="3"/>
  <c r="BG146" i="3"/>
  <c r="BE146" i="3"/>
  <c r="AA146" i="3"/>
  <c r="Y146" i="3"/>
  <c r="W146" i="3"/>
  <c r="BK146" i="3"/>
  <c r="N146" i="3"/>
  <c r="BF146" i="3"/>
  <c r="BI145" i="3"/>
  <c r="BH145" i="3"/>
  <c r="BG145" i="3"/>
  <c r="BE145" i="3"/>
  <c r="AA145" i="3"/>
  <c r="AA144" i="3"/>
  <c r="Y145" i="3"/>
  <c r="Y144" i="3"/>
  <c r="W145" i="3"/>
  <c r="W144" i="3"/>
  <c r="BK145" i="3"/>
  <c r="BK144" i="3"/>
  <c r="N144" i="3" s="1"/>
  <c r="N91" i="3" s="1"/>
  <c r="N145" i="3"/>
  <c r="BF145" i="3" s="1"/>
  <c r="BI143" i="3"/>
  <c r="BH143" i="3"/>
  <c r="BG143" i="3"/>
  <c r="BE143" i="3"/>
  <c r="AA143" i="3"/>
  <c r="Y143" i="3"/>
  <c r="W143" i="3"/>
  <c r="BK143" i="3"/>
  <c r="N143" i="3"/>
  <c r="BF143" i="3"/>
  <c r="BI142" i="3"/>
  <c r="BH142" i="3"/>
  <c r="BG142" i="3"/>
  <c r="BE142" i="3"/>
  <c r="AA142" i="3"/>
  <c r="Y142" i="3"/>
  <c r="W142" i="3"/>
  <c r="BK142" i="3"/>
  <c r="N142" i="3"/>
  <c r="BF142" i="3"/>
  <c r="BI141" i="3"/>
  <c r="BH141" i="3"/>
  <c r="BG141" i="3"/>
  <c r="BE141" i="3"/>
  <c r="AA141" i="3"/>
  <c r="Y141" i="3"/>
  <c r="W141" i="3"/>
  <c r="BK141" i="3"/>
  <c r="N141" i="3"/>
  <c r="BF141" i="3"/>
  <c r="BI140" i="3"/>
  <c r="BH140" i="3"/>
  <c r="BG140" i="3"/>
  <c r="BE140" i="3"/>
  <c r="AA140" i="3"/>
  <c r="Y140" i="3"/>
  <c r="W140" i="3"/>
  <c r="BK140" i="3"/>
  <c r="N140" i="3"/>
  <c r="BF140" i="3"/>
  <c r="BI139" i="3"/>
  <c r="BH139" i="3"/>
  <c r="BG139" i="3"/>
  <c r="BE139" i="3"/>
  <c r="AA139" i="3"/>
  <c r="Y139" i="3"/>
  <c r="W139" i="3"/>
  <c r="BK139" i="3"/>
  <c r="N139" i="3"/>
  <c r="BF139" i="3"/>
  <c r="BI138" i="3"/>
  <c r="BH138" i="3"/>
  <c r="BG138" i="3"/>
  <c r="BE138" i="3"/>
  <c r="AA138" i="3"/>
  <c r="Y138" i="3"/>
  <c r="W138" i="3"/>
  <c r="BK138" i="3"/>
  <c r="N138" i="3"/>
  <c r="BF138" i="3"/>
  <c r="BI137" i="3"/>
  <c r="BH137" i="3"/>
  <c r="BG137" i="3"/>
  <c r="BE137" i="3"/>
  <c r="AA137" i="3"/>
  <c r="AA136" i="3"/>
  <c r="Y137" i="3"/>
  <c r="Y136" i="3"/>
  <c r="W137" i="3"/>
  <c r="W136" i="3"/>
  <c r="BK137" i="3"/>
  <c r="BK136" i="3"/>
  <c r="N136" i="3" s="1"/>
  <c r="N90" i="3" s="1"/>
  <c r="N137" i="3"/>
  <c r="BF137" i="3" s="1"/>
  <c r="BI135" i="3"/>
  <c r="BH135" i="3"/>
  <c r="BG135" i="3"/>
  <c r="BE135" i="3"/>
  <c r="AA135" i="3"/>
  <c r="Y135" i="3"/>
  <c r="W135" i="3"/>
  <c r="BK135" i="3"/>
  <c r="N135" i="3"/>
  <c r="BF135" i="3"/>
  <c r="BI134" i="3"/>
  <c r="BH134" i="3"/>
  <c r="BG134" i="3"/>
  <c r="BE134" i="3"/>
  <c r="AA134" i="3"/>
  <c r="Y134" i="3"/>
  <c r="W134" i="3"/>
  <c r="BK134" i="3"/>
  <c r="N134" i="3"/>
  <c r="BF134" i="3"/>
  <c r="BI133" i="3"/>
  <c r="BH133" i="3"/>
  <c r="BG133" i="3"/>
  <c r="BE133" i="3"/>
  <c r="AA133" i="3"/>
  <c r="Y133" i="3"/>
  <c r="W133" i="3"/>
  <c r="BK133" i="3"/>
  <c r="N133" i="3"/>
  <c r="BF133" i="3"/>
  <c r="BI132" i="3"/>
  <c r="BH132" i="3"/>
  <c r="BG132" i="3"/>
  <c r="BE132" i="3"/>
  <c r="AA132" i="3"/>
  <c r="Y132" i="3"/>
  <c r="W132" i="3"/>
  <c r="BK132" i="3"/>
  <c r="N132" i="3"/>
  <c r="BF132" i="3"/>
  <c r="BI131" i="3"/>
  <c r="BH131" i="3"/>
  <c r="BG131" i="3"/>
  <c r="BE131" i="3"/>
  <c r="AA131" i="3"/>
  <c r="Y131" i="3"/>
  <c r="W131" i="3"/>
  <c r="BK131" i="3"/>
  <c r="N131" i="3"/>
  <c r="BF131" i="3"/>
  <c r="BI130" i="3"/>
  <c r="BH130" i="3"/>
  <c r="BG130" i="3"/>
  <c r="BE130" i="3"/>
  <c r="AA130" i="3"/>
  <c r="Y130" i="3"/>
  <c r="W130" i="3"/>
  <c r="BK130" i="3"/>
  <c r="N130" i="3"/>
  <c r="BF130" i="3"/>
  <c r="BI129" i="3"/>
  <c r="BH129" i="3"/>
  <c r="BG129" i="3"/>
  <c r="BE129" i="3"/>
  <c r="AA129" i="3"/>
  <c r="Y129" i="3"/>
  <c r="W129" i="3"/>
  <c r="BK129" i="3"/>
  <c r="N129" i="3"/>
  <c r="BF129" i="3"/>
  <c r="BI128" i="3"/>
  <c r="BH128" i="3"/>
  <c r="BG128" i="3"/>
  <c r="BE128" i="3"/>
  <c r="AA128" i="3"/>
  <c r="Y128" i="3"/>
  <c r="W128" i="3"/>
  <c r="BK128" i="3"/>
  <c r="N128" i="3"/>
  <c r="BF128" i="3"/>
  <c r="BI127" i="3"/>
  <c r="BH127" i="3"/>
  <c r="BG127" i="3"/>
  <c r="BE127" i="3"/>
  <c r="AA127" i="3"/>
  <c r="Y127" i="3"/>
  <c r="W127" i="3"/>
  <c r="BK127" i="3"/>
  <c r="N127" i="3"/>
  <c r="BF127" i="3"/>
  <c r="BI126" i="3"/>
  <c r="BH126" i="3"/>
  <c r="BG126" i="3"/>
  <c r="BE126" i="3"/>
  <c r="AA126" i="3"/>
  <c r="Y126" i="3"/>
  <c r="W126" i="3"/>
  <c r="BK126" i="3"/>
  <c r="N126" i="3"/>
  <c r="BF126" i="3"/>
  <c r="BI125" i="3"/>
  <c r="BH125" i="3"/>
  <c r="BG125" i="3"/>
  <c r="BE125" i="3"/>
  <c r="AA125" i="3"/>
  <c r="Y125" i="3"/>
  <c r="W125" i="3"/>
  <c r="BK125" i="3"/>
  <c r="N125" i="3"/>
  <c r="BF125" i="3"/>
  <c r="BI124" i="3"/>
  <c r="BH124" i="3"/>
  <c r="BG124" i="3"/>
  <c r="BE124" i="3"/>
  <c r="AA124" i="3"/>
  <c r="Y124" i="3"/>
  <c r="W124" i="3"/>
  <c r="BK124" i="3"/>
  <c r="N124" i="3"/>
  <c r="BF124" i="3"/>
  <c r="BI123" i="3"/>
  <c r="BH123" i="3"/>
  <c r="BG123" i="3"/>
  <c r="BE123" i="3"/>
  <c r="AA123" i="3"/>
  <c r="AA122" i="3"/>
  <c r="AA121" i="3" s="1"/>
  <c r="Y123" i="3"/>
  <c r="Y122" i="3" s="1"/>
  <c r="Y121" i="3" s="1"/>
  <c r="W123" i="3"/>
  <c r="W122" i="3"/>
  <c r="W121" i="3" s="1"/>
  <c r="AU89" i="1" s="1"/>
  <c r="BK123" i="3"/>
  <c r="BK122" i="3"/>
  <c r="N122" i="3" s="1"/>
  <c r="N89" i="3" s="1"/>
  <c r="BK121" i="3"/>
  <c r="N121" i="3" s="1"/>
  <c r="N88" i="3" s="1"/>
  <c r="N123" i="3"/>
  <c r="BF123" i="3"/>
  <c r="M118" i="3"/>
  <c r="M117" i="3"/>
  <c r="F117" i="3"/>
  <c r="F115" i="3"/>
  <c r="F113" i="3"/>
  <c r="BI102" i="3"/>
  <c r="BH102" i="3"/>
  <c r="BG102" i="3"/>
  <c r="BE102" i="3"/>
  <c r="BI101" i="3"/>
  <c r="BH101" i="3"/>
  <c r="BG101" i="3"/>
  <c r="BE101" i="3"/>
  <c r="BI100" i="3"/>
  <c r="BH100" i="3"/>
  <c r="BG100" i="3"/>
  <c r="BE100" i="3"/>
  <c r="BI99" i="3"/>
  <c r="BH99" i="3"/>
  <c r="BG99" i="3"/>
  <c r="BE99" i="3"/>
  <c r="BI98" i="3"/>
  <c r="BH98" i="3"/>
  <c r="BG98" i="3"/>
  <c r="BE98" i="3"/>
  <c r="BI97" i="3"/>
  <c r="H36" i="3"/>
  <c r="BD89" i="1" s="1"/>
  <c r="BH97" i="3"/>
  <c r="H35" i="3" s="1"/>
  <c r="BC89" i="1" s="1"/>
  <c r="BG97" i="3"/>
  <c r="H34" i="3"/>
  <c r="BB89" i="1" s="1"/>
  <c r="BE97" i="3"/>
  <c r="M32" i="3" s="1"/>
  <c r="AV89" i="1" s="1"/>
  <c r="M84" i="3"/>
  <c r="M83" i="3"/>
  <c r="F83" i="3"/>
  <c r="F81" i="3"/>
  <c r="F79" i="3"/>
  <c r="O15" i="3"/>
  <c r="E15" i="3"/>
  <c r="F118" i="3"/>
  <c r="F84" i="3"/>
  <c r="O14" i="3"/>
  <c r="O9" i="3"/>
  <c r="M115" i="3"/>
  <c r="M81" i="3"/>
  <c r="F6" i="3"/>
  <c r="F112" i="3" s="1"/>
  <c r="F78" i="3"/>
  <c r="N239" i="2"/>
  <c r="N238" i="2"/>
  <c r="N103" i="2" s="1"/>
  <c r="AY88" i="1"/>
  <c r="AX88" i="1"/>
  <c r="BI237" i="2"/>
  <c r="BH237" i="2"/>
  <c r="BG237" i="2"/>
  <c r="BE237" i="2"/>
  <c r="AA237" i="2"/>
  <c r="Y237" i="2"/>
  <c r="W237" i="2"/>
  <c r="BK237" i="2"/>
  <c r="N237" i="2"/>
  <c r="BF237" i="2" s="1"/>
  <c r="BI236" i="2"/>
  <c r="BH236" i="2"/>
  <c r="BG236" i="2"/>
  <c r="BE236" i="2"/>
  <c r="AA236" i="2"/>
  <c r="Y236" i="2"/>
  <c r="W236" i="2"/>
  <c r="BK236" i="2"/>
  <c r="N236" i="2"/>
  <c r="BF236" i="2" s="1"/>
  <c r="BI235" i="2"/>
  <c r="BH235" i="2"/>
  <c r="BG235" i="2"/>
  <c r="BE235" i="2"/>
  <c r="AA235" i="2"/>
  <c r="Y235" i="2"/>
  <c r="W235" i="2"/>
  <c r="BK235" i="2"/>
  <c r="N235" i="2"/>
  <c r="BF235" i="2" s="1"/>
  <c r="BI234" i="2"/>
  <c r="BH234" i="2"/>
  <c r="BG234" i="2"/>
  <c r="BE234" i="2"/>
  <c r="AA234" i="2"/>
  <c r="Y234" i="2"/>
  <c r="W234" i="2"/>
  <c r="BK234" i="2"/>
  <c r="N234" i="2"/>
  <c r="BF234" i="2" s="1"/>
  <c r="BI233" i="2"/>
  <c r="BH233" i="2"/>
  <c r="BG233" i="2"/>
  <c r="BE233" i="2"/>
  <c r="AA233" i="2"/>
  <c r="Y233" i="2"/>
  <c r="W233" i="2"/>
  <c r="BK233" i="2"/>
  <c r="N233" i="2"/>
  <c r="BF233" i="2" s="1"/>
  <c r="BI232" i="2"/>
  <c r="BH232" i="2"/>
  <c r="BG232" i="2"/>
  <c r="BE232" i="2"/>
  <c r="AA232" i="2"/>
  <c r="Y232" i="2"/>
  <c r="W232" i="2"/>
  <c r="BK232" i="2"/>
  <c r="N232" i="2"/>
  <c r="BF232" i="2" s="1"/>
  <c r="BI231" i="2"/>
  <c r="BH231" i="2"/>
  <c r="BG231" i="2"/>
  <c r="BE231" i="2"/>
  <c r="AA231" i="2"/>
  <c r="Y231" i="2"/>
  <c r="W231" i="2"/>
  <c r="BK231" i="2"/>
  <c r="N231" i="2"/>
  <c r="BF231" i="2" s="1"/>
  <c r="BI230" i="2"/>
  <c r="BH230" i="2"/>
  <c r="BG230" i="2"/>
  <c r="BE230" i="2"/>
  <c r="AA230" i="2"/>
  <c r="Y230" i="2"/>
  <c r="W230" i="2"/>
  <c r="BK230" i="2"/>
  <c r="N230" i="2"/>
  <c r="BF230" i="2" s="1"/>
  <c r="BI229" i="2"/>
  <c r="BH229" i="2"/>
  <c r="BG229" i="2"/>
  <c r="BE229" i="2"/>
  <c r="AA229" i="2"/>
  <c r="AA228" i="2" s="1"/>
  <c r="Y229" i="2"/>
  <c r="Y228" i="2" s="1"/>
  <c r="W229" i="2"/>
  <c r="W228" i="2" s="1"/>
  <c r="BK229" i="2"/>
  <c r="BK228" i="2" s="1"/>
  <c r="N228" i="2" s="1"/>
  <c r="N102" i="2" s="1"/>
  <c r="N229" i="2"/>
  <c r="BF229" i="2"/>
  <c r="BI227" i="2"/>
  <c r="BH227" i="2"/>
  <c r="BG227" i="2"/>
  <c r="BE227" i="2"/>
  <c r="AA227" i="2"/>
  <c r="Y227" i="2"/>
  <c r="W227" i="2"/>
  <c r="BK227" i="2"/>
  <c r="N227" i="2"/>
  <c r="BF227" i="2" s="1"/>
  <c r="BI226" i="2"/>
  <c r="BH226" i="2"/>
  <c r="BG226" i="2"/>
  <c r="BE226" i="2"/>
  <c r="AA226" i="2"/>
  <c r="Y226" i="2"/>
  <c r="W226" i="2"/>
  <c r="BK226" i="2"/>
  <c r="N226" i="2"/>
  <c r="BF226" i="2" s="1"/>
  <c r="BI225" i="2"/>
  <c r="BH225" i="2"/>
  <c r="BG225" i="2"/>
  <c r="BE225" i="2"/>
  <c r="AA225" i="2"/>
  <c r="Y225" i="2"/>
  <c r="W225" i="2"/>
  <c r="BK225" i="2"/>
  <c r="N225" i="2"/>
  <c r="BF225" i="2" s="1"/>
  <c r="BI224" i="2"/>
  <c r="BH224" i="2"/>
  <c r="BG224" i="2"/>
  <c r="BE224" i="2"/>
  <c r="AA224" i="2"/>
  <c r="Y224" i="2"/>
  <c r="W224" i="2"/>
  <c r="BK224" i="2"/>
  <c r="N224" i="2"/>
  <c r="BF224" i="2" s="1"/>
  <c r="BI223" i="2"/>
  <c r="BH223" i="2"/>
  <c r="BG223" i="2"/>
  <c r="BE223" i="2"/>
  <c r="AA223" i="2"/>
  <c r="Y223" i="2"/>
  <c r="W223" i="2"/>
  <c r="BK223" i="2"/>
  <c r="N223" i="2"/>
  <c r="BF223" i="2" s="1"/>
  <c r="BI222" i="2"/>
  <c r="BH222" i="2"/>
  <c r="BG222" i="2"/>
  <c r="BE222" i="2"/>
  <c r="AA222" i="2"/>
  <c r="AA221" i="2" s="1"/>
  <c r="Y222" i="2"/>
  <c r="Y221" i="2" s="1"/>
  <c r="W222" i="2"/>
  <c r="W221" i="2" s="1"/>
  <c r="BK222" i="2"/>
  <c r="BK221" i="2" s="1"/>
  <c r="N221" i="2"/>
  <c r="N101" i="2" s="1"/>
  <c r="N222" i="2"/>
  <c r="BF222" i="2"/>
  <c r="BI220" i="2"/>
  <c r="BH220" i="2"/>
  <c r="BG220" i="2"/>
  <c r="BE220" i="2"/>
  <c r="AA220" i="2"/>
  <c r="Y220" i="2"/>
  <c r="W220" i="2"/>
  <c r="BK220" i="2"/>
  <c r="N220" i="2"/>
  <c r="BF220" i="2" s="1"/>
  <c r="BI219" i="2"/>
  <c r="BH219" i="2"/>
  <c r="BG219" i="2"/>
  <c r="BE219" i="2"/>
  <c r="AA219" i="2"/>
  <c r="Y219" i="2"/>
  <c r="W219" i="2"/>
  <c r="BK219" i="2"/>
  <c r="N219" i="2"/>
  <c r="BF219" i="2" s="1"/>
  <c r="BI218" i="2"/>
  <c r="BH218" i="2"/>
  <c r="BG218" i="2"/>
  <c r="BE218" i="2"/>
  <c r="AA218" i="2"/>
  <c r="Y218" i="2"/>
  <c r="W218" i="2"/>
  <c r="BK218" i="2"/>
  <c r="N218" i="2"/>
  <c r="BF218" i="2"/>
  <c r="BI217" i="2"/>
  <c r="BH217" i="2"/>
  <c r="BG217" i="2"/>
  <c r="BE217" i="2"/>
  <c r="AA217" i="2"/>
  <c r="Y217" i="2"/>
  <c r="W217" i="2"/>
  <c r="BK217" i="2"/>
  <c r="N217" i="2"/>
  <c r="BF217" i="2"/>
  <c r="BI216" i="2"/>
  <c r="BH216" i="2"/>
  <c r="BG216" i="2"/>
  <c r="BE216" i="2"/>
  <c r="AA216" i="2"/>
  <c r="Y216" i="2"/>
  <c r="W216" i="2"/>
  <c r="BK216" i="2"/>
  <c r="N216" i="2"/>
  <c r="BF216" i="2"/>
  <c r="BI215" i="2"/>
  <c r="BH215" i="2"/>
  <c r="BG215" i="2"/>
  <c r="BE215" i="2"/>
  <c r="AA215" i="2"/>
  <c r="Y215" i="2"/>
  <c r="W215" i="2"/>
  <c r="BK215" i="2"/>
  <c r="N215" i="2"/>
  <c r="BF215" i="2"/>
  <c r="BI214" i="2"/>
  <c r="BH214" i="2"/>
  <c r="BG214" i="2"/>
  <c r="BE214" i="2"/>
  <c r="AA214" i="2"/>
  <c r="Y214" i="2"/>
  <c r="W214" i="2"/>
  <c r="BK214" i="2"/>
  <c r="N214" i="2"/>
  <c r="BF214" i="2"/>
  <c r="BI213" i="2"/>
  <c r="BH213" i="2"/>
  <c r="BG213" i="2"/>
  <c r="BE213" i="2"/>
  <c r="AA213" i="2"/>
  <c r="AA212" i="2"/>
  <c r="Y213" i="2"/>
  <c r="Y212" i="2"/>
  <c r="W213" i="2"/>
  <c r="W212" i="2"/>
  <c r="BK213" i="2"/>
  <c r="BK212" i="2"/>
  <c r="N212" i="2" s="1"/>
  <c r="N100" i="2" s="1"/>
  <c r="N213" i="2"/>
  <c r="BF213" i="2" s="1"/>
  <c r="BI211" i="2"/>
  <c r="BH211" i="2"/>
  <c r="BG211" i="2"/>
  <c r="BE211" i="2"/>
  <c r="AA211" i="2"/>
  <c r="AA210" i="2"/>
  <c r="Y211" i="2"/>
  <c r="Y210" i="2"/>
  <c r="W211" i="2"/>
  <c r="W210" i="2"/>
  <c r="BK211" i="2"/>
  <c r="BK210" i="2"/>
  <c r="N210" i="2" s="1"/>
  <c r="N99" i="2" s="1"/>
  <c r="N211" i="2"/>
  <c r="BF211" i="2" s="1"/>
  <c r="BI209" i="2"/>
  <c r="BH209" i="2"/>
  <c r="BG209" i="2"/>
  <c r="BE209" i="2"/>
  <c r="AA209" i="2"/>
  <c r="Y209" i="2"/>
  <c r="W209" i="2"/>
  <c r="BK209" i="2"/>
  <c r="N209" i="2"/>
  <c r="BF209" i="2"/>
  <c r="BI208" i="2"/>
  <c r="BH208" i="2"/>
  <c r="BG208" i="2"/>
  <c r="BE208" i="2"/>
  <c r="AA208" i="2"/>
  <c r="Y208" i="2"/>
  <c r="W208" i="2"/>
  <c r="BK208" i="2"/>
  <c r="N208" i="2"/>
  <c r="BF208" i="2"/>
  <c r="BI207" i="2"/>
  <c r="BH207" i="2"/>
  <c r="BG207" i="2"/>
  <c r="BE207" i="2"/>
  <c r="AA207" i="2"/>
  <c r="Y207" i="2"/>
  <c r="W207" i="2"/>
  <c r="BK207" i="2"/>
  <c r="N207" i="2"/>
  <c r="BF207" i="2"/>
  <c r="BI206" i="2"/>
  <c r="BH206" i="2"/>
  <c r="BG206" i="2"/>
  <c r="BE206" i="2"/>
  <c r="AA206" i="2"/>
  <c r="Y206" i="2"/>
  <c r="W206" i="2"/>
  <c r="BK206" i="2"/>
  <c r="N206" i="2"/>
  <c r="BF206" i="2"/>
  <c r="BI205" i="2"/>
  <c r="BH205" i="2"/>
  <c r="BG205" i="2"/>
  <c r="BE205" i="2"/>
  <c r="AA205" i="2"/>
  <c r="Y205" i="2"/>
  <c r="W205" i="2"/>
  <c r="BK205" i="2"/>
  <c r="N205" i="2"/>
  <c r="BF205" i="2"/>
  <c r="BI204" i="2"/>
  <c r="BH204" i="2"/>
  <c r="BG204" i="2"/>
  <c r="BE204" i="2"/>
  <c r="AA204" i="2"/>
  <c r="Y204" i="2"/>
  <c r="W204" i="2"/>
  <c r="BK204" i="2"/>
  <c r="N204" i="2"/>
  <c r="BF204" i="2"/>
  <c r="BI203" i="2"/>
  <c r="BH203" i="2"/>
  <c r="BG203" i="2"/>
  <c r="BE203" i="2"/>
  <c r="AA203" i="2"/>
  <c r="Y203" i="2"/>
  <c r="W203" i="2"/>
  <c r="BK203" i="2"/>
  <c r="N203" i="2"/>
  <c r="BF203" i="2"/>
  <c r="BI202" i="2"/>
  <c r="BH202" i="2"/>
  <c r="BG202" i="2"/>
  <c r="BE202" i="2"/>
  <c r="AA202" i="2"/>
  <c r="AA201" i="2"/>
  <c r="Y202" i="2"/>
  <c r="Y201" i="2"/>
  <c r="W202" i="2"/>
  <c r="W201" i="2"/>
  <c r="BK202" i="2"/>
  <c r="BK201" i="2"/>
  <c r="N201" i="2" s="1"/>
  <c r="N98" i="2" s="1"/>
  <c r="N202" i="2"/>
  <c r="BF202" i="2" s="1"/>
  <c r="BI200" i="2"/>
  <c r="BH200" i="2"/>
  <c r="BG200" i="2"/>
  <c r="BE200" i="2"/>
  <c r="AA200" i="2"/>
  <c r="Y200" i="2"/>
  <c r="W200" i="2"/>
  <c r="BK200" i="2"/>
  <c r="N200" i="2"/>
  <c r="BF200" i="2"/>
  <c r="BI199" i="2"/>
  <c r="BH199" i="2"/>
  <c r="BG199" i="2"/>
  <c r="BE199" i="2"/>
  <c r="AA199" i="2"/>
  <c r="Y199" i="2"/>
  <c r="W199" i="2"/>
  <c r="BK199" i="2"/>
  <c r="N199" i="2"/>
  <c r="BF199" i="2"/>
  <c r="BI198" i="2"/>
  <c r="BH198" i="2"/>
  <c r="BG198" i="2"/>
  <c r="BE198" i="2"/>
  <c r="AA198" i="2"/>
  <c r="Y198" i="2"/>
  <c r="W198" i="2"/>
  <c r="BK198" i="2"/>
  <c r="N198" i="2"/>
  <c r="BF198" i="2"/>
  <c r="BI197" i="2"/>
  <c r="BH197" i="2"/>
  <c r="BG197" i="2"/>
  <c r="BE197" i="2"/>
  <c r="AA197" i="2"/>
  <c r="Y197" i="2"/>
  <c r="W197" i="2"/>
  <c r="BK197" i="2"/>
  <c r="N197" i="2"/>
  <c r="BF197" i="2"/>
  <c r="BI196" i="2"/>
  <c r="BH196" i="2"/>
  <c r="BG196" i="2"/>
  <c r="BE196" i="2"/>
  <c r="AA196" i="2"/>
  <c r="Y196" i="2"/>
  <c r="W196" i="2"/>
  <c r="BK196" i="2"/>
  <c r="N196" i="2"/>
  <c r="BF196" i="2"/>
  <c r="BI195" i="2"/>
  <c r="BH195" i="2"/>
  <c r="BG195" i="2"/>
  <c r="BE195" i="2"/>
  <c r="AA195" i="2"/>
  <c r="Y195" i="2"/>
  <c r="W195" i="2"/>
  <c r="BK195" i="2"/>
  <c r="N195" i="2"/>
  <c r="BF195" i="2"/>
  <c r="BI194" i="2"/>
  <c r="BH194" i="2"/>
  <c r="BG194" i="2"/>
  <c r="BE194" i="2"/>
  <c r="AA194" i="2"/>
  <c r="Y194" i="2"/>
  <c r="W194" i="2"/>
  <c r="BK194" i="2"/>
  <c r="N194" i="2"/>
  <c r="BF194" i="2"/>
  <c r="BI193" i="2"/>
  <c r="BH193" i="2"/>
  <c r="BG193" i="2"/>
  <c r="BE193" i="2"/>
  <c r="AA193" i="2"/>
  <c r="Y193" i="2"/>
  <c r="W193" i="2"/>
  <c r="BK193" i="2"/>
  <c r="N193" i="2"/>
  <c r="BF193" i="2"/>
  <c r="BI192" i="2"/>
  <c r="BH192" i="2"/>
  <c r="BG192" i="2"/>
  <c r="BE192" i="2"/>
  <c r="AA192" i="2"/>
  <c r="Y192" i="2"/>
  <c r="W192" i="2"/>
  <c r="BK192" i="2"/>
  <c r="N192" i="2"/>
  <c r="BF192" i="2"/>
  <c r="BI191" i="2"/>
  <c r="BH191" i="2"/>
  <c r="BG191" i="2"/>
  <c r="BE191" i="2"/>
  <c r="AA191" i="2"/>
  <c r="Y191" i="2"/>
  <c r="W191" i="2"/>
  <c r="BK191" i="2"/>
  <c r="N191" i="2"/>
  <c r="BF191" i="2"/>
  <c r="BI190" i="2"/>
  <c r="BH190" i="2"/>
  <c r="BG190" i="2"/>
  <c r="BE190" i="2"/>
  <c r="AA190" i="2"/>
  <c r="Y190" i="2"/>
  <c r="W190" i="2"/>
  <c r="BK190" i="2"/>
  <c r="N190" i="2"/>
  <c r="BF190" i="2"/>
  <c r="BI189" i="2"/>
  <c r="BH189" i="2"/>
  <c r="BG189" i="2"/>
  <c r="BE189" i="2"/>
  <c r="AA189" i="2"/>
  <c r="Y189" i="2"/>
  <c r="W189" i="2"/>
  <c r="BK189" i="2"/>
  <c r="N189" i="2"/>
  <c r="BF189" i="2"/>
  <c r="BI188" i="2"/>
  <c r="BH188" i="2"/>
  <c r="BG188" i="2"/>
  <c r="BE188" i="2"/>
  <c r="AA188" i="2"/>
  <c r="Y188" i="2"/>
  <c r="W188" i="2"/>
  <c r="BK188" i="2"/>
  <c r="N188" i="2"/>
  <c r="BF188" i="2"/>
  <c r="BI187" i="2"/>
  <c r="BH187" i="2"/>
  <c r="BG187" i="2"/>
  <c r="BE187" i="2"/>
  <c r="AA187" i="2"/>
  <c r="Y187" i="2"/>
  <c r="W187" i="2"/>
  <c r="BK187" i="2"/>
  <c r="N187" i="2"/>
  <c r="BF187" i="2"/>
  <c r="BI186" i="2"/>
  <c r="BH186" i="2"/>
  <c r="BG186" i="2"/>
  <c r="BE186" i="2"/>
  <c r="AA186" i="2"/>
  <c r="Y186" i="2"/>
  <c r="W186" i="2"/>
  <c r="BK186" i="2"/>
  <c r="N186" i="2"/>
  <c r="BF186" i="2"/>
  <c r="BI185" i="2"/>
  <c r="BH185" i="2"/>
  <c r="BG185" i="2"/>
  <c r="BE185" i="2"/>
  <c r="AA185" i="2"/>
  <c r="Y185" i="2"/>
  <c r="W185" i="2"/>
  <c r="BK185" i="2"/>
  <c r="N185" i="2"/>
  <c r="BF185" i="2"/>
  <c r="BI184" i="2"/>
  <c r="BH184" i="2"/>
  <c r="BG184" i="2"/>
  <c r="BE184" i="2"/>
  <c r="AA184" i="2"/>
  <c r="Y184" i="2"/>
  <c r="W184" i="2"/>
  <c r="BK184" i="2"/>
  <c r="N184" i="2"/>
  <c r="BF184" i="2"/>
  <c r="BI183" i="2"/>
  <c r="BH183" i="2"/>
  <c r="BG183" i="2"/>
  <c r="BE183" i="2"/>
  <c r="AA183" i="2"/>
  <c r="Y183" i="2"/>
  <c r="W183" i="2"/>
  <c r="BK183" i="2"/>
  <c r="N183" i="2"/>
  <c r="BF183" i="2"/>
  <c r="BI182" i="2"/>
  <c r="BH182" i="2"/>
  <c r="BG182" i="2"/>
  <c r="BE182" i="2"/>
  <c r="AA182" i="2"/>
  <c r="Y182" i="2"/>
  <c r="W182" i="2"/>
  <c r="BK182" i="2"/>
  <c r="N182" i="2"/>
  <c r="BF182" i="2"/>
  <c r="BI181" i="2"/>
  <c r="BH181" i="2"/>
  <c r="BG181" i="2"/>
  <c r="BE181" i="2"/>
  <c r="AA181" i="2"/>
  <c r="Y181" i="2"/>
  <c r="W181" i="2"/>
  <c r="BK181" i="2"/>
  <c r="N181" i="2"/>
  <c r="BF181" i="2"/>
  <c r="BI180" i="2"/>
  <c r="BH180" i="2"/>
  <c r="BG180" i="2"/>
  <c r="BE180" i="2"/>
  <c r="AA180" i="2"/>
  <c r="AA179" i="2"/>
  <c r="Y180" i="2"/>
  <c r="Y179" i="2"/>
  <c r="W180" i="2"/>
  <c r="W179" i="2"/>
  <c r="BK180" i="2"/>
  <c r="BK179" i="2"/>
  <c r="N179" i="2" s="1"/>
  <c r="N97" i="2" s="1"/>
  <c r="N180" i="2"/>
  <c r="BF180" i="2" s="1"/>
  <c r="BI178" i="2"/>
  <c r="BH178" i="2"/>
  <c r="BG178" i="2"/>
  <c r="BE178" i="2"/>
  <c r="AA178" i="2"/>
  <c r="Y178" i="2"/>
  <c r="W178" i="2"/>
  <c r="BK178" i="2"/>
  <c r="N178" i="2"/>
  <c r="BF178" i="2"/>
  <c r="BI177" i="2"/>
  <c r="BH177" i="2"/>
  <c r="BG177" i="2"/>
  <c r="BE177" i="2"/>
  <c r="AA177" i="2"/>
  <c r="Y177" i="2"/>
  <c r="W177" i="2"/>
  <c r="BK177" i="2"/>
  <c r="N177" i="2"/>
  <c r="BF177" i="2"/>
  <c r="BI176" i="2"/>
  <c r="BH176" i="2"/>
  <c r="BG176" i="2"/>
  <c r="BE176" i="2"/>
  <c r="AA176" i="2"/>
  <c r="Y176" i="2"/>
  <c r="W176" i="2"/>
  <c r="BK176" i="2"/>
  <c r="N176" i="2"/>
  <c r="BF176" i="2"/>
  <c r="BI175" i="2"/>
  <c r="BH175" i="2"/>
  <c r="BG175" i="2"/>
  <c r="BE175" i="2"/>
  <c r="AA175" i="2"/>
  <c r="Y175" i="2"/>
  <c r="W175" i="2"/>
  <c r="BK175" i="2"/>
  <c r="N175" i="2"/>
  <c r="BF175" i="2"/>
  <c r="BI174" i="2"/>
  <c r="BH174" i="2"/>
  <c r="BG174" i="2"/>
  <c r="BE174" i="2"/>
  <c r="AA174" i="2"/>
  <c r="Y174" i="2"/>
  <c r="W174" i="2"/>
  <c r="BK174" i="2"/>
  <c r="N174" i="2"/>
  <c r="BF174" i="2"/>
  <c r="BI173" i="2"/>
  <c r="BH173" i="2"/>
  <c r="BG173" i="2"/>
  <c r="BE173" i="2"/>
  <c r="AA173" i="2"/>
  <c r="AA172" i="2"/>
  <c r="Y173" i="2"/>
  <c r="Y172" i="2"/>
  <c r="W173" i="2"/>
  <c r="W172" i="2"/>
  <c r="BK173" i="2"/>
  <c r="BK172" i="2"/>
  <c r="N172" i="2" s="1"/>
  <c r="N96" i="2" s="1"/>
  <c r="N173" i="2"/>
  <c r="BF173" i="2" s="1"/>
  <c r="BI171" i="2"/>
  <c r="BH171" i="2"/>
  <c r="BG171" i="2"/>
  <c r="BE171" i="2"/>
  <c r="AA171" i="2"/>
  <c r="Y171" i="2"/>
  <c r="W171" i="2"/>
  <c r="BK171" i="2"/>
  <c r="N171" i="2"/>
  <c r="BF171" i="2"/>
  <c r="BI170" i="2"/>
  <c r="BH170" i="2"/>
  <c r="BG170" i="2"/>
  <c r="BE170" i="2"/>
  <c r="AA170" i="2"/>
  <c r="Y170" i="2"/>
  <c r="W170" i="2"/>
  <c r="BK170" i="2"/>
  <c r="N170" i="2"/>
  <c r="BF170" i="2"/>
  <c r="BI169" i="2"/>
  <c r="BH169" i="2"/>
  <c r="BG169" i="2"/>
  <c r="BE169" i="2"/>
  <c r="AA169" i="2"/>
  <c r="AA168" i="2"/>
  <c r="AA167" i="2" s="1"/>
  <c r="Y169" i="2"/>
  <c r="Y168" i="2" s="1"/>
  <c r="Y167" i="2" s="1"/>
  <c r="W169" i="2"/>
  <c r="W168" i="2"/>
  <c r="W167" i="2" s="1"/>
  <c r="BK169" i="2"/>
  <c r="BK168" i="2" s="1"/>
  <c r="N169" i="2"/>
  <c r="BF169" i="2"/>
  <c r="BI166" i="2"/>
  <c r="BH166" i="2"/>
  <c r="BG166" i="2"/>
  <c r="BE166" i="2"/>
  <c r="AA166" i="2"/>
  <c r="AA165" i="2"/>
  <c r="Y166" i="2"/>
  <c r="Y165" i="2"/>
  <c r="W166" i="2"/>
  <c r="W165" i="2"/>
  <c r="BK166" i="2"/>
  <c r="BK165" i="2"/>
  <c r="N165" i="2" s="1"/>
  <c r="N93" i="2" s="1"/>
  <c r="N166" i="2"/>
  <c r="BF166" i="2" s="1"/>
  <c r="BI164" i="2"/>
  <c r="BH164" i="2"/>
  <c r="BG164" i="2"/>
  <c r="BE164" i="2"/>
  <c r="AA164" i="2"/>
  <c r="Y164" i="2"/>
  <c r="W164" i="2"/>
  <c r="BK164" i="2"/>
  <c r="N164" i="2"/>
  <c r="BF164" i="2"/>
  <c r="BI163" i="2"/>
  <c r="BH163" i="2"/>
  <c r="BG163" i="2"/>
  <c r="BE163" i="2"/>
  <c r="AA163" i="2"/>
  <c r="Y163" i="2"/>
  <c r="W163" i="2"/>
  <c r="BK163" i="2"/>
  <c r="N163" i="2"/>
  <c r="BF163" i="2"/>
  <c r="BI162" i="2"/>
  <c r="BH162" i="2"/>
  <c r="BG162" i="2"/>
  <c r="BE162" i="2"/>
  <c r="AA162" i="2"/>
  <c r="Y162" i="2"/>
  <c r="W162" i="2"/>
  <c r="BK162" i="2"/>
  <c r="N162" i="2"/>
  <c r="BF162" i="2"/>
  <c r="BI161" i="2"/>
  <c r="BH161" i="2"/>
  <c r="BG161" i="2"/>
  <c r="BE161" i="2"/>
  <c r="AA161" i="2"/>
  <c r="Y161" i="2"/>
  <c r="W161" i="2"/>
  <c r="BK161" i="2"/>
  <c r="N161" i="2"/>
  <c r="BF161" i="2"/>
  <c r="BI160" i="2"/>
  <c r="BH160" i="2"/>
  <c r="BG160" i="2"/>
  <c r="BE160" i="2"/>
  <c r="AA160" i="2"/>
  <c r="Y160" i="2"/>
  <c r="W160" i="2"/>
  <c r="BK160" i="2"/>
  <c r="N160" i="2"/>
  <c r="BF160" i="2"/>
  <c r="BI159" i="2"/>
  <c r="BH159" i="2"/>
  <c r="BG159" i="2"/>
  <c r="BE159" i="2"/>
  <c r="AA159" i="2"/>
  <c r="Y159" i="2"/>
  <c r="W159" i="2"/>
  <c r="BK159" i="2"/>
  <c r="N159" i="2"/>
  <c r="BF159" i="2"/>
  <c r="BI158" i="2"/>
  <c r="BH158" i="2"/>
  <c r="BG158" i="2"/>
  <c r="BE158" i="2"/>
  <c r="AA158" i="2"/>
  <c r="Y158" i="2"/>
  <c r="W158" i="2"/>
  <c r="BK158" i="2"/>
  <c r="N158" i="2"/>
  <c r="BF158" i="2"/>
  <c r="BI157" i="2"/>
  <c r="BH157" i="2"/>
  <c r="BG157" i="2"/>
  <c r="BE157" i="2"/>
  <c r="AA157" i="2"/>
  <c r="Y157" i="2"/>
  <c r="W157" i="2"/>
  <c r="BK157" i="2"/>
  <c r="N157" i="2"/>
  <c r="BF157" i="2"/>
  <c r="BI156" i="2"/>
  <c r="BH156" i="2"/>
  <c r="BG156" i="2"/>
  <c r="BE156" i="2"/>
  <c r="AA156" i="2"/>
  <c r="Y156" i="2"/>
  <c r="W156" i="2"/>
  <c r="BK156" i="2"/>
  <c r="N156" i="2"/>
  <c r="BF156" i="2"/>
  <c r="BI155" i="2"/>
  <c r="BH155" i="2"/>
  <c r="BG155" i="2"/>
  <c r="BE155" i="2"/>
  <c r="AA155" i="2"/>
  <c r="Y155" i="2"/>
  <c r="W155" i="2"/>
  <c r="BK155" i="2"/>
  <c r="N155" i="2"/>
  <c r="BF155" i="2"/>
  <c r="BI154" i="2"/>
  <c r="BH154" i="2"/>
  <c r="BG154" i="2"/>
  <c r="BE154" i="2"/>
  <c r="AA154" i="2"/>
  <c r="Y154" i="2"/>
  <c r="W154" i="2"/>
  <c r="BK154" i="2"/>
  <c r="N154" i="2"/>
  <c r="BF154" i="2"/>
  <c r="BI153" i="2"/>
  <c r="BH153" i="2"/>
  <c r="BG153" i="2"/>
  <c r="BE153" i="2"/>
  <c r="AA153" i="2"/>
  <c r="Y153" i="2"/>
  <c r="W153" i="2"/>
  <c r="BK153" i="2"/>
  <c r="N153" i="2"/>
  <c r="BF153" i="2"/>
  <c r="BI152" i="2"/>
  <c r="BH152" i="2"/>
  <c r="BG152" i="2"/>
  <c r="BE152" i="2"/>
  <c r="AA152" i="2"/>
  <c r="Y152" i="2"/>
  <c r="W152" i="2"/>
  <c r="BK152" i="2"/>
  <c r="N152" i="2"/>
  <c r="BF152" i="2"/>
  <c r="BI151" i="2"/>
  <c r="BH151" i="2"/>
  <c r="BG151" i="2"/>
  <c r="BE151" i="2"/>
  <c r="AA151" i="2"/>
  <c r="Y151" i="2"/>
  <c r="W151" i="2"/>
  <c r="BK151" i="2"/>
  <c r="N151" i="2"/>
  <c r="BF151" i="2"/>
  <c r="BI150" i="2"/>
  <c r="BH150" i="2"/>
  <c r="BG150" i="2"/>
  <c r="BE150" i="2"/>
  <c r="AA150" i="2"/>
  <c r="Y150" i="2"/>
  <c r="W150" i="2"/>
  <c r="BK150" i="2"/>
  <c r="N150" i="2"/>
  <c r="BF150" i="2"/>
  <c r="BI149" i="2"/>
  <c r="BH149" i="2"/>
  <c r="BG149" i="2"/>
  <c r="BE149" i="2"/>
  <c r="AA149" i="2"/>
  <c r="Y149" i="2"/>
  <c r="W149" i="2"/>
  <c r="BK149" i="2"/>
  <c r="N149" i="2"/>
  <c r="BF149" i="2"/>
  <c r="BI148" i="2"/>
  <c r="BH148" i="2"/>
  <c r="BG148" i="2"/>
  <c r="BE148" i="2"/>
  <c r="AA148" i="2"/>
  <c r="Y148" i="2"/>
  <c r="W148" i="2"/>
  <c r="BK148" i="2"/>
  <c r="N148" i="2"/>
  <c r="BF148" i="2"/>
  <c r="BI147" i="2"/>
  <c r="BH147" i="2"/>
  <c r="BG147" i="2"/>
  <c r="BE147" i="2"/>
  <c r="AA147" i="2"/>
  <c r="Y147" i="2"/>
  <c r="W147" i="2"/>
  <c r="BK147" i="2"/>
  <c r="N147" i="2"/>
  <c r="BF147" i="2"/>
  <c r="BI146" i="2"/>
  <c r="BH146" i="2"/>
  <c r="BG146" i="2"/>
  <c r="BE146" i="2"/>
  <c r="AA146" i="2"/>
  <c r="AA145" i="2"/>
  <c r="Y146" i="2"/>
  <c r="Y145" i="2"/>
  <c r="W146" i="2"/>
  <c r="W145" i="2"/>
  <c r="BK146" i="2"/>
  <c r="BK145" i="2"/>
  <c r="N145" i="2" s="1"/>
  <c r="N92" i="2" s="1"/>
  <c r="N146" i="2"/>
  <c r="BF146" i="2" s="1"/>
  <c r="BI144" i="2"/>
  <c r="BH144" i="2"/>
  <c r="BG144" i="2"/>
  <c r="BE144" i="2"/>
  <c r="AA144" i="2"/>
  <c r="Y144" i="2"/>
  <c r="W144" i="2"/>
  <c r="BK144" i="2"/>
  <c r="N144" i="2"/>
  <c r="BF144" i="2"/>
  <c r="BI143" i="2"/>
  <c r="BH143" i="2"/>
  <c r="BG143" i="2"/>
  <c r="BE143" i="2"/>
  <c r="AA143" i="2"/>
  <c r="Y143" i="2"/>
  <c r="W143" i="2"/>
  <c r="BK143" i="2"/>
  <c r="N143" i="2"/>
  <c r="BF143" i="2"/>
  <c r="BI142" i="2"/>
  <c r="BH142" i="2"/>
  <c r="BG142" i="2"/>
  <c r="BE142" i="2"/>
  <c r="AA142" i="2"/>
  <c r="Y142" i="2"/>
  <c r="W142" i="2"/>
  <c r="BK142" i="2"/>
  <c r="N142" i="2"/>
  <c r="BF142" i="2"/>
  <c r="BI141" i="2"/>
  <c r="BH141" i="2"/>
  <c r="BG141" i="2"/>
  <c r="BE141" i="2"/>
  <c r="AA141" i="2"/>
  <c r="Y141" i="2"/>
  <c r="W141" i="2"/>
  <c r="BK141" i="2"/>
  <c r="N141" i="2"/>
  <c r="BF141" i="2"/>
  <c r="BI140" i="2"/>
  <c r="BH140" i="2"/>
  <c r="BG140" i="2"/>
  <c r="BE140" i="2"/>
  <c r="AA140" i="2"/>
  <c r="Y140" i="2"/>
  <c r="W140" i="2"/>
  <c r="BK140" i="2"/>
  <c r="N140" i="2"/>
  <c r="BF140" i="2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Y138" i="2"/>
  <c r="W138" i="2"/>
  <c r="BK138" i="2"/>
  <c r="N138" i="2"/>
  <c r="BF138" i="2"/>
  <c r="BI137" i="2"/>
  <c r="BH137" i="2"/>
  <c r="BG137" i="2"/>
  <c r="BE137" i="2"/>
  <c r="AA137" i="2"/>
  <c r="Y137" i="2"/>
  <c r="W137" i="2"/>
  <c r="BK137" i="2"/>
  <c r="N137" i="2"/>
  <c r="BF137" i="2"/>
  <c r="BI136" i="2"/>
  <c r="BH136" i="2"/>
  <c r="BG136" i="2"/>
  <c r="BE136" i="2"/>
  <c r="AA136" i="2"/>
  <c r="AA135" i="2"/>
  <c r="Y136" i="2"/>
  <c r="Y135" i="2"/>
  <c r="W136" i="2"/>
  <c r="W135" i="2"/>
  <c r="BK136" i="2"/>
  <c r="BK135" i="2"/>
  <c r="N135" i="2" s="1"/>
  <c r="N91" i="2" s="1"/>
  <c r="N136" i="2"/>
  <c r="BF136" i="2" s="1"/>
  <c r="BI134" i="2"/>
  <c r="BH134" i="2"/>
  <c r="BG134" i="2"/>
  <c r="BE134" i="2"/>
  <c r="AA134" i="2"/>
  <c r="Y134" i="2"/>
  <c r="W134" i="2"/>
  <c r="BK134" i="2"/>
  <c r="N134" i="2"/>
  <c r="BF134" i="2"/>
  <c r="BI133" i="2"/>
  <c r="BH133" i="2"/>
  <c r="BG133" i="2"/>
  <c r="BE133" i="2"/>
  <c r="AA133" i="2"/>
  <c r="AA132" i="2"/>
  <c r="AA131" i="2" s="1"/>
  <c r="AA130" i="2" s="1"/>
  <c r="Y133" i="2"/>
  <c r="Y132" i="2"/>
  <c r="Y131" i="2" s="1"/>
  <c r="Y130" i="2" s="1"/>
  <c r="W133" i="2"/>
  <c r="W132" i="2"/>
  <c r="W131" i="2" s="1"/>
  <c r="W130" i="2" s="1"/>
  <c r="AU88" i="1" s="1"/>
  <c r="BK133" i="2"/>
  <c r="BK132" i="2" s="1"/>
  <c r="N133" i="2"/>
  <c r="BF133" i="2" s="1"/>
  <c r="M127" i="2"/>
  <c r="M126" i="2"/>
  <c r="F126" i="2"/>
  <c r="F124" i="2"/>
  <c r="F122" i="2"/>
  <c r="BI111" i="2"/>
  <c r="BH111" i="2"/>
  <c r="BG111" i="2"/>
  <c r="BE111" i="2"/>
  <c r="BI110" i="2"/>
  <c r="BH110" i="2"/>
  <c r="BG110" i="2"/>
  <c r="BE110" i="2"/>
  <c r="BI109" i="2"/>
  <c r="BH109" i="2"/>
  <c r="BG109" i="2"/>
  <c r="BE109" i="2"/>
  <c r="BI108" i="2"/>
  <c r="BH108" i="2"/>
  <c r="BG108" i="2"/>
  <c r="BE108" i="2"/>
  <c r="BI107" i="2"/>
  <c r="BH107" i="2"/>
  <c r="BG107" i="2"/>
  <c r="BE107" i="2"/>
  <c r="BI106" i="2"/>
  <c r="H36" i="2"/>
  <c r="BD88" i="1" s="1"/>
  <c r="BH106" i="2"/>
  <c r="H35" i="2" s="1"/>
  <c r="BC88" i="1" s="1"/>
  <c r="BG106" i="2"/>
  <c r="H34" i="2"/>
  <c r="BB88" i="1" s="1"/>
  <c r="BE106" i="2"/>
  <c r="M32" i="2" s="1"/>
  <c r="AV88" i="1" s="1"/>
  <c r="M84" i="2"/>
  <c r="M83" i="2"/>
  <c r="F83" i="2"/>
  <c r="F81" i="2"/>
  <c r="F79" i="2"/>
  <c r="O15" i="2"/>
  <c r="E15" i="2"/>
  <c r="F127" i="2"/>
  <c r="F84" i="2"/>
  <c r="O14" i="2"/>
  <c r="O9" i="2"/>
  <c r="M124" i="2"/>
  <c r="M81" i="2"/>
  <c r="F6" i="2"/>
  <c r="F121" i="2" s="1"/>
  <c r="CK96" i="1"/>
  <c r="CJ96" i="1"/>
  <c r="CI96" i="1"/>
  <c r="CC96" i="1"/>
  <c r="CH96" i="1"/>
  <c r="CB96" i="1"/>
  <c r="CG96" i="1"/>
  <c r="CA96" i="1"/>
  <c r="CF96" i="1"/>
  <c r="BZ96" i="1"/>
  <c r="CE96" i="1"/>
  <c r="CK95" i="1"/>
  <c r="CJ95" i="1"/>
  <c r="CI95" i="1"/>
  <c r="CC95" i="1"/>
  <c r="CH95" i="1"/>
  <c r="CB95" i="1"/>
  <c r="CG95" i="1"/>
  <c r="CA95" i="1"/>
  <c r="CF95" i="1"/>
  <c r="BZ95" i="1"/>
  <c r="CE95" i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H93" i="1"/>
  <c r="CG93" i="1"/>
  <c r="CF93" i="1"/>
  <c r="BZ93" i="1"/>
  <c r="CE93" i="1"/>
  <c r="BD87" i="1"/>
  <c r="W35" i="1" s="1"/>
  <c r="BC87" i="1"/>
  <c r="BB87" i="1"/>
  <c r="W33" i="1" s="1"/>
  <c r="AU87" i="1"/>
  <c r="AM83" i="1"/>
  <c r="L83" i="1"/>
  <c r="AM82" i="1"/>
  <c r="L82" i="1"/>
  <c r="AM80" i="1"/>
  <c r="L80" i="1"/>
  <c r="L78" i="1"/>
  <c r="L77" i="1"/>
  <c r="AX87" i="1" l="1"/>
  <c r="W34" i="1"/>
  <c r="AY87" i="1"/>
  <c r="F78" i="2"/>
  <c r="N132" i="2"/>
  <c r="N90" i="2" s="1"/>
  <c r="BK131" i="2"/>
  <c r="N168" i="2"/>
  <c r="N95" i="2" s="1"/>
  <c r="BK167" i="2"/>
  <c r="N167" i="2" s="1"/>
  <c r="N94" i="2" s="1"/>
  <c r="H32" i="2"/>
  <c r="AZ88" i="1" s="1"/>
  <c r="N102" i="3"/>
  <c r="BF102" i="3" s="1"/>
  <c r="N101" i="3"/>
  <c r="BF101" i="3" s="1"/>
  <c r="N100" i="3"/>
  <c r="BF100" i="3" s="1"/>
  <c r="N99" i="3"/>
  <c r="BF99" i="3" s="1"/>
  <c r="N98" i="3"/>
  <c r="BF98" i="3" s="1"/>
  <c r="N97" i="3"/>
  <c r="M27" i="3"/>
  <c r="N126" i="4"/>
  <c r="N92" i="4" s="1"/>
  <c r="BK125" i="4"/>
  <c r="N125" i="4" s="1"/>
  <c r="N91" i="4" s="1"/>
  <c r="N123" i="4"/>
  <c r="N90" i="4" s="1"/>
  <c r="BK122" i="4"/>
  <c r="H32" i="4"/>
  <c r="AZ90" i="1" s="1"/>
  <c r="H32" i="3"/>
  <c r="AZ89" i="1" s="1"/>
  <c r="N122" i="4" l="1"/>
  <c r="N89" i="4" s="1"/>
  <c r="BK121" i="4"/>
  <c r="N121" i="4" s="1"/>
  <c r="N88" i="4" s="1"/>
  <c r="N96" i="3"/>
  <c r="BF97" i="3"/>
  <c r="AZ87" i="1"/>
  <c r="N131" i="2"/>
  <c r="N89" i="2" s="1"/>
  <c r="BK130" i="2"/>
  <c r="N130" i="2" s="1"/>
  <c r="N88" i="2" s="1"/>
  <c r="N111" i="2" l="1"/>
  <c r="BF111" i="2" s="1"/>
  <c r="N110" i="2"/>
  <c r="BF110" i="2" s="1"/>
  <c r="N109" i="2"/>
  <c r="BF109" i="2" s="1"/>
  <c r="N108" i="2"/>
  <c r="BF108" i="2" s="1"/>
  <c r="N107" i="2"/>
  <c r="BF107" i="2" s="1"/>
  <c r="N106" i="2"/>
  <c r="M27" i="2"/>
  <c r="AV87" i="1"/>
  <c r="M28" i="3"/>
  <c r="L104" i="3"/>
  <c r="N102" i="4"/>
  <c r="BF102" i="4" s="1"/>
  <c r="N101" i="4"/>
  <c r="BF101" i="4" s="1"/>
  <c r="N100" i="4"/>
  <c r="BF100" i="4" s="1"/>
  <c r="N99" i="4"/>
  <c r="BF99" i="4" s="1"/>
  <c r="N98" i="4"/>
  <c r="BF98" i="4" s="1"/>
  <c r="N97" i="4"/>
  <c r="M27" i="4"/>
  <c r="M33" i="3"/>
  <c r="AW89" i="1" s="1"/>
  <c r="AT89" i="1" s="1"/>
  <c r="H33" i="3"/>
  <c r="BA89" i="1" s="1"/>
  <c r="N96" i="4" l="1"/>
  <c r="BF97" i="4"/>
  <c r="N105" i="2"/>
  <c r="BF106" i="2"/>
  <c r="AS89" i="1"/>
  <c r="M30" i="3"/>
  <c r="L38" i="3" l="1"/>
  <c r="AG89" i="1"/>
  <c r="AN89" i="1" s="1"/>
  <c r="M33" i="2"/>
  <c r="AW88" i="1" s="1"/>
  <c r="AT88" i="1" s="1"/>
  <c r="H33" i="2"/>
  <c r="BA88" i="1" s="1"/>
  <c r="M28" i="4"/>
  <c r="L104" i="4"/>
  <c r="M28" i="2"/>
  <c r="L113" i="2"/>
  <c r="M33" i="4"/>
  <c r="AW90" i="1" s="1"/>
  <c r="AT90" i="1" s="1"/>
  <c r="H33" i="4"/>
  <c r="BA90" i="1" s="1"/>
  <c r="BA87" i="1" l="1"/>
  <c r="AS88" i="1"/>
  <c r="M30" i="2"/>
  <c r="AS90" i="1"/>
  <c r="M30" i="4"/>
  <c r="AS87" i="1" l="1"/>
  <c r="AG90" i="1"/>
  <c r="AN90" i="1" s="1"/>
  <c r="L38" i="4"/>
  <c r="L38" i="2"/>
  <c r="AG88" i="1"/>
  <c r="W32" i="1"/>
  <c r="AW87" i="1"/>
  <c r="AK32" i="1" l="1"/>
  <c r="AT87" i="1"/>
  <c r="AG87" i="1"/>
  <c r="AN88" i="1"/>
  <c r="AG96" i="1" l="1"/>
  <c r="AG94" i="1"/>
  <c r="AN87" i="1"/>
  <c r="AK26" i="1"/>
  <c r="AG93" i="1"/>
  <c r="AG95" i="1"/>
  <c r="AG92" i="1" l="1"/>
  <c r="CD93" i="1"/>
  <c r="AV93" i="1"/>
  <c r="BY93" i="1" s="1"/>
  <c r="AV94" i="1"/>
  <c r="BY94" i="1" s="1"/>
  <c r="CD94" i="1"/>
  <c r="CD95" i="1"/>
  <c r="AV95" i="1"/>
  <c r="BY95" i="1" s="1"/>
  <c r="AV96" i="1"/>
  <c r="BY96" i="1" s="1"/>
  <c r="AN96" i="1"/>
  <c r="CD96" i="1"/>
  <c r="AK31" i="1" l="1"/>
  <c r="AN93" i="1"/>
  <c r="AN95" i="1"/>
  <c r="AN94" i="1"/>
  <c r="W31" i="1"/>
  <c r="AK27" i="1"/>
  <c r="AK29" i="1" s="1"/>
  <c r="AK37" i="1" s="1"/>
  <c r="AG98" i="1"/>
  <c r="AN92" i="1" l="1"/>
  <c r="AN98" i="1" s="1"/>
</calcChain>
</file>

<file path=xl/sharedStrings.xml><?xml version="1.0" encoding="utf-8"?>
<sst xmlns="http://schemas.openxmlformats.org/spreadsheetml/2006/main" count="3678" uniqueCount="728">
  <si>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</si>
  <si>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</si>
  <si>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</si>
  <si>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</si>
  <si>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</si>
  <si>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</si>
  <si>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</si>
  <si>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</si>
  <si>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</si>
  <si>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</si>
  <si>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</si>
  <si>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</si>
  <si>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</si>
  <si>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</si>
  <si>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</si>
  <si>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ZOS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</si>
  <si>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</si>
  <si>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</si>
  <si>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„Rekonštrukcia ZOS“</t>
  </si>
  <si>
    <t>JKSO:</t>
  </si>
  <si>
    <t/>
  </si>
  <si>
    <t>KS:</t>
  </si>
  <si>
    <t>Miesto:</t>
  </si>
  <si>
    <t>Partizánske</t>
  </si>
  <si>
    <t>Dátum:</t>
  </si>
  <si>
    <t>5. 2. 2018</t>
  </si>
  <si>
    <t>Objednávateľ:</t>
  </si>
  <si>
    <t>IČO:</t>
  </si>
  <si>
    <t>00310905</t>
  </si>
  <si>
    <t>Mesto Partizánske</t>
  </si>
  <si>
    <t>IČO DPH:</t>
  </si>
  <si>
    <t>Zhotoviteľ:</t>
  </si>
  <si>
    <t>Vyplň údaj</t>
  </si>
  <si>
    <t>Projektant:</t>
  </si>
  <si>
    <t>46549943</t>
  </si>
  <si>
    <t>AM STUDIO s.r.o.</t>
  </si>
  <si>
    <t>SK2023440364</t>
  </si>
  <si>
    <t>True</t>
  </si>
  <si>
    <t>0,01</t>
  </si>
  <si>
    <t>Spracovateľ:</t>
  </si>
  <si>
    <t>46 549 943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</si>
  <si>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</si>
  <si>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</si>
  <si>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</si>
  <si>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</si>
  <si>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</si>
  <si>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</si>
  <si>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</si>
  <si>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</si>
  <si>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</si>
  <si>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</si>
  <si>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</si>
  <si>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</si>
  <si>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</si>
  <si>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</si>
  <si>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</si>
  <si>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</si>
  <si>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</si>
  <si>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</si>
  <si>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</si>
  <si>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</si>
  <si>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</si>
  <si>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</si>
  <si>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</si>
  <si>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</si>
  <si>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</si>
  <si>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</si>
  <si>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</si>
  <si>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</si>
  <si>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</si>
  <si>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</si>
  <si>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</si>
  <si>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</si>
  <si>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</si>
  <si>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</si>
  <si>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</si>
  <si>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</si>
  <si>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</si>
  <si>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</si>
  <si>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</si>
  <si>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</si>
  <si>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</si>
  <si>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</si>
  <si>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</si>
  <si>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{b138e598-3837-4b15-aaec-ff444af53284}</t>
  </si>
  <si>
    <t>{00000000-0000-0000-0000-000000000000}</t>
  </si>
  <si>
    <t>/</t>
  </si>
  <si>
    <t>1</t>
  </si>
  <si>
    <t>SO 01 - Stavebné úpravy</t>
  </si>
  <si>
    <t>{7263c134-0381-4b53-9096-9b18cd835759}</t>
  </si>
  <si>
    <t>2</t>
  </si>
  <si>
    <t>SO 02 - Zdravotechnika</t>
  </si>
  <si>
    <t>{bd2049ea-4e77-45c6-8bed-71f544fd8dd2}</t>
  </si>
  <si>
    <t>3</t>
  </si>
  <si>
    <t>SO 03 - Elektromontážne práce</t>
  </si>
  <si>
    <t>{05bf1c7d-80a1-4b56-ae3b-7b1c118336f4}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</si>
  <si>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</si>
  <si>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</si>
  <si>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</si>
  <si>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</si>
  <si>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</si>
  <si>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</si>
  <si>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</si>
  <si>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</si>
  <si>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</si>
  <si>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</si>
  <si>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</si>
  <si>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</si>
  <si>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</si>
  <si>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</si>
  <si>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</si>
  <si>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</si>
  <si>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1 - SO 01 - Stavebné úpravy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</si>
  <si>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</si>
  <si>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</si>
  <si>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</si>
  <si>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</si>
  <si>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</si>
  <si>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</si>
  <si>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</si>
  <si>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</si>
  <si>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</si>
  <si>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</si>
  <si>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</si>
  <si>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</si>
  <si>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</si>
  <si>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 xml:space="preserve">    763 - Konštrukcie - drevostavby</t>
  </si>
  <si>
    <t xml:space="preserve">    766 - Konštrukcie stolárske</t>
  </si>
  <si>
    <t xml:space="preserve">    771 - Podlahy z dlaždíc</t>
  </si>
  <si>
    <t xml:space="preserve">    775 - Podlahy vlysové a parketové</t>
  </si>
  <si>
    <t xml:space="preserve">    776 - Podlahy povlakové</t>
  </si>
  <si>
    <t xml:space="preserve">    781 - Dokončovacie práce a obklady</t>
  </si>
  <si>
    <t xml:space="preserve">    784 - Dokončovacie práce - maľby</t>
  </si>
  <si>
    <t>VP - Práce naviac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</si>
  <si>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</si>
  <si>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</si>
  <si>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</si>
  <si>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</si>
  <si>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</si>
  <si>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</si>
  <si>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</si>
  <si>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</si>
  <si>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</si>
  <si>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</si>
  <si>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</si>
  <si>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</si>
  <si>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</si>
  <si>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</si>
  <si>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</si>
  <si>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</si>
  <si>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</si>
  <si>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</si>
  <si>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</si>
  <si>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</si>
  <si>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</si>
  <si>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</si>
  <si>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</si>
  <si>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</si>
  <si>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</si>
  <si>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310279841</t>
  </si>
  <si>
    <t>Zamurovanie otvoru s plochou do 4m2 v murive nadzákladného nepálenými tvárnicami hr. do 300mm</t>
  </si>
  <si>
    <t>m3</t>
  </si>
  <si>
    <t>4</t>
  </si>
  <si>
    <t>317162101</t>
  </si>
  <si>
    <t>Keramický predpätý preklad POROTHERM KPP, šírky 120 mm, výšky 65 mm, dĺžky 1000 mm</t>
  </si>
  <si>
    <t>ks</t>
  </si>
  <si>
    <t>612403399</t>
  </si>
  <si>
    <t>Hrubá výplň rýh na stenách akoukoľvek maltou, akejkoľvek šírky ryhy</t>
  </si>
  <si>
    <t>m2</t>
  </si>
  <si>
    <t>6</t>
  </si>
  <si>
    <t>612409991</t>
  </si>
  <si>
    <t>Začistenie omietok (s dodaním hmoty) okolo okien, dverí,podláh, obkladov atď.</t>
  </si>
  <si>
    <t>m</t>
  </si>
  <si>
    <t>8</t>
  </si>
  <si>
    <t>5</t>
  </si>
  <si>
    <t>612423521</t>
  </si>
  <si>
    <t>Omietka rýh v stenách maltou vápennou šírky ryhy do 150 mm omietkou hladkou</t>
  </si>
  <si>
    <t>10</t>
  </si>
  <si>
    <t>612423621</t>
  </si>
  <si>
    <t>Omietka rýh v stenách maltou vápennou šírky ryhy nad 150 do 300 mm omietkou hladkou</t>
  </si>
  <si>
    <t>12</t>
  </si>
  <si>
    <t>7</t>
  </si>
  <si>
    <t>612425921</t>
  </si>
  <si>
    <t>Omietka vápenná vnútorného ostenia okenného alebo dverného hladká</t>
  </si>
  <si>
    <t>14</t>
  </si>
  <si>
    <t>612464301</t>
  </si>
  <si>
    <t>Vnútorná omietka stien jemná BAUMIT, ručné miešanie a nanášanie, Baumit Univerzálna omietka jemná (Baumit FineTop)</t>
  </si>
  <si>
    <t>16</t>
  </si>
  <si>
    <t>9</t>
  </si>
  <si>
    <t>612465136</t>
  </si>
  <si>
    <t>Vnútorná omietka stien BAUMIT, vápennocementová, strojné miešanie, ručné nanášanie, Baumit MVR Uni (Baumit MVR Uni) hr. 10 mm</t>
  </si>
  <si>
    <t>18</t>
  </si>
  <si>
    <t>612481119</t>
  </si>
  <si>
    <t>Potiahnutie vnútorných stien, sklotextílnou mriežkou</t>
  </si>
  <si>
    <t>11</t>
  </si>
  <si>
    <t>632477403</t>
  </si>
  <si>
    <t>Samonivelizačná podl. hmota CEMIX, Stierka 20 MPa, na vnútorné použitie, ozn. 060, hr. 5 mm</t>
  </si>
  <si>
    <t>22</t>
  </si>
  <si>
    <t>952901111</t>
  </si>
  <si>
    <t>Vyčistenie budov pri výške podlaží do 4m</t>
  </si>
  <si>
    <t>24</t>
  </si>
  <si>
    <t>13</t>
  </si>
  <si>
    <t>962031132</t>
  </si>
  <si>
    <t>Búranie priečok z tehál pálených, plných alebo dutých hr. do 150 mm,  -0,19600t</t>
  </si>
  <si>
    <t>26</t>
  </si>
  <si>
    <t>965081712</t>
  </si>
  <si>
    <t>Búranie dlažieb, bez podklad. lôžka z xylolit., alebo keramických dlaždíc hr. do 10 mm,  -0,02000t</t>
  </si>
  <si>
    <t>28</t>
  </si>
  <si>
    <t>15</t>
  </si>
  <si>
    <t>968061125</t>
  </si>
  <si>
    <t>Vyvesenie dreveného dverného krídla do suti plochy do 2 m2, -0,02400t</t>
  </si>
  <si>
    <t>30</t>
  </si>
  <si>
    <t>968062455</t>
  </si>
  <si>
    <t>Vybúranie drevených dverových zárubní plochy do 2 m2,  -0,08800t</t>
  </si>
  <si>
    <t>32</t>
  </si>
  <si>
    <t>17</t>
  </si>
  <si>
    <t>968072455</t>
  </si>
  <si>
    <t>Vybúranie kovových dverových zárubní plochy do 2 m2,  -0,07600t</t>
  </si>
  <si>
    <t>34</t>
  </si>
  <si>
    <t>968081125</t>
  </si>
  <si>
    <t>Vyvesenie plastového dverného krídla do suti plochy do 2 m2, -0,02600t</t>
  </si>
  <si>
    <t>36</t>
  </si>
  <si>
    <t>19</t>
  </si>
  <si>
    <t>968082456</t>
  </si>
  <si>
    <t>Vybúranie plastových dverových zárubní plochy nad 2 m2,  -0,06200t</t>
  </si>
  <si>
    <t>38</t>
  </si>
  <si>
    <t>971033521</t>
  </si>
  <si>
    <t>Vybúranie otvorov v murive tehl. plochy do 1 m2 hr.do 100 mm,  -0,19100t</t>
  </si>
  <si>
    <t>40</t>
  </si>
  <si>
    <t>21</t>
  </si>
  <si>
    <t>971033631</t>
  </si>
  <si>
    <t>Vybúranie otvorov v murive tehl. plochy do 4 m2 hr.do 150 mm,  -0,27000t</t>
  </si>
  <si>
    <t>42</t>
  </si>
  <si>
    <t>973031812</t>
  </si>
  <si>
    <t>Vysekanie káps pre zaviazanie v murive z tehál hr. do 100 mm,  -0,00700t</t>
  </si>
  <si>
    <t>44</t>
  </si>
  <si>
    <t>23</t>
  </si>
  <si>
    <t>978059511</t>
  </si>
  <si>
    <t>Odsekanie a odobratie stien z obkladačiek vnútorných do 2 m2,  -0,06800t</t>
  </si>
  <si>
    <t>46</t>
  </si>
  <si>
    <t>978059531</t>
  </si>
  <si>
    <t>Odsekanie a odobratie stien z obkladačiek vnútorných nad 2 m2,  -0,06800t</t>
  </si>
  <si>
    <t>48</t>
  </si>
  <si>
    <t>25</t>
  </si>
  <si>
    <t>979011131</t>
  </si>
  <si>
    <t>Zvislá doprava sutiny po schodoch ručne do 3.5 m</t>
  </si>
  <si>
    <t>t</t>
  </si>
  <si>
    <t>50</t>
  </si>
  <si>
    <t>979081111</t>
  </si>
  <si>
    <t>Odvoz sutiny a vybúraných hmôt na skládku do 1 km</t>
  </si>
  <si>
    <t>52</t>
  </si>
  <si>
    <t>27</t>
  </si>
  <si>
    <t>979081121</t>
  </si>
  <si>
    <t>Odvoz sutiny a vybúraných hmôt na skládku za každý ďalší 1 km</t>
  </si>
  <si>
    <t>54</t>
  </si>
  <si>
    <t>979082111</t>
  </si>
  <si>
    <t>Vnútrostavenisková doprava sutiny a vybúraných hmôt do 10 m</t>
  </si>
  <si>
    <t>56</t>
  </si>
  <si>
    <t>29</t>
  </si>
  <si>
    <t>979089012</t>
  </si>
  <si>
    <t>Poplatok za skladovanie - betón, tehly, dlaždice (17 01 ), ostatné</t>
  </si>
  <si>
    <t>58</t>
  </si>
  <si>
    <t>979089713</t>
  </si>
  <si>
    <t>Prenájom kontajneru 7 m3    /1 mesiac/</t>
  </si>
  <si>
    <t>60</t>
  </si>
  <si>
    <t>31</t>
  </si>
  <si>
    <t>998011001</t>
  </si>
  <si>
    <t>Presun hmôt pre budovy JKSO 801, 803,812,zvislá konštr.z tehál,tvárnic,z kovu výšky do 6 m</t>
  </si>
  <si>
    <t>62</t>
  </si>
  <si>
    <t>711211501</t>
  </si>
  <si>
    <t>Jednozlož. hydroizolačná hmota CEMIX, kúpeľňová hydroizolácia dvojnásobná, ozn. I03 vodorová</t>
  </si>
  <si>
    <t>64</t>
  </si>
  <si>
    <t>33</t>
  </si>
  <si>
    <t>711212501</t>
  </si>
  <si>
    <t>Jednozlož. hydroizolačná hmota CEMIX, kúpeľňová hydroizolácia dvojnásobna, ozn. I03 zvislá</t>
  </si>
  <si>
    <t>66</t>
  </si>
  <si>
    <t>998711101</t>
  </si>
  <si>
    <t>Presun hmôt pre izoláciu proti vode v objektoch výšky do 6 m</t>
  </si>
  <si>
    <t>68</t>
  </si>
  <si>
    <t>35</t>
  </si>
  <si>
    <t>763115112</t>
  </si>
  <si>
    <t>Priečka SDK Rigips hr. 100 mm jednoducho opláštená doskami RB 12.5 mm s tep. Izoláciou, CW 75</t>
  </si>
  <si>
    <t>72</t>
  </si>
  <si>
    <t>763115311</t>
  </si>
  <si>
    <t>Priečka SDK Rigips hr. 75 mm jednoducho opláštená doskami RBI 12.5 mm s tep. Izoláciou, CW 50</t>
  </si>
  <si>
    <t>74</t>
  </si>
  <si>
    <t>37</t>
  </si>
  <si>
    <t>763115312</t>
  </si>
  <si>
    <t>Priečka SDK Rigips hr. 100 mm jednoducho opláštená doskami RBI 12.5 mm s tep. Izoláciou, CW 75</t>
  </si>
  <si>
    <t>76</t>
  </si>
  <si>
    <t>763126642</t>
  </si>
  <si>
    <t>Predsadená SDK stena Rigips hr. 90 mm, opláštená doskou RBI 12.5 mm s tepelnou izoláciou, voľne stojaca na podkonštrukcií CW75</t>
  </si>
  <si>
    <t>78</t>
  </si>
  <si>
    <t>39</t>
  </si>
  <si>
    <t>763129521</t>
  </si>
  <si>
    <t>Demontáž sadrokartónovej predsadenej alebo šachtovej steny, s jednoduchou oceľovou konštrukciou, jednoduché opláštenie, -0,01662t</t>
  </si>
  <si>
    <t>80</t>
  </si>
  <si>
    <t>998763301</t>
  </si>
  <si>
    <t>Presun hmôt pre sádrokartónové konštrukcie v objektoch výšky do 7 m</t>
  </si>
  <si>
    <t>82</t>
  </si>
  <si>
    <t>41</t>
  </si>
  <si>
    <t>766661112</t>
  </si>
  <si>
    <t>Montáž dverového krídla kompletiz.otváravého do oceľovej alebo fošňovej zárubne, jednokrídlové</t>
  </si>
  <si>
    <t>84</t>
  </si>
  <si>
    <t>M</t>
  </si>
  <si>
    <t>6117103100</t>
  </si>
  <si>
    <t>Dvere  vnútorné, fóliované M10, plné</t>
  </si>
  <si>
    <t>86</t>
  </si>
  <si>
    <t>43</t>
  </si>
  <si>
    <t>766661422</t>
  </si>
  <si>
    <t>Montáž dverných krídiel kompletiz. protipožiarnych jednokrídlových, šírky nad 800 mm bez priezoru</t>
  </si>
  <si>
    <t>88</t>
  </si>
  <si>
    <t>6117103105</t>
  </si>
  <si>
    <t>Dvere  vnútorné, fóliované 30D3 EW-C  požiarne s odolnosťou 30min</t>
  </si>
  <si>
    <t>90</t>
  </si>
  <si>
    <t>45</t>
  </si>
  <si>
    <t>766661613</t>
  </si>
  <si>
    <t>Montáž dverového krídla kompletiz.zhrňovacie do drevenej zárubne</t>
  </si>
  <si>
    <t>92</t>
  </si>
  <si>
    <t>6117103150</t>
  </si>
  <si>
    <t>Dvere  vnútorné, zhrňovacie, lamelové š 90cm</t>
  </si>
  <si>
    <t>94</t>
  </si>
  <si>
    <t>47</t>
  </si>
  <si>
    <t>766702111</t>
  </si>
  <si>
    <t>Montáž zárubní obložkových pre dvere jednokrídlové hr.steny do 170 mm</t>
  </si>
  <si>
    <t>96</t>
  </si>
  <si>
    <t>6117103138</t>
  </si>
  <si>
    <t>Zárubňa  vnútorná, normal, fólia, hrúbka steny do 17 cm, š.60, 70, 80, 90cm</t>
  </si>
  <si>
    <t>98</t>
  </si>
  <si>
    <t>49</t>
  </si>
  <si>
    <t>766702211</t>
  </si>
  <si>
    <t>Montáž zárubní obložkových protipožiarnych pre dvere jednokrídl. hr.steny do 170 mm</t>
  </si>
  <si>
    <t>100</t>
  </si>
  <si>
    <t>6117100600</t>
  </si>
  <si>
    <t>Drevené zárubne  1100x197 cm  pre požiarne dvere jednokrídlové rámové hr. sten do 17cm</t>
  </si>
  <si>
    <t>102</t>
  </si>
  <si>
    <t>51</t>
  </si>
  <si>
    <t>766661433</t>
  </si>
  <si>
    <t>Montáž dverového krídla kompletiz.otváravého protipožiarneho, dvojkrídlové 1650x2300 mm</t>
  </si>
  <si>
    <t>104</t>
  </si>
  <si>
    <t>766702221</t>
  </si>
  <si>
    <t>Montáž zárubní protipožiarnych pre dvere dvojkrídl. 1800/2300   hr.steny do 170 mm</t>
  </si>
  <si>
    <t>106</t>
  </si>
  <si>
    <t>53</t>
  </si>
  <si>
    <t>6116410405</t>
  </si>
  <si>
    <t>Drevené presklené požiarne dvere  so zárubnou  E30 D3 EW-C  číre sklo 2/3</t>
  </si>
  <si>
    <t>108</t>
  </si>
  <si>
    <t>766811002</t>
  </si>
  <si>
    <t>Montáž kuchynskej linky drevenej, korpus spodnej skrinky, na nožičkách, šírky nad 400  do 800 mm</t>
  </si>
  <si>
    <t>110</t>
  </si>
  <si>
    <t>55</t>
  </si>
  <si>
    <t>766811003</t>
  </si>
  <si>
    <t>Montáž kuchynskej linky drevenej, korpus spodnej skrinky, na nožičkách, šírky nad 800 mm</t>
  </si>
  <si>
    <t>112</t>
  </si>
  <si>
    <t>766811012</t>
  </si>
  <si>
    <t>Montáž kuchynskej linky drevenej, korpus hornej skrinky, priskrutkovaných na   stenu, šírky nad 400 do 800 mm</t>
  </si>
  <si>
    <t>114</t>
  </si>
  <si>
    <t>57</t>
  </si>
  <si>
    <t>766811033</t>
  </si>
  <si>
    <t>Montáž kuchynskej linky drevenej, pracovnej dosky vrátane zadnej zaklapavacej lišty nad 2000 mm</t>
  </si>
  <si>
    <t>116</t>
  </si>
  <si>
    <t>766811801</t>
  </si>
  <si>
    <t>Demontáž kuchynskej linky drevenej, spodnej skrinky     -0,0130t</t>
  </si>
  <si>
    <t>118</t>
  </si>
  <si>
    <t>59</t>
  </si>
  <si>
    <t>766811802</t>
  </si>
  <si>
    <t>Demontáž kuchynskej linky drevenej, hornej skrinky       -0,01000t</t>
  </si>
  <si>
    <t>120</t>
  </si>
  <si>
    <t>766811803</t>
  </si>
  <si>
    <t>Demontáž kuchynskej linky drevenej, pracovnej dosky     -0,02100t</t>
  </si>
  <si>
    <t>122</t>
  </si>
  <si>
    <t>61</t>
  </si>
  <si>
    <t>998766101</t>
  </si>
  <si>
    <t>Presun hmot pre konštrukcie stolárske v objektoch výšky do 6 m</t>
  </si>
  <si>
    <t>124</t>
  </si>
  <si>
    <t>771415016</t>
  </si>
  <si>
    <t>Montáž soklíkov z obkladačiek do tmelu veľ. 150 x 300 mm</t>
  </si>
  <si>
    <t>126</t>
  </si>
  <si>
    <t>63</t>
  </si>
  <si>
    <t>5978650322</t>
  </si>
  <si>
    <t>Dlažba  rozmer 297x147, hr. 8mm</t>
  </si>
  <si>
    <t>128</t>
  </si>
  <si>
    <t>771575109</t>
  </si>
  <si>
    <t>Montáž podláh z dlaždíc keramických do tmelu veľ. 300 x 300 mm</t>
  </si>
  <si>
    <t>130</t>
  </si>
  <si>
    <t>65</t>
  </si>
  <si>
    <t>771575129</t>
  </si>
  <si>
    <t>Montáž podláh z dlaždíc keramických do tmelu v obmedzenom priestore veľ. 300 x 300 mm</t>
  </si>
  <si>
    <t>132</t>
  </si>
  <si>
    <t>5978650325</t>
  </si>
  <si>
    <t>Dlažba protišmyková gresová, rozmer 297x297x8 mm,</t>
  </si>
  <si>
    <t>134</t>
  </si>
  <si>
    <t>67</t>
  </si>
  <si>
    <t>771579811</t>
  </si>
  <si>
    <t>Montáž prechodového profilu</t>
  </si>
  <si>
    <t>136</t>
  </si>
  <si>
    <t>5538200200</t>
  </si>
  <si>
    <t>Prechodový profil  Al  /dl2,7m/</t>
  </si>
  <si>
    <t>138</t>
  </si>
  <si>
    <t>69</t>
  </si>
  <si>
    <t>998771101</t>
  </si>
  <si>
    <t>Presun hmôt pre podlahy z dlaždíc v objektoch výšky do 6m</t>
  </si>
  <si>
    <t>140</t>
  </si>
  <si>
    <t>70</t>
  </si>
  <si>
    <t>775591900</t>
  </si>
  <si>
    <t>Ostatné opravy na nášľapnej ploche brúsenie podláh parketových, základné</t>
  </si>
  <si>
    <t>142</t>
  </si>
  <si>
    <t>71</t>
  </si>
  <si>
    <t>776401800</t>
  </si>
  <si>
    <t>Demontáž soklíkov alebo líšt gumových alebo z PVC</t>
  </si>
  <si>
    <t>144</t>
  </si>
  <si>
    <t>776411000</t>
  </si>
  <si>
    <t>Lepenie podlahových soklíkov alebo líšt mäkkých soklových WL 50 life</t>
  </si>
  <si>
    <t>146</t>
  </si>
  <si>
    <t>73</t>
  </si>
  <si>
    <t>2841291870</t>
  </si>
  <si>
    <t>Soklík PVC</t>
  </si>
  <si>
    <t>148</t>
  </si>
  <si>
    <t>776511810</t>
  </si>
  <si>
    <t>Odstránenie povlakových podláh z nášľapnej plochy lepených bez podložky,  -0,00100t</t>
  </si>
  <si>
    <t>150</t>
  </si>
  <si>
    <t>75</t>
  </si>
  <si>
    <t>776521100</t>
  </si>
  <si>
    <t>Lepenie povlakových podláh z plastov PVC bez podkladu z pásov</t>
  </si>
  <si>
    <t>152</t>
  </si>
  <si>
    <t>2841291555</t>
  </si>
  <si>
    <t>Podlaha PVC homogénna hr.2mm /Polyfloor/, trieda záťaže 34</t>
  </si>
  <si>
    <t>154</t>
  </si>
  <si>
    <t>77</t>
  </si>
  <si>
    <t>2841291560</t>
  </si>
  <si>
    <t>Zvarovacia šnúra k podlahe PVC</t>
  </si>
  <si>
    <t>bm</t>
  </si>
  <si>
    <t>156</t>
  </si>
  <si>
    <t>998776101</t>
  </si>
  <si>
    <t>Presun hmôt pre podlahy povlakové v objektoch výšky do 6 m</t>
  </si>
  <si>
    <t>158</t>
  </si>
  <si>
    <t>79</t>
  </si>
  <si>
    <t>781445060</t>
  </si>
  <si>
    <t>Montáž obkladov stien z obkladačiek hutných, keramických do tmelu, škar. Ceresit CE 33 300x300 mm</t>
  </si>
  <si>
    <t>160</t>
  </si>
  <si>
    <t>781445082</t>
  </si>
  <si>
    <t>Montáž obkladov stien z obkladačiek hutných, keramických do tmelu, v obmedz. priest., škar. Ceresit CE 33 150x150 mm</t>
  </si>
  <si>
    <t>162</t>
  </si>
  <si>
    <t>81</t>
  </si>
  <si>
    <t>5976391100</t>
  </si>
  <si>
    <t>Dlaždice keramické s hladkým povrchom líca A 150x150x11 3 IIa</t>
  </si>
  <si>
    <t>164</t>
  </si>
  <si>
    <t>781491111</t>
  </si>
  <si>
    <t>Montáž plastových profilov pre obklad do tmelu - roh steny</t>
  </si>
  <si>
    <t>166</t>
  </si>
  <si>
    <t>83</t>
  </si>
  <si>
    <t>2830000150</t>
  </si>
  <si>
    <t>Rohová lišta PVC   /2,5m/</t>
  </si>
  <si>
    <t>168</t>
  </si>
  <si>
    <t>998781101</t>
  </si>
  <si>
    <t>Presun hmôt pre obklady keramické v objektoch výšky do 6 m</t>
  </si>
  <si>
    <t>170</t>
  </si>
  <si>
    <t>85</t>
  </si>
  <si>
    <t>784410010</t>
  </si>
  <si>
    <t>Oblepenie vypínačov, zásuviek páskou výšky do 3, 80 m</t>
  </si>
  <si>
    <t>172</t>
  </si>
  <si>
    <t>784410100</t>
  </si>
  <si>
    <t>Penetrovanie jednonásobné jemnozrnných podkladov výšky do 3, 80 m</t>
  </si>
  <si>
    <t>174</t>
  </si>
  <si>
    <t>87</t>
  </si>
  <si>
    <t>784410500</t>
  </si>
  <si>
    <t>Prebrúsenie a opášenie jemnozrnných povrchov výšky do 3, 80 m</t>
  </si>
  <si>
    <t>176</t>
  </si>
  <si>
    <t>784418011</t>
  </si>
  <si>
    <t>Zakrývanie otvorov, podláh a zariadení fóliou v miestnostiach alebo na schodisku</t>
  </si>
  <si>
    <t>178</t>
  </si>
  <si>
    <t>89</t>
  </si>
  <si>
    <t>784418012</t>
  </si>
  <si>
    <t>Zakrývanie podláh a zariadení papierom v miestnostiach alebo na schodisku</t>
  </si>
  <si>
    <t>180</t>
  </si>
  <si>
    <t>784452261</t>
  </si>
  <si>
    <t>Maľby z maliarskych zmesí Primalex, Farmal, ručne nanášané jednonásobné základné na podklad jemnozrnný  výšky do 3, 80 m</t>
  </si>
  <si>
    <t>182</t>
  </si>
  <si>
    <t>91</t>
  </si>
  <si>
    <t>784452271</t>
  </si>
  <si>
    <t>Maľby z maliarskych zmesí Primalex, Farmal, ručne nanášané dvojnásobné základné na podklad jemnozrnný výšky do 3, 80 m</t>
  </si>
  <si>
    <t>184</t>
  </si>
  <si>
    <t>784463221</t>
  </si>
  <si>
    <t>Povrch s olejovou farbou na stenách, schodisku na podklad jemnozrnný výšky do 3, 80 m</t>
  </si>
  <si>
    <t>186</t>
  </si>
  <si>
    <t>93</t>
  </si>
  <si>
    <t>784492100</t>
  </si>
  <si>
    <t>Ostatné maliarske práce výšky do 5, 00 m linkovanie</t>
  </si>
  <si>
    <t>188</t>
  </si>
  <si>
    <t>PN</t>
  </si>
  <si>
    <t>2 - SO 02 - Zdravotechnika</t>
  </si>
  <si>
    <t>97 - Prerazenie otvorov a ostatné búracie práce</t>
  </si>
  <si>
    <t>713 - Izolácie tepelné</t>
  </si>
  <si>
    <t>721 - Zdravotechnika</t>
  </si>
  <si>
    <t>971036002</t>
  </si>
  <si>
    <t>Jadrové vrty diamantovými korunkami do D 30 mm do stien - murivo tehlové -0,00001t</t>
  </si>
  <si>
    <t>cm</t>
  </si>
  <si>
    <t>971036010</t>
  </si>
  <si>
    <t>Jadrové vrty diamantovými korunkami do D 110 mm do stien - murivo tehlové -0,00015t</t>
  </si>
  <si>
    <t>972056005</t>
  </si>
  <si>
    <t>Jadrové vrty diamantovými korunkami do D 60 mm do stropov - železobetónových -0,00007t</t>
  </si>
  <si>
    <t>972056007</t>
  </si>
  <si>
    <t>Jadrové vrty diamantovými korunkami do D 80 mm do stropov - železobetónových -0,00012t</t>
  </si>
  <si>
    <t>972056010</t>
  </si>
  <si>
    <t>Jadrové vrty diamantovými korunkami do D 110 mm do stropov - železobetónových -0,00023t</t>
  </si>
  <si>
    <t>974031132</t>
  </si>
  <si>
    <t>Vysekanie rýh v akomkoľvek murive tehlovom na akúkoľvek maltu do hĺbky 50 mm a š. do 70 mm,  -0,00600t</t>
  </si>
  <si>
    <t>974031142</t>
  </si>
  <si>
    <t>Vysekávanie rýh v akomkoľvek murive tehlovom na akúkoľvek maltu do hĺbky 70 mm a š. do 70 mm,  -0,00900t</t>
  </si>
  <si>
    <t>974042532</t>
  </si>
  <si>
    <t>Vysekanie rýh v betónovej dlažbe do hĺbky 50 mm a šírky do 70mm,  -0,00800t</t>
  </si>
  <si>
    <t>974042542</t>
  </si>
  <si>
    <t>Vysekanie rýh v betónovej dlažbe do hĺbky 70 mm a šírky do 70mm,  -0,01100t</t>
  </si>
  <si>
    <t>974042553</t>
  </si>
  <si>
    <t>Vysekanie rýh v betónovej dlažbe do hĺbky 100mm a šírky do 100mm,  -0,02200t</t>
  </si>
  <si>
    <t>979011111</t>
  </si>
  <si>
    <t>Zvislá doprava sutiny a vybúraných hmôt za prvé podlažie nad alebo pod základným podlažím</t>
  </si>
  <si>
    <t>713482111</t>
  </si>
  <si>
    <t>Montáž trubíc z PE, hr.do 10 mm,vnút.priemer do 38 mm</t>
  </si>
  <si>
    <t>2837741538</t>
  </si>
  <si>
    <t>Tubolit DG 20 x 5 izolácia-trubica AZ FLEX Armacell</t>
  </si>
  <si>
    <t>2837741559</t>
  </si>
  <si>
    <t>Tubolit DG 28 x 5 izolácia-trubica AZ FLEX Armacell</t>
  </si>
  <si>
    <t>713482121</t>
  </si>
  <si>
    <t>Montáž trubíc z PE, hr.15-20 mm,vnút.priemer do 38 mm</t>
  </si>
  <si>
    <t>2837741542</t>
  </si>
  <si>
    <t>Tubolit DG 22 x 20 izolácia-trubica AZ FLEX Armacell</t>
  </si>
  <si>
    <t>2837741555</t>
  </si>
  <si>
    <t>Tubolit DG 28 x 20 izolácia-trubica AZ FLEX Armacell</t>
  </si>
  <si>
    <t>998713101</t>
  </si>
  <si>
    <t>Presun hmôt pre izolácie tepelné v objektoch výšky do 6 m</t>
  </si>
  <si>
    <t>721170909</t>
  </si>
  <si>
    <t>Oprava odpadového potrubia novodurového vsadenie odbočky do potrubia D 110, D 114</t>
  </si>
  <si>
    <t>721171107</t>
  </si>
  <si>
    <t>Potrubie z PVC - U odpadové ležaté hrdlové D 75x1, 8</t>
  </si>
  <si>
    <t>721171109</t>
  </si>
  <si>
    <t>Potrubie z PVC - U odpadové ležaté hrdlové D 110x2, 2</t>
  </si>
  <si>
    <t>721171803</t>
  </si>
  <si>
    <t>Demontáž potrubia z novodurových rúr odpadového alebo pripojovacieho do D75,  -0,00210 t</t>
  </si>
  <si>
    <t>721173205</t>
  </si>
  <si>
    <t>Potrubie z PVC - U odpadné pripájacie D 50x1, 8</t>
  </si>
  <si>
    <t>721194104</t>
  </si>
  <si>
    <t>Zriadenie prípojky na potrubí vyvedenie a upevnenie odpadových výpustiek D 40x1, 8</t>
  </si>
  <si>
    <t>721194105</t>
  </si>
  <si>
    <t>Zriadenie prípojky na potrubí vyvedenie a upevnenie odpadových výpustiek D 50x1, 8</t>
  </si>
  <si>
    <t>721194109</t>
  </si>
  <si>
    <t>Zriadenie prípojky na potrubí vyvedenie a upevnenie odpadových výpustiek D 110x2, 3</t>
  </si>
  <si>
    <t>721212311</t>
  </si>
  <si>
    <t>Montáž podlahového vpustu, s vodorovným odtokom DN 50 z plastu so zápachovou uzávierkou</t>
  </si>
  <si>
    <t>2866100010</t>
  </si>
  <si>
    <t>Podlahová vpusť, D 50, 177x177x92 mm, kanalizačný systém PE, GEBERIT</t>
  </si>
  <si>
    <t>721220801</t>
  </si>
  <si>
    <t>Demontáž zápachovej uzávierky do DN 70,  -0,00310t</t>
  </si>
  <si>
    <t>721290111</t>
  </si>
  <si>
    <t>Ostatné - skúška tesnosti kanalizácie v objektoch vodou do DN 125</t>
  </si>
  <si>
    <t>721290123</t>
  </si>
  <si>
    <t>Ostatné - skúška tesnosti kanalizácie v objektoch dymom do DN 300</t>
  </si>
  <si>
    <t>998721101</t>
  </si>
  <si>
    <t>Presun hmôt pre vnútornú kanalizáciu v objektoch výšky do 6 m</t>
  </si>
  <si>
    <t>722130801</t>
  </si>
  <si>
    <t>Demontáž potrubia z oceľových rúrok závitových do DN 25,  -0,00213t</t>
  </si>
  <si>
    <t>722131913</t>
  </si>
  <si>
    <t>Oprava vodovodného potrubia závitového vsadenie odbočky do potrubia DN 25</t>
  </si>
  <si>
    <t>súb.</t>
  </si>
  <si>
    <t>722171113</t>
  </si>
  <si>
    <t>Potrubie plasthliníkové 20x2 mm v kotúčoch</t>
  </si>
  <si>
    <t>722171114</t>
  </si>
  <si>
    <t>Potrubie plasthliníkové 26x3 mm v kotúčoch</t>
  </si>
  <si>
    <t>722190401</t>
  </si>
  <si>
    <t>Vyvedenie a upevnenie výpustky DN 15</t>
  </si>
  <si>
    <t>722290226</t>
  </si>
  <si>
    <t>Tlaková skúška vodovodného potrubia závitového do DN 50</t>
  </si>
  <si>
    <t>722290234</t>
  </si>
  <si>
    <t>Prepláchnutie a dezinfekcia vodovodného potrubia do DN 80</t>
  </si>
  <si>
    <t>998722101</t>
  </si>
  <si>
    <t>Presun hmôt pre vnútorný vodovod v objektoch výšky do 6 m</t>
  </si>
  <si>
    <t>725119105</t>
  </si>
  <si>
    <t>Montáž splachovacej nádržky plastovej s rohovým ventilom vysokopoložených</t>
  </si>
  <si>
    <t>5513005446</t>
  </si>
  <si>
    <t>Splachovacia nádržka  vysokopoložená s retiazkou</t>
  </si>
  <si>
    <t>725119307</t>
  </si>
  <si>
    <t>Montáž záchodovej misy kombinovanej s rovným odpadom</t>
  </si>
  <si>
    <t>6420143130</t>
  </si>
  <si>
    <t>Misa kombinovaná stojacia , keramika, biela</t>
  </si>
  <si>
    <t>725219201</t>
  </si>
  <si>
    <t>Montáž umývadla na konzoly, bez výtokovej armatúry</t>
  </si>
  <si>
    <t>6421370600</t>
  </si>
  <si>
    <t>Umývadlo  55cm biele</t>
  </si>
  <si>
    <t>725219601</t>
  </si>
  <si>
    <t>Montáž stĺpa umývadla</t>
  </si>
  <si>
    <t>6429125100</t>
  </si>
  <si>
    <t>Stĺp biely k umývadlu 1937 V</t>
  </si>
  <si>
    <t>725240811</t>
  </si>
  <si>
    <t>Demontáž sprchovej kabíny a misy bez výtokových armatúr kabín,  -0,08800t</t>
  </si>
  <si>
    <t>725241142</t>
  </si>
  <si>
    <t>Montáž - vanička sprchová akrylátová štvrťkruhová 900x900 mm</t>
  </si>
  <si>
    <t>5542350570</t>
  </si>
  <si>
    <t>sprchový štvrťkruhový kút komplet 90x90x195</t>
  </si>
  <si>
    <t>725310823</t>
  </si>
  <si>
    <t>Demontáž drezu jednodielneho bez výtokovej armatúry vstavanej v kuchynskej zostave,  -0,00920t</t>
  </si>
  <si>
    <t>725319112</t>
  </si>
  <si>
    <t>Montáž kuchynských drezov jednoduchých, hranatých, s rozmerom  do 600 x 600 mm, bez výtokových armatúr</t>
  </si>
  <si>
    <t>5523155200</t>
  </si>
  <si>
    <t>Kuchynský drez  na dosku nerez 600x600-155</t>
  </si>
  <si>
    <t>725333360</t>
  </si>
  <si>
    <t>Montáž výlevky keramickej voľne stojacej bez výtokovej armatúry</t>
  </si>
  <si>
    <t>6420144360</t>
  </si>
  <si>
    <t>Výlevka MIRA, 425x500x450 mm, keramika, plastová mreža, biela</t>
  </si>
  <si>
    <t>725810811</t>
  </si>
  <si>
    <t>Demontáž výtokového ventilu nástenných,  -0,00049t</t>
  </si>
  <si>
    <t>725819201</t>
  </si>
  <si>
    <t>Montáž ventilu nástenného G 1/2</t>
  </si>
  <si>
    <t>725819401</t>
  </si>
  <si>
    <t>Montáž ventilu rohového s pripojovacou rúrkou G 1/2</t>
  </si>
  <si>
    <t>5510124100</t>
  </si>
  <si>
    <t>Ventil rohový RDL 80 1/2"</t>
  </si>
  <si>
    <t>725820810</t>
  </si>
  <si>
    <t>Demontáž batérie drezovej, umývadlovej nástennej,  -0,0026t</t>
  </si>
  <si>
    <t>725829201</t>
  </si>
  <si>
    <t>Montáž batérie umývadlovej a drezovej nástennej pákovej, alebo klasickej</t>
  </si>
  <si>
    <t>5514671040</t>
  </si>
  <si>
    <t>Drezová nástenná batéria  DN</t>
  </si>
  <si>
    <t>725829601</t>
  </si>
  <si>
    <t>Montáž batérií umývadlových stojankových pákových alebo klasických</t>
  </si>
  <si>
    <t>5514644580</t>
  </si>
  <si>
    <t>Umývadlová termostatická batéria KLUDI</t>
  </si>
  <si>
    <t>725840870</t>
  </si>
  <si>
    <t>Demontáž batérie vaňovej, sprchovej nástennej,  -0,00225t</t>
  </si>
  <si>
    <t>725849201</t>
  </si>
  <si>
    <t>Montáž batérie sprchovej nástennej pákovej, klasickej</t>
  </si>
  <si>
    <t>5514367400</t>
  </si>
  <si>
    <t>Sprchová batéria</t>
  </si>
  <si>
    <t>725869321</t>
  </si>
  <si>
    <t>Montáž zápachovej uzávierky pre zariaďovacie predmety, pračkovej  do D 50</t>
  </si>
  <si>
    <t>2863120236</t>
  </si>
  <si>
    <t>Odpadový komplet pre pračku, D 50, plast, sanitárny systém, GEBERIT</t>
  </si>
  <si>
    <t>998725101</t>
  </si>
  <si>
    <t>Presun hmôt pre zariaďovacie predmety v objektoch výšky do 6 m</t>
  </si>
  <si>
    <t>3 - SO 03 - Elektromontážne práce</t>
  </si>
  <si>
    <t>M - Práce a dodávky M</t>
  </si>
  <si>
    <t xml:space="preserve">    21-M - Elektromontáže</t>
  </si>
  <si>
    <t>HZS - Hodinové zúčtovacie sadzby</t>
  </si>
  <si>
    <t>971033131</t>
  </si>
  <si>
    <t>Vybúranie otvoru v murive tehl. priemeru profilu do 60 mm hr.do 150 mm,  -0,00100t</t>
  </si>
  <si>
    <t>210010108</t>
  </si>
  <si>
    <t>Lišta elektroinštalačná z PVC 24x22, uložená pevne, vkladacia</t>
  </si>
  <si>
    <t>3410300973</t>
  </si>
  <si>
    <t>Lišta vkladacia  HD - biela RAL 9003  LV 24X22 HD   KOPOS</t>
  </si>
  <si>
    <t>256</t>
  </si>
  <si>
    <t>210010109</t>
  </si>
  <si>
    <t>Lišta elektroinštalačná z PVC 40x20, uložená pevne, vkladacia</t>
  </si>
  <si>
    <t>3410300889</t>
  </si>
  <si>
    <t>Lišta hranatá  HD - biela RAL 9003  LHD 40X20 HD   KOPOS</t>
  </si>
  <si>
    <t>210010334</t>
  </si>
  <si>
    <t>Krabica pre lištový rozvod typ 6482-14 dvojitá, s viečkom a svorkovnicou, vrátane zapojenia</t>
  </si>
  <si>
    <t>3450367305</t>
  </si>
  <si>
    <t>Krabica pre lištový rozvod LK03</t>
  </si>
  <si>
    <t>210110041</t>
  </si>
  <si>
    <t>Spínače polozapustené a zapustené vrátane zapojenia jednopólový - radenie 1</t>
  </si>
  <si>
    <t>3450201270</t>
  </si>
  <si>
    <t>Spínač 1 biely komplet</t>
  </si>
  <si>
    <t>210110043</t>
  </si>
  <si>
    <t>Spínač polozapustený a zapustený vrátane zapojenia sériový prep.stried. - radenie 5 A</t>
  </si>
  <si>
    <t>3450201430</t>
  </si>
  <si>
    <t>Prepínač 5 biely komplet</t>
  </si>
  <si>
    <t>210110051</t>
  </si>
  <si>
    <t>Spínač polozapustený a zapustený vrátane zapojenia - spatná montáž</t>
  </si>
  <si>
    <t>210110081</t>
  </si>
  <si>
    <t>Sporáková prípojka typ 39563 - 13C, nástenná vrátane tlejivky</t>
  </si>
  <si>
    <t>210111011</t>
  </si>
  <si>
    <t>Domová zásuvka polozapustená alebo zapustená vrátane zapojenia 10/16 A 250 V 2P + Z</t>
  </si>
  <si>
    <t>3450323400</t>
  </si>
  <si>
    <t>Zásuvka 5512C-2349 B1 kompletná</t>
  </si>
  <si>
    <t>210111012</t>
  </si>
  <si>
    <t>Domová zásuvka polozapustená alebo zapustená, 10/16 A 250 V 2P + Z 2 x zapojenie</t>
  </si>
  <si>
    <t>3450324600</t>
  </si>
  <si>
    <t>Zásuvka 5514-2235 dvojnásobná</t>
  </si>
  <si>
    <t>210200004</t>
  </si>
  <si>
    <t>Svietidlo interierové okrúhle stropné, IP 20 jednožiarovkové</t>
  </si>
  <si>
    <t>34807148901</t>
  </si>
  <si>
    <t>Interiérové svietidlo  okrúhle VARNA E27, so zdrojom LED žIAROVKA</t>
  </si>
  <si>
    <t>210220300</t>
  </si>
  <si>
    <t>Ochranné pospájanie v práčovniach, kúpeľniach, voľne ulož.,alebo v omietke Cu 4-16mm2</t>
  </si>
  <si>
    <t>3410350201</t>
  </si>
  <si>
    <t>H07V-U 4    Kábel pre pevné uloženie, medený harmonizovaný</t>
  </si>
  <si>
    <t>210290742</t>
  </si>
  <si>
    <t>Montáž motorického spotrebiča, elektromotora (s prenesením do vzdialenosti 5 m) do 3 kW  /UM, SP/</t>
  </si>
  <si>
    <t>210290801</t>
  </si>
  <si>
    <t>Odpojenie motorického spotrebiča, do 5 kW</t>
  </si>
  <si>
    <t>210290921</t>
  </si>
  <si>
    <t>Montáž odbočky z jestvujúcich krabíc</t>
  </si>
  <si>
    <t>210292022</t>
  </si>
  <si>
    <t>Vypnutie vedenia, vyskúšanie, opätovné zapnutie</t>
  </si>
  <si>
    <t>210800107</t>
  </si>
  <si>
    <t>Kábel medený uložený voľne CYKY 450/750 V 3x1,5</t>
  </si>
  <si>
    <t>3410350085</t>
  </si>
  <si>
    <t>CYKY 3x1,5    Kábel pre pevné uloženie, medený STN</t>
  </si>
  <si>
    <t>34103500851</t>
  </si>
  <si>
    <t>CYKY-O 3x1,5    Kábel pre pevné uloženie, medený STN</t>
  </si>
  <si>
    <t>210800108</t>
  </si>
  <si>
    <t>Kábel medený uložený voľne CYKY 450/750 V 3x2,5</t>
  </si>
  <si>
    <t>3410350086</t>
  </si>
  <si>
    <t>CYKY 3x2,5    Kábel pre pevné uloženie, medený STN</t>
  </si>
  <si>
    <t>210800121</t>
  </si>
  <si>
    <t>Kábel medený uložený voľne CYKY 450/750 V 5x4</t>
  </si>
  <si>
    <t>3410350099</t>
  </si>
  <si>
    <t>CYKY 5x4    Kábel pre pevné uloženie, medený STN</t>
  </si>
  <si>
    <t>210961108</t>
  </si>
  <si>
    <t>Demontáž-spínač polozapustený a zapustený, jednopólový - radenie 1</t>
  </si>
  <si>
    <t>210961303</t>
  </si>
  <si>
    <t>Demontáž-sporáková prípojka typ 39563 - 13C, nástenná vrátane tlejivky</t>
  </si>
  <si>
    <t>210961605</t>
  </si>
  <si>
    <t>Demontáž-zásuvka domová, polozapustená 2P+Z dvojité odpojenie</t>
  </si>
  <si>
    <t>MV</t>
  </si>
  <si>
    <t>Murárske výpomoci</t>
  </si>
  <si>
    <t>%</t>
  </si>
  <si>
    <t>PM</t>
  </si>
  <si>
    <t>Podružný materiál</t>
  </si>
  <si>
    <t>PPV</t>
  </si>
  <si>
    <t>Podiel pridružených výkonov</t>
  </si>
  <si>
    <t>998921201</t>
  </si>
  <si>
    <t>Presun hmôt pre montáž silnoprúdových rozvodov a zariadení v stavbe (objekte) výšky do 7 m</t>
  </si>
  <si>
    <t>HZS0001210</t>
  </si>
  <si>
    <t>Demontážne práce elektro</t>
  </si>
  <si>
    <t>hod</t>
  </si>
  <si>
    <t>262144</t>
  </si>
  <si>
    <t>HZS00012101</t>
  </si>
  <si>
    <t>Nepredvídatelné práce elektro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</si>
</sst>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6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 applyProtection="1">
      <alignment vertical="center"/>
    </xf>
    <xf numFmtId="4" fontId="28" fillId="0" borderId="17" xfId="0" applyNumberFormat="1" applyFont="1" applyBorder="1" applyAlignment="1" applyProtection="1">
      <alignment vertical="center"/>
    </xf>
    <xf numFmtId="166" fontId="28" fillId="0" borderId="17" xfId="0" applyNumberFormat="1" applyFont="1" applyBorder="1" applyAlignment="1" applyProtection="1">
      <alignment vertical="center"/>
    </xf>
    <xf numFmtId="4" fontId="28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167" fontId="32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3" fillId="0" borderId="25" xfId="0" applyFont="1" applyBorder="1" applyAlignment="1" applyProtection="1">
      <alignment horizontal="center" vertical="center"/>
    </xf>
    <xf numFmtId="49" fontId="33" fillId="0" borderId="25" xfId="0" applyNumberFormat="1" applyFont="1" applyBorder="1" applyAlignment="1" applyProtection="1">
      <alignment horizontal="left" vertical="center" wrapText="1"/>
    </xf>
    <xf numFmtId="0" fontId="33" fillId="0" borderId="25" xfId="0" applyFont="1" applyBorder="1" applyAlignment="1" applyProtection="1">
      <alignment horizontal="center" vertical="center" wrapText="1"/>
    </xf>
    <xf numFmtId="167" fontId="33" fillId="0" borderId="25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 wrapText="1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33" fillId="0" borderId="25" xfId="0" applyFont="1" applyBorder="1" applyAlignment="1" applyProtection="1">
      <alignment horizontal="left" vertical="center" wrapText="1"/>
    </xf>
    <xf numFmtId="167" fontId="33" fillId="4" borderId="25" xfId="0" applyNumberFormat="1" applyFont="1" applyFill="1" applyBorder="1" applyAlignment="1" applyProtection="1">
      <alignment vertical="center"/>
      <protection locked="0"/>
    </xf>
    <xf numFmtId="167" fontId="33" fillId="4" borderId="25" xfId="0" applyNumberFormat="1" applyFont="1" applyFill="1" applyBorder="1" applyAlignment="1" applyProtection="1">
      <alignment vertical="center"/>
    </xf>
    <xf numFmtId="167" fontId="33" fillId="0" borderId="25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167" fontId="5" fillId="0" borderId="17" xfId="0" applyNumberFormat="1" applyFont="1" applyBorder="1" applyAlignment="1" applyProtection="1"/>
    <xf numFmtId="167" fontId="5" fillId="0" borderId="17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9"/>
  <sheetViews>
    <sheetView showGridLines="0" workbookViewId="0">
      <pane ySplit="1" topLeftCell="A17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R2" s="181" t="s">
        <v>8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195" t="s">
        <v>11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96"/>
      <c r="AJ4" s="196"/>
      <c r="AK4" s="196"/>
      <c r="AL4" s="196"/>
      <c r="AM4" s="196"/>
      <c r="AN4" s="196"/>
      <c r="AO4" s="196"/>
      <c r="AP4" s="196"/>
      <c r="AQ4" s="23"/>
      <c r="AS4" s="17" t="s">
        <v>12</v>
      </c>
      <c r="BE4" s="24" t="s">
        <v>13</v>
      </c>
      <c r="BS4" s="18" t="s">
        <v>9</v>
      </c>
    </row>
    <row r="5" spans="1:73" ht="14.45" customHeight="1">
      <c r="B5" s="22"/>
      <c r="C5" s="25"/>
      <c r="D5" s="26" t="s">
        <v>14</v>
      </c>
      <c r="E5" s="25"/>
      <c r="F5" s="25"/>
      <c r="G5" s="25"/>
      <c r="H5" s="25"/>
      <c r="I5" s="25"/>
      <c r="J5" s="25"/>
      <c r="K5" s="217" t="s">
        <v>15</v>
      </c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5"/>
      <c r="AQ5" s="23"/>
      <c r="BE5" s="215" t="s">
        <v>16</v>
      </c>
      <c r="BS5" s="18" t="s">
        <v>9</v>
      </c>
    </row>
    <row r="6" spans="1:73" ht="36.950000000000003" customHeight="1">
      <c r="B6" s="22"/>
      <c r="C6" s="25"/>
      <c r="D6" s="28" t="s">
        <v>17</v>
      </c>
      <c r="E6" s="25"/>
      <c r="F6" s="25"/>
      <c r="G6" s="25"/>
      <c r="H6" s="25"/>
      <c r="I6" s="25"/>
      <c r="J6" s="25"/>
      <c r="K6" s="219" t="s">
        <v>18</v>
      </c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5"/>
      <c r="AQ6" s="23"/>
      <c r="BE6" s="216"/>
      <c r="BS6" s="18" t="s">
        <v>9</v>
      </c>
    </row>
    <row r="7" spans="1:73" ht="14.45" customHeight="1">
      <c r="B7" s="22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3"/>
      <c r="BE7" s="216"/>
      <c r="BS7" s="18" t="s">
        <v>9</v>
      </c>
    </row>
    <row r="8" spans="1:73" ht="14.45" customHeight="1">
      <c r="B8" s="22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3"/>
      <c r="BE8" s="216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216"/>
      <c r="BS9" s="18" t="s">
        <v>9</v>
      </c>
    </row>
    <row r="10" spans="1:73" ht="14.45" customHeight="1">
      <c r="B10" s="22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28</v>
      </c>
      <c r="AO10" s="25"/>
      <c r="AP10" s="25"/>
      <c r="AQ10" s="23"/>
      <c r="BE10" s="216"/>
      <c r="BS10" s="18" t="s">
        <v>9</v>
      </c>
    </row>
    <row r="11" spans="1:73" ht="18.399999999999999" customHeight="1">
      <c r="B11" s="22"/>
      <c r="C11" s="25"/>
      <c r="D11" s="25"/>
      <c r="E11" s="27" t="s">
        <v>29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30</v>
      </c>
      <c r="AL11" s="25"/>
      <c r="AM11" s="25"/>
      <c r="AN11" s="27" t="s">
        <v>20</v>
      </c>
      <c r="AO11" s="25"/>
      <c r="AP11" s="25"/>
      <c r="AQ11" s="23"/>
      <c r="BE11" s="216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216"/>
      <c r="BS12" s="18" t="s">
        <v>9</v>
      </c>
    </row>
    <row r="13" spans="1:73" ht="14.45" customHeight="1">
      <c r="B13" s="22"/>
      <c r="C13" s="25"/>
      <c r="D13" s="29" t="s">
        <v>31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32</v>
      </c>
      <c r="AO13" s="25"/>
      <c r="AP13" s="25"/>
      <c r="AQ13" s="23"/>
      <c r="BE13" s="216"/>
      <c r="BS13" s="18" t="s">
        <v>9</v>
      </c>
    </row>
    <row r="14" spans="1:73" ht="15">
      <c r="B14" s="22"/>
      <c r="C14" s="25"/>
      <c r="D14" s="25"/>
      <c r="E14" s="220" t="s">
        <v>32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9" t="s">
        <v>30</v>
      </c>
      <c r="AL14" s="25"/>
      <c r="AM14" s="25"/>
      <c r="AN14" s="31" t="s">
        <v>32</v>
      </c>
      <c r="AO14" s="25"/>
      <c r="AP14" s="25"/>
      <c r="AQ14" s="23"/>
      <c r="BE14" s="216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216"/>
      <c r="BS15" s="18" t="s">
        <v>6</v>
      </c>
    </row>
    <row r="16" spans="1:73" ht="14.45" customHeight="1">
      <c r="B16" s="22"/>
      <c r="C16" s="25"/>
      <c r="D16" s="29" t="s">
        <v>33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34</v>
      </c>
      <c r="AO16" s="25"/>
      <c r="AP16" s="25"/>
      <c r="AQ16" s="23"/>
      <c r="BE16" s="216"/>
      <c r="BS16" s="18" t="s">
        <v>6</v>
      </c>
    </row>
    <row r="17" spans="2:71" ht="18.399999999999999" customHeight="1">
      <c r="B17" s="22"/>
      <c r="C17" s="25"/>
      <c r="D17" s="25"/>
      <c r="E17" s="27" t="s">
        <v>35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30</v>
      </c>
      <c r="AL17" s="25"/>
      <c r="AM17" s="25"/>
      <c r="AN17" s="27" t="s">
        <v>36</v>
      </c>
      <c r="AO17" s="25"/>
      <c r="AP17" s="25"/>
      <c r="AQ17" s="23"/>
      <c r="BE17" s="216"/>
      <c r="BS17" s="18" t="s">
        <v>37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216"/>
      <c r="BS18" s="18" t="s">
        <v>38</v>
      </c>
    </row>
    <row r="19" spans="2:71" ht="14.45" customHeight="1">
      <c r="B19" s="22"/>
      <c r="C19" s="25"/>
      <c r="D19" s="29" t="s">
        <v>39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40</v>
      </c>
      <c r="AO19" s="25"/>
      <c r="AP19" s="25"/>
      <c r="AQ19" s="23"/>
      <c r="BE19" s="216"/>
      <c r="BS19" s="18" t="s">
        <v>38</v>
      </c>
    </row>
    <row r="20" spans="2:71" ht="18.399999999999999" customHeight="1">
      <c r="B20" s="22"/>
      <c r="C20" s="25"/>
      <c r="D20" s="25"/>
      <c r="E20" s="27" t="s">
        <v>35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30</v>
      </c>
      <c r="AL20" s="25"/>
      <c r="AM20" s="25"/>
      <c r="AN20" s="27" t="s">
        <v>36</v>
      </c>
      <c r="AO20" s="25"/>
      <c r="AP20" s="25"/>
      <c r="AQ20" s="23"/>
      <c r="BE20" s="216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216"/>
    </row>
    <row r="22" spans="2:71" ht="15">
      <c r="B22" s="22"/>
      <c r="C22" s="25"/>
      <c r="D22" s="29" t="s">
        <v>41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216"/>
    </row>
    <row r="23" spans="2:71" ht="16.5" customHeight="1">
      <c r="B23" s="22"/>
      <c r="C23" s="25"/>
      <c r="D23" s="25"/>
      <c r="E23" s="222" t="s">
        <v>20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5"/>
      <c r="AP23" s="25"/>
      <c r="AQ23" s="23"/>
      <c r="BE23" s="216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216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216"/>
    </row>
    <row r="26" spans="2:71" ht="14.45" customHeight="1">
      <c r="B26" s="22"/>
      <c r="C26" s="25"/>
      <c r="D26" s="33" t="s">
        <v>42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23">
        <f>ROUND(AG87,2)</f>
        <v>0</v>
      </c>
      <c r="AL26" s="218"/>
      <c r="AM26" s="218"/>
      <c r="AN26" s="218"/>
      <c r="AO26" s="218"/>
      <c r="AP26" s="25"/>
      <c r="AQ26" s="23"/>
      <c r="BE26" s="216"/>
    </row>
    <row r="27" spans="2:71" ht="14.45" customHeight="1">
      <c r="B27" s="22"/>
      <c r="C27" s="25"/>
      <c r="D27" s="33" t="s">
        <v>43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23">
        <f>ROUND(AG92,2)</f>
        <v>0</v>
      </c>
      <c r="AL27" s="223"/>
      <c r="AM27" s="223"/>
      <c r="AN27" s="223"/>
      <c r="AO27" s="223"/>
      <c r="AP27" s="25"/>
      <c r="AQ27" s="23"/>
      <c r="BE27" s="216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16"/>
    </row>
    <row r="29" spans="2:71" s="1" customFormat="1" ht="25.9" customHeight="1">
      <c r="B29" s="34"/>
      <c r="C29" s="35"/>
      <c r="D29" s="37" t="s">
        <v>44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24">
        <f>ROUND(AK26+AK27,2)</f>
        <v>0</v>
      </c>
      <c r="AL29" s="225"/>
      <c r="AM29" s="225"/>
      <c r="AN29" s="225"/>
      <c r="AO29" s="225"/>
      <c r="AP29" s="35"/>
      <c r="AQ29" s="36"/>
      <c r="BE29" s="216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16"/>
    </row>
    <row r="31" spans="2:71" s="2" customFormat="1" ht="14.45" customHeight="1">
      <c r="B31" s="39"/>
      <c r="C31" s="40"/>
      <c r="D31" s="41" t="s">
        <v>45</v>
      </c>
      <c r="E31" s="40"/>
      <c r="F31" s="41" t="s">
        <v>46</v>
      </c>
      <c r="G31" s="40"/>
      <c r="H31" s="40"/>
      <c r="I31" s="40"/>
      <c r="J31" s="40"/>
      <c r="K31" s="40"/>
      <c r="L31" s="206">
        <v>0.2</v>
      </c>
      <c r="M31" s="207"/>
      <c r="N31" s="207"/>
      <c r="O31" s="207"/>
      <c r="P31" s="40"/>
      <c r="Q31" s="40"/>
      <c r="R31" s="40"/>
      <c r="S31" s="40"/>
      <c r="T31" s="43" t="s">
        <v>47</v>
      </c>
      <c r="U31" s="40"/>
      <c r="V31" s="40"/>
      <c r="W31" s="208">
        <f>ROUND(AZ87+SUM(CD93:CD97),2)</f>
        <v>0</v>
      </c>
      <c r="X31" s="207"/>
      <c r="Y31" s="207"/>
      <c r="Z31" s="207"/>
      <c r="AA31" s="207"/>
      <c r="AB31" s="207"/>
      <c r="AC31" s="207"/>
      <c r="AD31" s="207"/>
      <c r="AE31" s="207"/>
      <c r="AF31" s="40"/>
      <c r="AG31" s="40"/>
      <c r="AH31" s="40"/>
      <c r="AI31" s="40"/>
      <c r="AJ31" s="40"/>
      <c r="AK31" s="208">
        <f>ROUND(AV87+SUM(BY93:BY97),2)</f>
        <v>0</v>
      </c>
      <c r="AL31" s="207"/>
      <c r="AM31" s="207"/>
      <c r="AN31" s="207"/>
      <c r="AO31" s="207"/>
      <c r="AP31" s="40"/>
      <c r="AQ31" s="44"/>
      <c r="BE31" s="216"/>
    </row>
    <row r="32" spans="2:71" s="2" customFormat="1" ht="14.45" customHeight="1">
      <c r="B32" s="39"/>
      <c r="C32" s="40"/>
      <c r="D32" s="40"/>
      <c r="E32" s="40"/>
      <c r="F32" s="41" t="s">
        <v>48</v>
      </c>
      <c r="G32" s="40"/>
      <c r="H32" s="40"/>
      <c r="I32" s="40"/>
      <c r="J32" s="40"/>
      <c r="K32" s="40"/>
      <c r="L32" s="206">
        <v>0.2</v>
      </c>
      <c r="M32" s="207"/>
      <c r="N32" s="207"/>
      <c r="O32" s="207"/>
      <c r="P32" s="40"/>
      <c r="Q32" s="40"/>
      <c r="R32" s="40"/>
      <c r="S32" s="40"/>
      <c r="T32" s="43" t="s">
        <v>47</v>
      </c>
      <c r="U32" s="40"/>
      <c r="V32" s="40"/>
      <c r="W32" s="208">
        <f>ROUND(BA87+SUM(CE93:CE97),2)</f>
        <v>0</v>
      </c>
      <c r="X32" s="207"/>
      <c r="Y32" s="207"/>
      <c r="Z32" s="207"/>
      <c r="AA32" s="207"/>
      <c r="AB32" s="207"/>
      <c r="AC32" s="207"/>
      <c r="AD32" s="207"/>
      <c r="AE32" s="207"/>
      <c r="AF32" s="40"/>
      <c r="AG32" s="40"/>
      <c r="AH32" s="40"/>
      <c r="AI32" s="40"/>
      <c r="AJ32" s="40"/>
      <c r="AK32" s="208">
        <f>ROUND(AW87+SUM(BZ93:BZ97),2)</f>
        <v>0</v>
      </c>
      <c r="AL32" s="207"/>
      <c r="AM32" s="207"/>
      <c r="AN32" s="207"/>
      <c r="AO32" s="207"/>
      <c r="AP32" s="40"/>
      <c r="AQ32" s="44"/>
      <c r="BE32" s="216"/>
    </row>
    <row r="33" spans="2:57" s="2" customFormat="1" ht="14.45" hidden="1" customHeight="1">
      <c r="B33" s="39"/>
      <c r="C33" s="40"/>
      <c r="D33" s="40"/>
      <c r="E33" s="40"/>
      <c r="F33" s="41" t="s">
        <v>49</v>
      </c>
      <c r="G33" s="40"/>
      <c r="H33" s="40"/>
      <c r="I33" s="40"/>
      <c r="J33" s="40"/>
      <c r="K33" s="40"/>
      <c r="L33" s="206">
        <v>0.2</v>
      </c>
      <c r="M33" s="207"/>
      <c r="N33" s="207"/>
      <c r="O33" s="207"/>
      <c r="P33" s="40"/>
      <c r="Q33" s="40"/>
      <c r="R33" s="40"/>
      <c r="S33" s="40"/>
      <c r="T33" s="43" t="s">
        <v>47</v>
      </c>
      <c r="U33" s="40"/>
      <c r="V33" s="40"/>
      <c r="W33" s="208">
        <f>ROUND(BB87+SUM(CF93:CF97),2)</f>
        <v>0</v>
      </c>
      <c r="X33" s="207"/>
      <c r="Y33" s="207"/>
      <c r="Z33" s="207"/>
      <c r="AA33" s="207"/>
      <c r="AB33" s="207"/>
      <c r="AC33" s="207"/>
      <c r="AD33" s="207"/>
      <c r="AE33" s="207"/>
      <c r="AF33" s="40"/>
      <c r="AG33" s="40"/>
      <c r="AH33" s="40"/>
      <c r="AI33" s="40"/>
      <c r="AJ33" s="40"/>
      <c r="AK33" s="208">
        <v>0</v>
      </c>
      <c r="AL33" s="207"/>
      <c r="AM33" s="207"/>
      <c r="AN33" s="207"/>
      <c r="AO33" s="207"/>
      <c r="AP33" s="40"/>
      <c r="AQ33" s="44"/>
      <c r="BE33" s="216"/>
    </row>
    <row r="34" spans="2:57" s="2" customFormat="1" ht="14.45" hidden="1" customHeight="1">
      <c r="B34" s="39"/>
      <c r="C34" s="40"/>
      <c r="D34" s="40"/>
      <c r="E34" s="40"/>
      <c r="F34" s="41" t="s">
        <v>50</v>
      </c>
      <c r="G34" s="40"/>
      <c r="H34" s="40"/>
      <c r="I34" s="40"/>
      <c r="J34" s="40"/>
      <c r="K34" s="40"/>
      <c r="L34" s="206">
        <v>0.2</v>
      </c>
      <c r="M34" s="207"/>
      <c r="N34" s="207"/>
      <c r="O34" s="207"/>
      <c r="P34" s="40"/>
      <c r="Q34" s="40"/>
      <c r="R34" s="40"/>
      <c r="S34" s="40"/>
      <c r="T34" s="43" t="s">
        <v>47</v>
      </c>
      <c r="U34" s="40"/>
      <c r="V34" s="40"/>
      <c r="W34" s="208">
        <f>ROUND(BC87+SUM(CG93:CG97),2)</f>
        <v>0</v>
      </c>
      <c r="X34" s="207"/>
      <c r="Y34" s="207"/>
      <c r="Z34" s="207"/>
      <c r="AA34" s="207"/>
      <c r="AB34" s="207"/>
      <c r="AC34" s="207"/>
      <c r="AD34" s="207"/>
      <c r="AE34" s="207"/>
      <c r="AF34" s="40"/>
      <c r="AG34" s="40"/>
      <c r="AH34" s="40"/>
      <c r="AI34" s="40"/>
      <c r="AJ34" s="40"/>
      <c r="AK34" s="208">
        <v>0</v>
      </c>
      <c r="AL34" s="207"/>
      <c r="AM34" s="207"/>
      <c r="AN34" s="207"/>
      <c r="AO34" s="207"/>
      <c r="AP34" s="40"/>
      <c r="AQ34" s="44"/>
      <c r="BE34" s="216"/>
    </row>
    <row r="35" spans="2:57" s="2" customFormat="1" ht="14.45" hidden="1" customHeight="1">
      <c r="B35" s="39"/>
      <c r="C35" s="40"/>
      <c r="D35" s="40"/>
      <c r="E35" s="40"/>
      <c r="F35" s="41" t="s">
        <v>51</v>
      </c>
      <c r="G35" s="40"/>
      <c r="H35" s="40"/>
      <c r="I35" s="40"/>
      <c r="J35" s="40"/>
      <c r="K35" s="40"/>
      <c r="L35" s="206">
        <v>0</v>
      </c>
      <c r="M35" s="207"/>
      <c r="N35" s="207"/>
      <c r="O35" s="207"/>
      <c r="P35" s="40"/>
      <c r="Q35" s="40"/>
      <c r="R35" s="40"/>
      <c r="S35" s="40"/>
      <c r="T35" s="43" t="s">
        <v>47</v>
      </c>
      <c r="U35" s="40"/>
      <c r="V35" s="40"/>
      <c r="W35" s="208">
        <f>ROUND(BD87+SUM(CH93:CH97),2)</f>
        <v>0</v>
      </c>
      <c r="X35" s="207"/>
      <c r="Y35" s="207"/>
      <c r="Z35" s="207"/>
      <c r="AA35" s="207"/>
      <c r="AB35" s="207"/>
      <c r="AC35" s="207"/>
      <c r="AD35" s="207"/>
      <c r="AE35" s="207"/>
      <c r="AF35" s="40"/>
      <c r="AG35" s="40"/>
      <c r="AH35" s="40"/>
      <c r="AI35" s="40"/>
      <c r="AJ35" s="40"/>
      <c r="AK35" s="208">
        <v>0</v>
      </c>
      <c r="AL35" s="207"/>
      <c r="AM35" s="207"/>
      <c r="AN35" s="207"/>
      <c r="AO35" s="207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52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53</v>
      </c>
      <c r="U37" s="47"/>
      <c r="V37" s="47"/>
      <c r="W37" s="47"/>
      <c r="X37" s="209" t="s">
        <v>54</v>
      </c>
      <c r="Y37" s="210"/>
      <c r="Z37" s="210"/>
      <c r="AA37" s="210"/>
      <c r="AB37" s="210"/>
      <c r="AC37" s="47"/>
      <c r="AD37" s="47"/>
      <c r="AE37" s="47"/>
      <c r="AF37" s="47"/>
      <c r="AG37" s="47"/>
      <c r="AH37" s="47"/>
      <c r="AI37" s="47"/>
      <c r="AJ37" s="47"/>
      <c r="AK37" s="211">
        <f>SUM(AK29:AK35)</f>
        <v>0</v>
      </c>
      <c r="AL37" s="210"/>
      <c r="AM37" s="210"/>
      <c r="AN37" s="210"/>
      <c r="AO37" s="212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 ht="15">
      <c r="B49" s="34"/>
      <c r="C49" s="35"/>
      <c r="D49" s="49" t="s">
        <v>55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56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 ht="15">
      <c r="B58" s="34"/>
      <c r="C58" s="35"/>
      <c r="D58" s="54" t="s">
        <v>57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58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57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58</v>
      </c>
      <c r="AN58" s="55"/>
      <c r="AO58" s="57"/>
      <c r="AP58" s="35"/>
      <c r="AQ58" s="36"/>
    </row>
    <row r="59" spans="2:43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 ht="15">
      <c r="B60" s="34"/>
      <c r="C60" s="35"/>
      <c r="D60" s="49" t="s">
        <v>59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60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 ht="15">
      <c r="B69" s="34"/>
      <c r="C69" s="35"/>
      <c r="D69" s="54" t="s">
        <v>57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58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57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58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95" t="s">
        <v>61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196"/>
      <c r="T76" s="196"/>
      <c r="U76" s="196"/>
      <c r="V76" s="196"/>
      <c r="W76" s="196"/>
      <c r="X76" s="196"/>
      <c r="Y76" s="196"/>
      <c r="Z76" s="196"/>
      <c r="AA76" s="196"/>
      <c r="AB76" s="196"/>
      <c r="AC76" s="196"/>
      <c r="AD76" s="196"/>
      <c r="AE76" s="196"/>
      <c r="AF76" s="196"/>
      <c r="AG76" s="196"/>
      <c r="AH76" s="196"/>
      <c r="AI76" s="196"/>
      <c r="AJ76" s="196"/>
      <c r="AK76" s="196"/>
      <c r="AL76" s="196"/>
      <c r="AM76" s="196"/>
      <c r="AN76" s="196"/>
      <c r="AO76" s="196"/>
      <c r="AP76" s="196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ZOS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197" t="str">
        <f>K6</f>
        <v>„Rekonštrukcia ZOS“</v>
      </c>
      <c r="M78" s="198"/>
      <c r="N78" s="198"/>
      <c r="O78" s="198"/>
      <c r="P78" s="198"/>
      <c r="Q78" s="198"/>
      <c r="R78" s="198"/>
      <c r="S78" s="198"/>
      <c r="T78" s="198"/>
      <c r="U78" s="198"/>
      <c r="V78" s="198"/>
      <c r="W78" s="198"/>
      <c r="X78" s="198"/>
      <c r="Y78" s="198"/>
      <c r="Z78" s="198"/>
      <c r="AA78" s="198"/>
      <c r="AB78" s="198"/>
      <c r="AC78" s="198"/>
      <c r="AD78" s="198"/>
      <c r="AE78" s="198"/>
      <c r="AF78" s="198"/>
      <c r="AG78" s="198"/>
      <c r="AH78" s="198"/>
      <c r="AI78" s="198"/>
      <c r="AJ78" s="198"/>
      <c r="AK78" s="198"/>
      <c r="AL78" s="198"/>
      <c r="AM78" s="198"/>
      <c r="AN78" s="198"/>
      <c r="AO78" s="198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>Partizánske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5. 2. 2018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33</v>
      </c>
      <c r="AJ82" s="35"/>
      <c r="AK82" s="35"/>
      <c r="AL82" s="35"/>
      <c r="AM82" s="199" t="str">
        <f>IF(E17="","",E17)</f>
        <v>AM STUDIO s.r.o.</v>
      </c>
      <c r="AN82" s="199"/>
      <c r="AO82" s="199"/>
      <c r="AP82" s="199"/>
      <c r="AQ82" s="36"/>
      <c r="AS82" s="200" t="s">
        <v>62</v>
      </c>
      <c r="AT82" s="201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31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39</v>
      </c>
      <c r="AJ83" s="35"/>
      <c r="AK83" s="35"/>
      <c r="AL83" s="35"/>
      <c r="AM83" s="199" t="str">
        <f>IF(E20="","",E20)</f>
        <v>AM STUDIO s.r.o.</v>
      </c>
      <c r="AN83" s="199"/>
      <c r="AO83" s="199"/>
      <c r="AP83" s="199"/>
      <c r="AQ83" s="36"/>
      <c r="AS83" s="202"/>
      <c r="AT83" s="203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4"/>
      <c r="AT84" s="205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190" t="s">
        <v>63</v>
      </c>
      <c r="D85" s="191"/>
      <c r="E85" s="191"/>
      <c r="F85" s="191"/>
      <c r="G85" s="191"/>
      <c r="H85" s="78"/>
      <c r="I85" s="192" t="s">
        <v>64</v>
      </c>
      <c r="J85" s="191"/>
      <c r="K85" s="191"/>
      <c r="L85" s="191"/>
      <c r="M85" s="191"/>
      <c r="N85" s="191"/>
      <c r="O85" s="191"/>
      <c r="P85" s="191"/>
      <c r="Q85" s="191"/>
      <c r="R85" s="191"/>
      <c r="S85" s="191"/>
      <c r="T85" s="191"/>
      <c r="U85" s="191"/>
      <c r="V85" s="191"/>
      <c r="W85" s="191"/>
      <c r="X85" s="191"/>
      <c r="Y85" s="191"/>
      <c r="Z85" s="191"/>
      <c r="AA85" s="191"/>
      <c r="AB85" s="191"/>
      <c r="AC85" s="191"/>
      <c r="AD85" s="191"/>
      <c r="AE85" s="191"/>
      <c r="AF85" s="191"/>
      <c r="AG85" s="192" t="s">
        <v>65</v>
      </c>
      <c r="AH85" s="191"/>
      <c r="AI85" s="191"/>
      <c r="AJ85" s="191"/>
      <c r="AK85" s="191"/>
      <c r="AL85" s="191"/>
      <c r="AM85" s="191"/>
      <c r="AN85" s="192" t="s">
        <v>66</v>
      </c>
      <c r="AO85" s="191"/>
      <c r="AP85" s="193"/>
      <c r="AQ85" s="36"/>
      <c r="AS85" s="79" t="s">
        <v>67</v>
      </c>
      <c r="AT85" s="80" t="s">
        <v>68</v>
      </c>
      <c r="AU85" s="80" t="s">
        <v>69</v>
      </c>
      <c r="AV85" s="80" t="s">
        <v>70</v>
      </c>
      <c r="AW85" s="80" t="s">
        <v>71</v>
      </c>
      <c r="AX85" s="80" t="s">
        <v>72</v>
      </c>
      <c r="AY85" s="80" t="s">
        <v>73</v>
      </c>
      <c r="AZ85" s="80" t="s">
        <v>74</v>
      </c>
      <c r="BA85" s="80" t="s">
        <v>75</v>
      </c>
      <c r="BB85" s="80" t="s">
        <v>76</v>
      </c>
      <c r="BC85" s="80" t="s">
        <v>77</v>
      </c>
      <c r="BD85" s="81" t="s">
        <v>78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79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194">
        <f>ROUND(SUM(AG88:AG90),2)</f>
        <v>0</v>
      </c>
      <c r="AH87" s="194"/>
      <c r="AI87" s="194"/>
      <c r="AJ87" s="194"/>
      <c r="AK87" s="194"/>
      <c r="AL87" s="194"/>
      <c r="AM87" s="194"/>
      <c r="AN87" s="179">
        <f>SUM(AG87,AT87)</f>
        <v>0</v>
      </c>
      <c r="AO87" s="179"/>
      <c r="AP87" s="179"/>
      <c r="AQ87" s="70"/>
      <c r="AS87" s="85">
        <f>ROUND(SUM(AS88:AS90),2)</f>
        <v>0</v>
      </c>
      <c r="AT87" s="86">
        <f>ROUND(SUM(AV87:AW87),2)</f>
        <v>0</v>
      </c>
      <c r="AU87" s="87">
        <f>ROUND(SUM(AU88:AU90),5)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ROUND(SUM(AZ88:AZ90),2)</f>
        <v>0</v>
      </c>
      <c r="BA87" s="86">
        <f>ROUND(SUM(BA88:BA90),2)</f>
        <v>0</v>
      </c>
      <c r="BB87" s="86">
        <f>ROUND(SUM(BB88:BB90),2)</f>
        <v>0</v>
      </c>
      <c r="BC87" s="86">
        <f>ROUND(SUM(BC88:BC90),2)</f>
        <v>0</v>
      </c>
      <c r="BD87" s="88">
        <f>ROUND(SUM(BD88:BD90),2)</f>
        <v>0</v>
      </c>
      <c r="BS87" s="89" t="s">
        <v>80</v>
      </c>
      <c r="BT87" s="89" t="s">
        <v>81</v>
      </c>
      <c r="BU87" s="90" t="s">
        <v>82</v>
      </c>
      <c r="BV87" s="89" t="s">
        <v>83</v>
      </c>
      <c r="BW87" s="89" t="s">
        <v>84</v>
      </c>
      <c r="BX87" s="89" t="s">
        <v>85</v>
      </c>
    </row>
    <row r="88" spans="1:89" s="5" customFormat="1" ht="16.5" customHeight="1">
      <c r="A88" s="91" t="s">
        <v>86</v>
      </c>
      <c r="B88" s="92"/>
      <c r="C88" s="93"/>
      <c r="D88" s="189" t="s">
        <v>87</v>
      </c>
      <c r="E88" s="189"/>
      <c r="F88" s="189"/>
      <c r="G88" s="189"/>
      <c r="H88" s="189"/>
      <c r="I88" s="94"/>
      <c r="J88" s="189" t="s">
        <v>88</v>
      </c>
      <c r="K88" s="189"/>
      <c r="L88" s="189"/>
      <c r="M88" s="189"/>
      <c r="N88" s="189"/>
      <c r="O88" s="189"/>
      <c r="P88" s="189"/>
      <c r="Q88" s="189"/>
      <c r="R88" s="189"/>
      <c r="S88" s="189"/>
      <c r="T88" s="189"/>
      <c r="U88" s="189"/>
      <c r="V88" s="189"/>
      <c r="W88" s="189"/>
      <c r="X88" s="189"/>
      <c r="Y88" s="189"/>
      <c r="Z88" s="189"/>
      <c r="AA88" s="189"/>
      <c r="AB88" s="189"/>
      <c r="AC88" s="189"/>
      <c r="AD88" s="189"/>
      <c r="AE88" s="189"/>
      <c r="AF88" s="189"/>
      <c r="AG88" s="187">
        <f>'1 - SO 01 - Stavebné úpravy'!M30</f>
        <v>0</v>
      </c>
      <c r="AH88" s="188"/>
      <c r="AI88" s="188"/>
      <c r="AJ88" s="188"/>
      <c r="AK88" s="188"/>
      <c r="AL88" s="188"/>
      <c r="AM88" s="188"/>
      <c r="AN88" s="187">
        <f>SUM(AG88,AT88)</f>
        <v>0</v>
      </c>
      <c r="AO88" s="188"/>
      <c r="AP88" s="188"/>
      <c r="AQ88" s="95"/>
      <c r="AS88" s="96">
        <f>'1 - SO 01 - Stavebné úpravy'!M28</f>
        <v>0</v>
      </c>
      <c r="AT88" s="97">
        <f>ROUND(SUM(AV88:AW88),2)</f>
        <v>0</v>
      </c>
      <c r="AU88" s="98">
        <f>'1 - SO 01 - Stavebné úpravy'!W130</f>
        <v>0</v>
      </c>
      <c r="AV88" s="97">
        <f>'1 - SO 01 - Stavebné úpravy'!M32</f>
        <v>0</v>
      </c>
      <c r="AW88" s="97">
        <f>'1 - SO 01 - Stavebné úpravy'!M33</f>
        <v>0</v>
      </c>
      <c r="AX88" s="97">
        <f>'1 - SO 01 - Stavebné úpravy'!M34</f>
        <v>0</v>
      </c>
      <c r="AY88" s="97">
        <f>'1 - SO 01 - Stavebné úpravy'!M35</f>
        <v>0</v>
      </c>
      <c r="AZ88" s="97">
        <f>'1 - SO 01 - Stavebné úpravy'!H32</f>
        <v>0</v>
      </c>
      <c r="BA88" s="97">
        <f>'1 - SO 01 - Stavebné úpravy'!H33</f>
        <v>0</v>
      </c>
      <c r="BB88" s="97">
        <f>'1 - SO 01 - Stavebné úpravy'!H34</f>
        <v>0</v>
      </c>
      <c r="BC88" s="97">
        <f>'1 - SO 01 - Stavebné úpravy'!H35</f>
        <v>0</v>
      </c>
      <c r="BD88" s="99">
        <f>'1 - SO 01 - Stavebné úpravy'!H36</f>
        <v>0</v>
      </c>
      <c r="BT88" s="100" t="s">
        <v>87</v>
      </c>
      <c r="BV88" s="100" t="s">
        <v>83</v>
      </c>
      <c r="BW88" s="100" t="s">
        <v>89</v>
      </c>
      <c r="BX88" s="100" t="s">
        <v>84</v>
      </c>
    </row>
    <row r="89" spans="1:89" s="5" customFormat="1" ht="16.5" customHeight="1">
      <c r="A89" s="91" t="s">
        <v>86</v>
      </c>
      <c r="B89" s="92"/>
      <c r="C89" s="93"/>
      <c r="D89" s="189" t="s">
        <v>90</v>
      </c>
      <c r="E89" s="189"/>
      <c r="F89" s="189"/>
      <c r="G89" s="189"/>
      <c r="H89" s="189"/>
      <c r="I89" s="94"/>
      <c r="J89" s="189" t="s">
        <v>91</v>
      </c>
      <c r="K89" s="189"/>
      <c r="L89" s="189"/>
      <c r="M89" s="189"/>
      <c r="N89" s="189"/>
      <c r="O89" s="189"/>
      <c r="P89" s="189"/>
      <c r="Q89" s="189"/>
      <c r="R89" s="189"/>
      <c r="S89" s="189"/>
      <c r="T89" s="189"/>
      <c r="U89" s="189"/>
      <c r="V89" s="189"/>
      <c r="W89" s="189"/>
      <c r="X89" s="189"/>
      <c r="Y89" s="189"/>
      <c r="Z89" s="189"/>
      <c r="AA89" s="189"/>
      <c r="AB89" s="189"/>
      <c r="AC89" s="189"/>
      <c r="AD89" s="189"/>
      <c r="AE89" s="189"/>
      <c r="AF89" s="189"/>
      <c r="AG89" s="187">
        <f>'2 - SO 02 - Zdravotechnika'!M30</f>
        <v>0</v>
      </c>
      <c r="AH89" s="188"/>
      <c r="AI89" s="188"/>
      <c r="AJ89" s="188"/>
      <c r="AK89" s="188"/>
      <c r="AL89" s="188"/>
      <c r="AM89" s="188"/>
      <c r="AN89" s="187">
        <f>SUM(AG89,AT89)</f>
        <v>0</v>
      </c>
      <c r="AO89" s="188"/>
      <c r="AP89" s="188"/>
      <c r="AQ89" s="95"/>
      <c r="AS89" s="96">
        <f>'2 - SO 02 - Zdravotechnika'!M28</f>
        <v>0</v>
      </c>
      <c r="AT89" s="97">
        <f>ROUND(SUM(AV89:AW89),2)</f>
        <v>0</v>
      </c>
      <c r="AU89" s="98">
        <f>'2 - SO 02 - Zdravotechnika'!W121</f>
        <v>0</v>
      </c>
      <c r="AV89" s="97">
        <f>'2 - SO 02 - Zdravotechnika'!M32</f>
        <v>0</v>
      </c>
      <c r="AW89" s="97">
        <f>'2 - SO 02 - Zdravotechnika'!M33</f>
        <v>0</v>
      </c>
      <c r="AX89" s="97">
        <f>'2 - SO 02 - Zdravotechnika'!M34</f>
        <v>0</v>
      </c>
      <c r="AY89" s="97">
        <f>'2 - SO 02 - Zdravotechnika'!M35</f>
        <v>0</v>
      </c>
      <c r="AZ89" s="97">
        <f>'2 - SO 02 - Zdravotechnika'!H32</f>
        <v>0</v>
      </c>
      <c r="BA89" s="97">
        <f>'2 - SO 02 - Zdravotechnika'!H33</f>
        <v>0</v>
      </c>
      <c r="BB89" s="97">
        <f>'2 - SO 02 - Zdravotechnika'!H34</f>
        <v>0</v>
      </c>
      <c r="BC89" s="97">
        <f>'2 - SO 02 - Zdravotechnika'!H35</f>
        <v>0</v>
      </c>
      <c r="BD89" s="99">
        <f>'2 - SO 02 - Zdravotechnika'!H36</f>
        <v>0</v>
      </c>
      <c r="BT89" s="100" t="s">
        <v>87</v>
      </c>
      <c r="BV89" s="100" t="s">
        <v>83</v>
      </c>
      <c r="BW89" s="100" t="s">
        <v>92</v>
      </c>
      <c r="BX89" s="100" t="s">
        <v>84</v>
      </c>
    </row>
    <row r="90" spans="1:89" s="5" customFormat="1" ht="16.5" customHeight="1">
      <c r="A90" s="91" t="s">
        <v>86</v>
      </c>
      <c r="B90" s="92"/>
      <c r="C90" s="93"/>
      <c r="D90" s="189" t="s">
        <v>93</v>
      </c>
      <c r="E90" s="189"/>
      <c r="F90" s="189"/>
      <c r="G90" s="189"/>
      <c r="H90" s="189"/>
      <c r="I90" s="94"/>
      <c r="J90" s="189" t="s">
        <v>94</v>
      </c>
      <c r="K90" s="189"/>
      <c r="L90" s="189"/>
      <c r="M90" s="189"/>
      <c r="N90" s="189"/>
      <c r="O90" s="189"/>
      <c r="P90" s="189"/>
      <c r="Q90" s="189"/>
      <c r="R90" s="189"/>
      <c r="S90" s="189"/>
      <c r="T90" s="189"/>
      <c r="U90" s="189"/>
      <c r="V90" s="189"/>
      <c r="W90" s="189"/>
      <c r="X90" s="189"/>
      <c r="Y90" s="189"/>
      <c r="Z90" s="189"/>
      <c r="AA90" s="189"/>
      <c r="AB90" s="189"/>
      <c r="AC90" s="189"/>
      <c r="AD90" s="189"/>
      <c r="AE90" s="189"/>
      <c r="AF90" s="189"/>
      <c r="AG90" s="187">
        <f>'3 - SO 03 - Elektromontáž...'!M30</f>
        <v>0</v>
      </c>
      <c r="AH90" s="188"/>
      <c r="AI90" s="188"/>
      <c r="AJ90" s="188"/>
      <c r="AK90" s="188"/>
      <c r="AL90" s="188"/>
      <c r="AM90" s="188"/>
      <c r="AN90" s="187">
        <f>SUM(AG90,AT90)</f>
        <v>0</v>
      </c>
      <c r="AO90" s="188"/>
      <c r="AP90" s="188"/>
      <c r="AQ90" s="95"/>
      <c r="AS90" s="101">
        <f>'3 - SO 03 - Elektromontáž...'!M28</f>
        <v>0</v>
      </c>
      <c r="AT90" s="102">
        <f>ROUND(SUM(AV90:AW90),2)</f>
        <v>0</v>
      </c>
      <c r="AU90" s="103">
        <f>'3 - SO 03 - Elektromontáž...'!W121</f>
        <v>0</v>
      </c>
      <c r="AV90" s="102">
        <f>'3 - SO 03 - Elektromontáž...'!M32</f>
        <v>0</v>
      </c>
      <c r="AW90" s="102">
        <f>'3 - SO 03 - Elektromontáž...'!M33</f>
        <v>0</v>
      </c>
      <c r="AX90" s="102">
        <f>'3 - SO 03 - Elektromontáž...'!M34</f>
        <v>0</v>
      </c>
      <c r="AY90" s="102">
        <f>'3 - SO 03 - Elektromontáž...'!M35</f>
        <v>0</v>
      </c>
      <c r="AZ90" s="102">
        <f>'3 - SO 03 - Elektromontáž...'!H32</f>
        <v>0</v>
      </c>
      <c r="BA90" s="102">
        <f>'3 - SO 03 - Elektromontáž...'!H33</f>
        <v>0</v>
      </c>
      <c r="BB90" s="102">
        <f>'3 - SO 03 - Elektromontáž...'!H34</f>
        <v>0</v>
      </c>
      <c r="BC90" s="102">
        <f>'3 - SO 03 - Elektromontáž...'!H35</f>
        <v>0</v>
      </c>
      <c r="BD90" s="104">
        <f>'3 - SO 03 - Elektromontáž...'!H36</f>
        <v>0</v>
      </c>
      <c r="BT90" s="100" t="s">
        <v>87</v>
      </c>
      <c r="BV90" s="100" t="s">
        <v>83</v>
      </c>
      <c r="BW90" s="100" t="s">
        <v>95</v>
      </c>
      <c r="BX90" s="100" t="s">
        <v>84</v>
      </c>
    </row>
    <row r="91" spans="1:89">
      <c r="B91" s="22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3"/>
    </row>
    <row r="92" spans="1:89" s="1" customFormat="1" ht="30" customHeight="1">
      <c r="B92" s="34"/>
      <c r="C92" s="83" t="s">
        <v>96</v>
      </c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179">
        <f>ROUND(SUM(AG93:AG96),2)</f>
        <v>0</v>
      </c>
      <c r="AH92" s="179"/>
      <c r="AI92" s="179"/>
      <c r="AJ92" s="179"/>
      <c r="AK92" s="179"/>
      <c r="AL92" s="179"/>
      <c r="AM92" s="179"/>
      <c r="AN92" s="179">
        <f>ROUND(SUM(AN93:AN96),2)</f>
        <v>0</v>
      </c>
      <c r="AO92" s="179"/>
      <c r="AP92" s="179"/>
      <c r="AQ92" s="36"/>
      <c r="AS92" s="79" t="s">
        <v>97</v>
      </c>
      <c r="AT92" s="80" t="s">
        <v>98</v>
      </c>
      <c r="AU92" s="80" t="s">
        <v>45</v>
      </c>
      <c r="AV92" s="81" t="s">
        <v>68</v>
      </c>
    </row>
    <row r="93" spans="1:89" s="1" customFormat="1" ht="19.899999999999999" customHeight="1">
      <c r="B93" s="34"/>
      <c r="C93" s="35"/>
      <c r="D93" s="105" t="s">
        <v>99</v>
      </c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185">
        <f>ROUND(AG87*AS93,2)</f>
        <v>0</v>
      </c>
      <c r="AH93" s="186"/>
      <c r="AI93" s="186"/>
      <c r="AJ93" s="186"/>
      <c r="AK93" s="186"/>
      <c r="AL93" s="186"/>
      <c r="AM93" s="186"/>
      <c r="AN93" s="186">
        <f>ROUND(AG93+AV93,2)</f>
        <v>0</v>
      </c>
      <c r="AO93" s="186"/>
      <c r="AP93" s="186"/>
      <c r="AQ93" s="36"/>
      <c r="AS93" s="106">
        <v>0</v>
      </c>
      <c r="AT93" s="107" t="s">
        <v>100</v>
      </c>
      <c r="AU93" s="107" t="s">
        <v>46</v>
      </c>
      <c r="AV93" s="108">
        <f>ROUND(IF(AU93="základná",AG93*L31,IF(AU93="znížená",AG93*L32,0)),2)</f>
        <v>0</v>
      </c>
      <c r="BV93" s="18" t="s">
        <v>101</v>
      </c>
      <c r="BY93" s="109">
        <f>IF(AU93="základná",AV93,0)</f>
        <v>0</v>
      </c>
      <c r="BZ93" s="109">
        <f>IF(AU93="znížená",AV93,0)</f>
        <v>0</v>
      </c>
      <c r="CA93" s="109">
        <v>0</v>
      </c>
      <c r="CB93" s="109">
        <v>0</v>
      </c>
      <c r="CC93" s="109">
        <v>0</v>
      </c>
      <c r="CD93" s="109">
        <f>IF(AU93="základná",AG93,0)</f>
        <v>0</v>
      </c>
      <c r="CE93" s="109">
        <f>IF(AU93="znížená",AG93,0)</f>
        <v>0</v>
      </c>
      <c r="CF93" s="109">
        <f>IF(AU93="zákl. prenesená",AG93,0)</f>
        <v>0</v>
      </c>
      <c r="CG93" s="109">
        <f>IF(AU93="zníž. prenesená",AG93,0)</f>
        <v>0</v>
      </c>
      <c r="CH93" s="109">
        <f>IF(AU93="nulová",AG93,0)</f>
        <v>0</v>
      </c>
      <c r="CI93" s="18">
        <f>IF(AU93="základná",1,IF(AU93="znížená",2,IF(AU93="zákl. prenesená",4,IF(AU93="zníž. prenesená",5,3))))</f>
        <v>1</v>
      </c>
      <c r="CJ93" s="18">
        <f>IF(AT93="stavebná časť",1,IF(8893="investičná časť",2,3))</f>
        <v>1</v>
      </c>
      <c r="CK93" s="18" t="str">
        <f>IF(D93="Vyplň vlastné","","x")</f>
        <v>x</v>
      </c>
    </row>
    <row r="94" spans="1:89" s="1" customFormat="1" ht="19.899999999999999" customHeight="1">
      <c r="B94" s="34"/>
      <c r="C94" s="35"/>
      <c r="D94" s="183" t="s">
        <v>102</v>
      </c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/>
      <c r="Y94" s="184"/>
      <c r="Z94" s="184"/>
      <c r="AA94" s="184"/>
      <c r="AB94" s="184"/>
      <c r="AC94" s="35"/>
      <c r="AD94" s="35"/>
      <c r="AE94" s="35"/>
      <c r="AF94" s="35"/>
      <c r="AG94" s="185">
        <f>AG87*AS94</f>
        <v>0</v>
      </c>
      <c r="AH94" s="186"/>
      <c r="AI94" s="186"/>
      <c r="AJ94" s="186"/>
      <c r="AK94" s="186"/>
      <c r="AL94" s="186"/>
      <c r="AM94" s="186"/>
      <c r="AN94" s="186">
        <f>AG94+AV94</f>
        <v>0</v>
      </c>
      <c r="AO94" s="186"/>
      <c r="AP94" s="186"/>
      <c r="AQ94" s="36"/>
      <c r="AS94" s="110">
        <v>0</v>
      </c>
      <c r="AT94" s="111" t="s">
        <v>100</v>
      </c>
      <c r="AU94" s="111" t="s">
        <v>46</v>
      </c>
      <c r="AV94" s="112">
        <f>ROUND(IF(AU94="nulová",0,IF(OR(AU94="základná",AU94="zákl. prenesená"),AG94*L31,AG94*L32)),2)</f>
        <v>0</v>
      </c>
      <c r="BV94" s="18" t="s">
        <v>103</v>
      </c>
      <c r="BY94" s="109">
        <f>IF(AU94="základná",AV94,0)</f>
        <v>0</v>
      </c>
      <c r="BZ94" s="109">
        <f>IF(AU94="znížená",AV94,0)</f>
        <v>0</v>
      </c>
      <c r="CA94" s="109">
        <f>IF(AU94="zákl. prenesená",AV94,0)</f>
        <v>0</v>
      </c>
      <c r="CB94" s="109">
        <f>IF(AU94="zníž. prenesená",AV94,0)</f>
        <v>0</v>
      </c>
      <c r="CC94" s="109">
        <f>IF(AU94="nulová",AV94,0)</f>
        <v>0</v>
      </c>
      <c r="CD94" s="109">
        <f>IF(AU94="základná",AG94,0)</f>
        <v>0</v>
      </c>
      <c r="CE94" s="109">
        <f>IF(AU94="znížená",AG94,0)</f>
        <v>0</v>
      </c>
      <c r="CF94" s="109">
        <f>IF(AU94="zákl. prenesená",AG94,0)</f>
        <v>0</v>
      </c>
      <c r="CG94" s="109">
        <f>IF(AU94="zníž. prenesená",AG94,0)</f>
        <v>0</v>
      </c>
      <c r="CH94" s="109">
        <f>IF(AU94="nulová",AG94,0)</f>
        <v>0</v>
      </c>
      <c r="CI94" s="18">
        <f>IF(AU94="základná",1,IF(AU94="znížená",2,IF(AU94="zákl. prenesená",4,IF(AU94="zníž. prenesená",5,3))))</f>
        <v>1</v>
      </c>
      <c r="CJ94" s="18">
        <f>IF(AT94="stavebná časť",1,IF(8894="investičná časť",2,3))</f>
        <v>1</v>
      </c>
      <c r="CK94" s="18" t="str">
        <f>IF(D94="Vyplň vlastné","","x")</f>
        <v/>
      </c>
    </row>
    <row r="95" spans="1:89" s="1" customFormat="1" ht="19.899999999999999" customHeight="1">
      <c r="B95" s="34"/>
      <c r="C95" s="35"/>
      <c r="D95" s="183" t="s">
        <v>102</v>
      </c>
      <c r="E95" s="184"/>
      <c r="F95" s="184"/>
      <c r="G95" s="184"/>
      <c r="H95" s="184"/>
      <c r="I95" s="184"/>
      <c r="J95" s="184"/>
      <c r="K95" s="184"/>
      <c r="L95" s="184"/>
      <c r="M95" s="184"/>
      <c r="N95" s="184"/>
      <c r="O95" s="184"/>
      <c r="P95" s="184"/>
      <c r="Q95" s="184"/>
      <c r="R95" s="184"/>
      <c r="S95" s="184"/>
      <c r="T95" s="184"/>
      <c r="U95" s="184"/>
      <c r="V95" s="184"/>
      <c r="W95" s="184"/>
      <c r="X95" s="184"/>
      <c r="Y95" s="184"/>
      <c r="Z95" s="184"/>
      <c r="AA95" s="184"/>
      <c r="AB95" s="184"/>
      <c r="AC95" s="35"/>
      <c r="AD95" s="35"/>
      <c r="AE95" s="35"/>
      <c r="AF95" s="35"/>
      <c r="AG95" s="185">
        <f>AG87*AS95</f>
        <v>0</v>
      </c>
      <c r="AH95" s="186"/>
      <c r="AI95" s="186"/>
      <c r="AJ95" s="186"/>
      <c r="AK95" s="186"/>
      <c r="AL95" s="186"/>
      <c r="AM95" s="186"/>
      <c r="AN95" s="186">
        <f>AG95+AV95</f>
        <v>0</v>
      </c>
      <c r="AO95" s="186"/>
      <c r="AP95" s="186"/>
      <c r="AQ95" s="36"/>
      <c r="AS95" s="110">
        <v>0</v>
      </c>
      <c r="AT95" s="111" t="s">
        <v>100</v>
      </c>
      <c r="AU95" s="111" t="s">
        <v>46</v>
      </c>
      <c r="AV95" s="112">
        <f>ROUND(IF(AU95="nulová",0,IF(OR(AU95="základná",AU95="zákl. prenesená"),AG95*L31,AG95*L32)),2)</f>
        <v>0</v>
      </c>
      <c r="BV95" s="18" t="s">
        <v>103</v>
      </c>
      <c r="BY95" s="109">
        <f>IF(AU95="základná",AV95,0)</f>
        <v>0</v>
      </c>
      <c r="BZ95" s="109">
        <f>IF(AU95="znížená",AV95,0)</f>
        <v>0</v>
      </c>
      <c r="CA95" s="109">
        <f>IF(AU95="zákl. prenesená",AV95,0)</f>
        <v>0</v>
      </c>
      <c r="CB95" s="109">
        <f>IF(AU95="zníž. prenesená",AV95,0)</f>
        <v>0</v>
      </c>
      <c r="CC95" s="109">
        <f>IF(AU95="nulová",AV95,0)</f>
        <v>0</v>
      </c>
      <c r="CD95" s="109">
        <f>IF(AU95="základná",AG95,0)</f>
        <v>0</v>
      </c>
      <c r="CE95" s="109">
        <f>IF(AU95="znížená",AG95,0)</f>
        <v>0</v>
      </c>
      <c r="CF95" s="109">
        <f>IF(AU95="zákl. prenesená",AG95,0)</f>
        <v>0</v>
      </c>
      <c r="CG95" s="109">
        <f>IF(AU95="zníž. prenesená",AG95,0)</f>
        <v>0</v>
      </c>
      <c r="CH95" s="109">
        <f>IF(AU95="nulová",AG95,0)</f>
        <v>0</v>
      </c>
      <c r="CI95" s="18">
        <f>IF(AU95="základná",1,IF(AU95="znížená",2,IF(AU95="zákl. prenesená",4,IF(AU95="zníž. prenesená",5,3))))</f>
        <v>1</v>
      </c>
      <c r="CJ95" s="18">
        <f>IF(AT95="stavebná časť",1,IF(8895="investičná časť",2,3))</f>
        <v>1</v>
      </c>
      <c r="CK95" s="18" t="str">
        <f>IF(D95="Vyplň vlastné","","x")</f>
        <v/>
      </c>
    </row>
    <row r="96" spans="1:89" s="1" customFormat="1" ht="19.899999999999999" customHeight="1">
      <c r="B96" s="34"/>
      <c r="C96" s="35"/>
      <c r="D96" s="183" t="s">
        <v>102</v>
      </c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/>
      <c r="AC96" s="35"/>
      <c r="AD96" s="35"/>
      <c r="AE96" s="35"/>
      <c r="AF96" s="35"/>
      <c r="AG96" s="185">
        <f>AG87*AS96</f>
        <v>0</v>
      </c>
      <c r="AH96" s="186"/>
      <c r="AI96" s="186"/>
      <c r="AJ96" s="186"/>
      <c r="AK96" s="186"/>
      <c r="AL96" s="186"/>
      <c r="AM96" s="186"/>
      <c r="AN96" s="186">
        <f>AG96+AV96</f>
        <v>0</v>
      </c>
      <c r="AO96" s="186"/>
      <c r="AP96" s="186"/>
      <c r="AQ96" s="36"/>
      <c r="AS96" s="113">
        <v>0</v>
      </c>
      <c r="AT96" s="114" t="s">
        <v>100</v>
      </c>
      <c r="AU96" s="114" t="s">
        <v>46</v>
      </c>
      <c r="AV96" s="115">
        <f>ROUND(IF(AU96="nulová",0,IF(OR(AU96="základná",AU96="zákl. prenesená"),AG96*L31,AG96*L32)),2)</f>
        <v>0</v>
      </c>
      <c r="BV96" s="18" t="s">
        <v>103</v>
      </c>
      <c r="BY96" s="109">
        <f>IF(AU96="základná",AV96,0)</f>
        <v>0</v>
      </c>
      <c r="BZ96" s="109">
        <f>IF(AU96="znížená",AV96,0)</f>
        <v>0</v>
      </c>
      <c r="CA96" s="109">
        <f>IF(AU96="zákl. prenesená",AV96,0)</f>
        <v>0</v>
      </c>
      <c r="CB96" s="109">
        <f>IF(AU96="zníž. prenesená",AV96,0)</f>
        <v>0</v>
      </c>
      <c r="CC96" s="109">
        <f>IF(AU96="nulová",AV96,0)</f>
        <v>0</v>
      </c>
      <c r="CD96" s="109">
        <f>IF(AU96="základná",AG96,0)</f>
        <v>0</v>
      </c>
      <c r="CE96" s="109">
        <f>IF(AU96="znížená",AG96,0)</f>
        <v>0</v>
      </c>
      <c r="CF96" s="109">
        <f>IF(AU96="zákl. prenesená",AG96,0)</f>
        <v>0</v>
      </c>
      <c r="CG96" s="109">
        <f>IF(AU96="zníž. prenesená",AG96,0)</f>
        <v>0</v>
      </c>
      <c r="CH96" s="109">
        <f>IF(AU96="nulová",AG96,0)</f>
        <v>0</v>
      </c>
      <c r="CI96" s="18">
        <f>IF(AU96="základná",1,IF(AU96="znížená",2,IF(AU96="zákl. prenesená",4,IF(AU96="zníž. prenesená",5,3))))</f>
        <v>1</v>
      </c>
      <c r="CJ96" s="18">
        <f>IF(AT96="stavebná časť",1,IF(8896="investičná časť",2,3))</f>
        <v>1</v>
      </c>
      <c r="CK96" s="18" t="str">
        <f>IF(D96="Vyplň vlastné","","x")</f>
        <v/>
      </c>
    </row>
    <row r="97" spans="2:43" s="1" customFormat="1" ht="10.9" customHeight="1">
      <c r="B97" s="34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6"/>
    </row>
    <row r="98" spans="2:43" s="1" customFormat="1" ht="30" customHeight="1">
      <c r="B98" s="34"/>
      <c r="C98" s="116" t="s">
        <v>104</v>
      </c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  <c r="AA98" s="117"/>
      <c r="AB98" s="117"/>
      <c r="AC98" s="117"/>
      <c r="AD98" s="117"/>
      <c r="AE98" s="117"/>
      <c r="AF98" s="117"/>
      <c r="AG98" s="180">
        <f>ROUND(AG87+AG92,2)</f>
        <v>0</v>
      </c>
      <c r="AH98" s="180"/>
      <c r="AI98" s="180"/>
      <c r="AJ98" s="180"/>
      <c r="AK98" s="180"/>
      <c r="AL98" s="180"/>
      <c r="AM98" s="180"/>
      <c r="AN98" s="180">
        <f>AN87+AN92</f>
        <v>0</v>
      </c>
      <c r="AO98" s="180"/>
      <c r="AP98" s="180"/>
      <c r="AQ98" s="36"/>
    </row>
    <row r="99" spans="2:43" s="1" customFormat="1" ht="6.95" customHeight="1">
      <c r="B99" s="58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60"/>
    </row>
  </sheetData>
  <sheetProtection algorithmName="SHA-512" hashValue="2sw0vdDBulBYsyDKts/pV+33KRtKokASxdljrQqe+XAA7CfEPwYRHq//YO59fLVsru/RjPLIITEa95Z2IY/Opw==" saltValue="e2sw1FZ/byH6woFV0683rcBjb9o1uMRw+3Hj1XzrDNtFH69uRIH1hik8UdUYmXmbD1CWpz2DztDxDUZn2f4Muw==" spinCount="10" sheet="1" objects="1" scenarios="1" formatColumns="0" formatRows="0"/>
  <mergeCells count="66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AK37:AO37"/>
    <mergeCell ref="L33:O33"/>
    <mergeCell ref="W33:AE33"/>
    <mergeCell ref="AK33:AO33"/>
    <mergeCell ref="L34:O34"/>
    <mergeCell ref="W34:AE34"/>
    <mergeCell ref="AK34:AO34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D94:AB94"/>
    <mergeCell ref="AG94:AM94"/>
    <mergeCell ref="AN94:AP94"/>
    <mergeCell ref="AN89:AP89"/>
    <mergeCell ref="AG89:AM89"/>
    <mergeCell ref="D89:H89"/>
    <mergeCell ref="J89:AF89"/>
    <mergeCell ref="AN90:AP90"/>
    <mergeCell ref="AG90:AM90"/>
    <mergeCell ref="D90:H90"/>
    <mergeCell ref="J90:AF90"/>
    <mergeCell ref="D95:AB95"/>
    <mergeCell ref="AG95:AM95"/>
    <mergeCell ref="AN95:AP95"/>
    <mergeCell ref="D96:AB96"/>
    <mergeCell ref="AG96:AM96"/>
    <mergeCell ref="AN96:AP96"/>
    <mergeCell ref="AG92:AM92"/>
    <mergeCell ref="AN92:AP92"/>
    <mergeCell ref="AG98:AM98"/>
    <mergeCell ref="AN98:AP98"/>
    <mergeCell ref="AR2:BE2"/>
    <mergeCell ref="AG93:AM93"/>
    <mergeCell ref="AN93:AP93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</mergeCells>
  <dataValidations count="2">
    <dataValidation type="list" allowBlank="1" showInputMessage="1" showErrorMessage="1" error="Povolené sú hodnoty základná, znížená, nulová." sqref="AU93:AU97">
      <formula1>"základná, znížená, nulová"</formula1>
    </dataValidation>
    <dataValidation type="list" allowBlank="1" showInputMessage="1" showErrorMessage="1" error="Povolené sú hodnoty stavebná časť, technologická časť, investičná časť." sqref="AT93:AT97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1 - SO 01 - Stavebné úpravy'!C2" display="/"/>
    <hyperlink ref="A89" location="'2 - SO 02 - Zdravotechnika'!C2" display="/"/>
    <hyperlink ref="A90" location="'3 - SO 03 - Elektromontáž...'!C2" display="/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40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105</v>
      </c>
      <c r="G1" s="13"/>
      <c r="H1" s="232" t="s">
        <v>106</v>
      </c>
      <c r="I1" s="232"/>
      <c r="J1" s="232"/>
      <c r="K1" s="232"/>
      <c r="L1" s="13" t="s">
        <v>107</v>
      </c>
      <c r="M1" s="11"/>
      <c r="N1" s="11"/>
      <c r="O1" s="12" t="s">
        <v>108</v>
      </c>
      <c r="P1" s="11"/>
      <c r="Q1" s="11"/>
      <c r="R1" s="11"/>
      <c r="S1" s="13" t="s">
        <v>109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S2" s="181" t="s">
        <v>8</v>
      </c>
      <c r="T2" s="182"/>
      <c r="U2" s="182"/>
      <c r="V2" s="182"/>
      <c r="W2" s="182"/>
      <c r="X2" s="182"/>
      <c r="Y2" s="182"/>
      <c r="Z2" s="182"/>
      <c r="AA2" s="182"/>
      <c r="AB2" s="182"/>
      <c r="AC2" s="182"/>
      <c r="AT2" s="18" t="s">
        <v>89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81</v>
      </c>
    </row>
    <row r="4" spans="1:66" ht="36.950000000000003" customHeight="1">
      <c r="B4" s="22"/>
      <c r="C4" s="195" t="s">
        <v>110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46" t="str">
        <f>'Rekapitulácia stavby'!K6</f>
        <v>„Rekonštrukcia ZOS“</v>
      </c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5"/>
      <c r="R6" s="23"/>
    </row>
    <row r="7" spans="1:66" s="1" customFormat="1" ht="32.85" customHeight="1">
      <c r="B7" s="34"/>
      <c r="C7" s="35"/>
      <c r="D7" s="28" t="s">
        <v>111</v>
      </c>
      <c r="E7" s="35"/>
      <c r="F7" s="219" t="s">
        <v>112</v>
      </c>
      <c r="G7" s="245"/>
      <c r="H7" s="245"/>
      <c r="I7" s="245"/>
      <c r="J7" s="245"/>
      <c r="K7" s="245"/>
      <c r="L7" s="245"/>
      <c r="M7" s="245"/>
      <c r="N7" s="245"/>
      <c r="O7" s="245"/>
      <c r="P7" s="245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62" t="str">
        <f>'Rekapitulácia stavby'!AN8</f>
        <v>5. 2. 2018</v>
      </c>
      <c r="P9" s="248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17" t="s">
        <v>28</v>
      </c>
      <c r="P11" s="217"/>
      <c r="Q11" s="35"/>
      <c r="R11" s="36"/>
    </row>
    <row r="12" spans="1:66" s="1" customFormat="1" ht="18" customHeight="1">
      <c r="B12" s="34"/>
      <c r="C12" s="35"/>
      <c r="D12" s="35"/>
      <c r="E12" s="27" t="s">
        <v>29</v>
      </c>
      <c r="F12" s="35"/>
      <c r="G12" s="35"/>
      <c r="H12" s="35"/>
      <c r="I12" s="35"/>
      <c r="J12" s="35"/>
      <c r="K12" s="35"/>
      <c r="L12" s="35"/>
      <c r="M12" s="29" t="s">
        <v>30</v>
      </c>
      <c r="N12" s="35"/>
      <c r="O12" s="217" t="s">
        <v>20</v>
      </c>
      <c r="P12" s="217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31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63" t="str">
        <f>IF('Rekapitulácia stavby'!AN13="","",'Rekapitulácia stavby'!AN13)</f>
        <v>Vyplň údaj</v>
      </c>
      <c r="P14" s="217"/>
      <c r="Q14" s="35"/>
      <c r="R14" s="36"/>
    </row>
    <row r="15" spans="1:66" s="1" customFormat="1" ht="18" customHeight="1">
      <c r="B15" s="34"/>
      <c r="C15" s="35"/>
      <c r="D15" s="35"/>
      <c r="E15" s="263" t="str">
        <f>IF('Rekapitulácia stavby'!E14="","",'Rekapitulácia stavby'!E14)</f>
        <v>Vyplň údaj</v>
      </c>
      <c r="F15" s="264"/>
      <c r="G15" s="264"/>
      <c r="H15" s="264"/>
      <c r="I15" s="264"/>
      <c r="J15" s="264"/>
      <c r="K15" s="264"/>
      <c r="L15" s="264"/>
      <c r="M15" s="29" t="s">
        <v>30</v>
      </c>
      <c r="N15" s="35"/>
      <c r="O15" s="263" t="str">
        <f>IF('Rekapitulácia stavby'!AN14="","",'Rekapitulácia stavby'!AN14)</f>
        <v>Vyplň údaj</v>
      </c>
      <c r="P15" s="217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33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17" t="s">
        <v>34</v>
      </c>
      <c r="P17" s="217"/>
      <c r="Q17" s="35"/>
      <c r="R17" s="36"/>
    </row>
    <row r="18" spans="2:18" s="1" customFormat="1" ht="18" customHeight="1">
      <c r="B18" s="34"/>
      <c r="C18" s="35"/>
      <c r="D18" s="35"/>
      <c r="E18" s="27" t="s">
        <v>35</v>
      </c>
      <c r="F18" s="35"/>
      <c r="G18" s="35"/>
      <c r="H18" s="35"/>
      <c r="I18" s="35"/>
      <c r="J18" s="35"/>
      <c r="K18" s="35"/>
      <c r="L18" s="35"/>
      <c r="M18" s="29" t="s">
        <v>30</v>
      </c>
      <c r="N18" s="35"/>
      <c r="O18" s="217" t="s">
        <v>36</v>
      </c>
      <c r="P18" s="217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39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17" t="s">
        <v>40</v>
      </c>
      <c r="P20" s="217"/>
      <c r="Q20" s="35"/>
      <c r="R20" s="36"/>
    </row>
    <row r="21" spans="2:18" s="1" customFormat="1" ht="18" customHeight="1">
      <c r="B21" s="34"/>
      <c r="C21" s="35"/>
      <c r="D21" s="35"/>
      <c r="E21" s="27" t="s">
        <v>35</v>
      </c>
      <c r="F21" s="35"/>
      <c r="G21" s="35"/>
      <c r="H21" s="35"/>
      <c r="I21" s="35"/>
      <c r="J21" s="35"/>
      <c r="K21" s="35"/>
      <c r="L21" s="35"/>
      <c r="M21" s="29" t="s">
        <v>30</v>
      </c>
      <c r="N21" s="35"/>
      <c r="O21" s="217" t="s">
        <v>36</v>
      </c>
      <c r="P21" s="217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41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222" t="s">
        <v>20</v>
      </c>
      <c r="F24" s="222"/>
      <c r="G24" s="222"/>
      <c r="H24" s="222"/>
      <c r="I24" s="222"/>
      <c r="J24" s="222"/>
      <c r="K24" s="222"/>
      <c r="L24" s="222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113</v>
      </c>
      <c r="E27" s="35"/>
      <c r="F27" s="35"/>
      <c r="G27" s="35"/>
      <c r="H27" s="35"/>
      <c r="I27" s="35"/>
      <c r="J27" s="35"/>
      <c r="K27" s="35"/>
      <c r="L27" s="35"/>
      <c r="M27" s="223">
        <f>N88</f>
        <v>0</v>
      </c>
      <c r="N27" s="223"/>
      <c r="O27" s="223"/>
      <c r="P27" s="223"/>
      <c r="Q27" s="35"/>
      <c r="R27" s="36"/>
    </row>
    <row r="28" spans="2:18" s="1" customFormat="1" ht="14.45" customHeight="1">
      <c r="B28" s="34"/>
      <c r="C28" s="35"/>
      <c r="D28" s="33" t="s">
        <v>99</v>
      </c>
      <c r="E28" s="35"/>
      <c r="F28" s="35"/>
      <c r="G28" s="35"/>
      <c r="H28" s="35"/>
      <c r="I28" s="35"/>
      <c r="J28" s="35"/>
      <c r="K28" s="35"/>
      <c r="L28" s="35"/>
      <c r="M28" s="223">
        <f>N105</f>
        <v>0</v>
      </c>
      <c r="N28" s="223"/>
      <c r="O28" s="223"/>
      <c r="P28" s="223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44</v>
      </c>
      <c r="E30" s="35"/>
      <c r="F30" s="35"/>
      <c r="G30" s="35"/>
      <c r="H30" s="35"/>
      <c r="I30" s="35"/>
      <c r="J30" s="35"/>
      <c r="K30" s="35"/>
      <c r="L30" s="35"/>
      <c r="M30" s="261">
        <f>ROUND(M27+M28,2)</f>
        <v>0</v>
      </c>
      <c r="N30" s="245"/>
      <c r="O30" s="245"/>
      <c r="P30" s="245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45</v>
      </c>
      <c r="E32" s="41" t="s">
        <v>46</v>
      </c>
      <c r="F32" s="42">
        <v>0.2</v>
      </c>
      <c r="G32" s="121" t="s">
        <v>47</v>
      </c>
      <c r="H32" s="258">
        <f>(SUM(BE105:BE112)+SUM(BE130:BE238))</f>
        <v>0</v>
      </c>
      <c r="I32" s="245"/>
      <c r="J32" s="245"/>
      <c r="K32" s="35"/>
      <c r="L32" s="35"/>
      <c r="M32" s="258">
        <f>ROUND((SUM(BE105:BE112)+SUM(BE130:BE238)), 2)*F32</f>
        <v>0</v>
      </c>
      <c r="N32" s="245"/>
      <c r="O32" s="245"/>
      <c r="P32" s="245"/>
      <c r="Q32" s="35"/>
      <c r="R32" s="36"/>
    </row>
    <row r="33" spans="2:18" s="1" customFormat="1" ht="14.45" customHeight="1">
      <c r="B33" s="34"/>
      <c r="C33" s="35"/>
      <c r="D33" s="35"/>
      <c r="E33" s="41" t="s">
        <v>48</v>
      </c>
      <c r="F33" s="42">
        <v>0.2</v>
      </c>
      <c r="G33" s="121" t="s">
        <v>47</v>
      </c>
      <c r="H33" s="258">
        <f>(SUM(BF105:BF112)+SUM(BF130:BF238))</f>
        <v>0</v>
      </c>
      <c r="I33" s="245"/>
      <c r="J33" s="245"/>
      <c r="K33" s="35"/>
      <c r="L33" s="35"/>
      <c r="M33" s="258">
        <f>ROUND((SUM(BF105:BF112)+SUM(BF130:BF238)), 2)*F33</f>
        <v>0</v>
      </c>
      <c r="N33" s="245"/>
      <c r="O33" s="245"/>
      <c r="P33" s="245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49</v>
      </c>
      <c r="F34" s="42">
        <v>0.2</v>
      </c>
      <c r="G34" s="121" t="s">
        <v>47</v>
      </c>
      <c r="H34" s="258">
        <f>(SUM(BG105:BG112)+SUM(BG130:BG238))</f>
        <v>0</v>
      </c>
      <c r="I34" s="245"/>
      <c r="J34" s="245"/>
      <c r="K34" s="35"/>
      <c r="L34" s="35"/>
      <c r="M34" s="258">
        <v>0</v>
      </c>
      <c r="N34" s="245"/>
      <c r="O34" s="245"/>
      <c r="P34" s="245"/>
      <c r="Q34" s="35"/>
      <c r="R34" s="36"/>
    </row>
    <row r="35" spans="2:18" s="1" customFormat="1" ht="14.45" hidden="1" customHeight="1">
      <c r="B35" s="34"/>
      <c r="C35" s="35"/>
      <c r="D35" s="35"/>
      <c r="E35" s="41" t="s">
        <v>50</v>
      </c>
      <c r="F35" s="42">
        <v>0.2</v>
      </c>
      <c r="G35" s="121" t="s">
        <v>47</v>
      </c>
      <c r="H35" s="258">
        <f>(SUM(BH105:BH112)+SUM(BH130:BH238))</f>
        <v>0</v>
      </c>
      <c r="I35" s="245"/>
      <c r="J35" s="245"/>
      <c r="K35" s="35"/>
      <c r="L35" s="35"/>
      <c r="M35" s="258">
        <v>0</v>
      </c>
      <c r="N35" s="245"/>
      <c r="O35" s="245"/>
      <c r="P35" s="245"/>
      <c r="Q35" s="35"/>
      <c r="R35" s="36"/>
    </row>
    <row r="36" spans="2:18" s="1" customFormat="1" ht="14.45" hidden="1" customHeight="1">
      <c r="B36" s="34"/>
      <c r="C36" s="35"/>
      <c r="D36" s="35"/>
      <c r="E36" s="41" t="s">
        <v>51</v>
      </c>
      <c r="F36" s="42">
        <v>0</v>
      </c>
      <c r="G36" s="121" t="s">
        <v>47</v>
      </c>
      <c r="H36" s="258">
        <f>(SUM(BI105:BI112)+SUM(BI130:BI238))</f>
        <v>0</v>
      </c>
      <c r="I36" s="245"/>
      <c r="J36" s="245"/>
      <c r="K36" s="35"/>
      <c r="L36" s="35"/>
      <c r="M36" s="258">
        <v>0</v>
      </c>
      <c r="N36" s="245"/>
      <c r="O36" s="245"/>
      <c r="P36" s="245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52</v>
      </c>
      <c r="E38" s="78"/>
      <c r="F38" s="78"/>
      <c r="G38" s="123" t="s">
        <v>53</v>
      </c>
      <c r="H38" s="124" t="s">
        <v>54</v>
      </c>
      <c r="I38" s="78"/>
      <c r="J38" s="78"/>
      <c r="K38" s="78"/>
      <c r="L38" s="259">
        <f>SUM(M30:M36)</f>
        <v>0</v>
      </c>
      <c r="M38" s="259"/>
      <c r="N38" s="259"/>
      <c r="O38" s="259"/>
      <c r="P38" s="26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 ht="15">
      <c r="B50" s="34"/>
      <c r="C50" s="35"/>
      <c r="D50" s="49" t="s">
        <v>55</v>
      </c>
      <c r="E50" s="50"/>
      <c r="F50" s="50"/>
      <c r="G50" s="50"/>
      <c r="H50" s="51"/>
      <c r="I50" s="35"/>
      <c r="J50" s="49" t="s">
        <v>56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 ht="15">
      <c r="B59" s="34"/>
      <c r="C59" s="35"/>
      <c r="D59" s="54" t="s">
        <v>57</v>
      </c>
      <c r="E59" s="55"/>
      <c r="F59" s="55"/>
      <c r="G59" s="56" t="s">
        <v>58</v>
      </c>
      <c r="H59" s="57"/>
      <c r="I59" s="35"/>
      <c r="J59" s="54" t="s">
        <v>57</v>
      </c>
      <c r="K59" s="55"/>
      <c r="L59" s="55"/>
      <c r="M59" s="55"/>
      <c r="N59" s="56" t="s">
        <v>58</v>
      </c>
      <c r="O59" s="55"/>
      <c r="P59" s="57"/>
      <c r="Q59" s="35"/>
      <c r="R59" s="36"/>
    </row>
    <row r="60" spans="2:18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 ht="15">
      <c r="B61" s="34"/>
      <c r="C61" s="35"/>
      <c r="D61" s="49" t="s">
        <v>59</v>
      </c>
      <c r="E61" s="50"/>
      <c r="F61" s="50"/>
      <c r="G61" s="50"/>
      <c r="H61" s="51"/>
      <c r="I61" s="35"/>
      <c r="J61" s="49" t="s">
        <v>60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 ht="15">
      <c r="B70" s="34"/>
      <c r="C70" s="35"/>
      <c r="D70" s="54" t="s">
        <v>57</v>
      </c>
      <c r="E70" s="55"/>
      <c r="F70" s="55"/>
      <c r="G70" s="56" t="s">
        <v>58</v>
      </c>
      <c r="H70" s="57"/>
      <c r="I70" s="35"/>
      <c r="J70" s="54" t="s">
        <v>57</v>
      </c>
      <c r="K70" s="55"/>
      <c r="L70" s="55"/>
      <c r="M70" s="55"/>
      <c r="N70" s="56" t="s">
        <v>58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95" t="s">
        <v>114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46" t="str">
        <f>F6</f>
        <v>„Rekonštrukcia ZOS“</v>
      </c>
      <c r="G78" s="247"/>
      <c r="H78" s="247"/>
      <c r="I78" s="247"/>
      <c r="J78" s="247"/>
      <c r="K78" s="247"/>
      <c r="L78" s="247"/>
      <c r="M78" s="247"/>
      <c r="N78" s="247"/>
      <c r="O78" s="247"/>
      <c r="P78" s="247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111</v>
      </c>
      <c r="D79" s="35"/>
      <c r="E79" s="35"/>
      <c r="F79" s="197" t="str">
        <f>F7</f>
        <v>1 - SO 01 - Stavebné úpravy</v>
      </c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Partizánske</v>
      </c>
      <c r="G81" s="35"/>
      <c r="H81" s="35"/>
      <c r="I81" s="35"/>
      <c r="J81" s="35"/>
      <c r="K81" s="29" t="s">
        <v>24</v>
      </c>
      <c r="L81" s="35"/>
      <c r="M81" s="248" t="str">
        <f>IF(O9="","",O9)</f>
        <v>5. 2. 2018</v>
      </c>
      <c r="N81" s="248"/>
      <c r="O81" s="248"/>
      <c r="P81" s="248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33</v>
      </c>
      <c r="L83" s="35"/>
      <c r="M83" s="217" t="str">
        <f>E18</f>
        <v>AM STUDIO s.r.o.</v>
      </c>
      <c r="N83" s="217"/>
      <c r="O83" s="217"/>
      <c r="P83" s="217"/>
      <c r="Q83" s="217"/>
      <c r="R83" s="36"/>
      <c r="T83" s="128"/>
      <c r="U83" s="128"/>
    </row>
    <row r="84" spans="2:47" s="1" customFormat="1" ht="14.45" customHeight="1">
      <c r="B84" s="34"/>
      <c r="C84" s="29" t="s">
        <v>31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39</v>
      </c>
      <c r="L84" s="35"/>
      <c r="M84" s="217" t="str">
        <f>E21</f>
        <v>AM STUDIO s.r.o.</v>
      </c>
      <c r="N84" s="217"/>
      <c r="O84" s="217"/>
      <c r="P84" s="217"/>
      <c r="Q84" s="217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56" t="s">
        <v>115</v>
      </c>
      <c r="D86" s="257"/>
      <c r="E86" s="257"/>
      <c r="F86" s="257"/>
      <c r="G86" s="257"/>
      <c r="H86" s="117"/>
      <c r="I86" s="117"/>
      <c r="J86" s="117"/>
      <c r="K86" s="117"/>
      <c r="L86" s="117"/>
      <c r="M86" s="117"/>
      <c r="N86" s="256" t="s">
        <v>116</v>
      </c>
      <c r="O86" s="257"/>
      <c r="P86" s="257"/>
      <c r="Q86" s="257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117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79">
        <f>N130</f>
        <v>0</v>
      </c>
      <c r="O88" s="254"/>
      <c r="P88" s="254"/>
      <c r="Q88" s="254"/>
      <c r="R88" s="36"/>
      <c r="T88" s="128"/>
      <c r="U88" s="128"/>
      <c r="AU88" s="18" t="s">
        <v>118</v>
      </c>
    </row>
    <row r="89" spans="2:47" s="6" customFormat="1" ht="24.95" customHeight="1">
      <c r="B89" s="130"/>
      <c r="C89" s="131"/>
      <c r="D89" s="132" t="s">
        <v>119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52">
        <f>N131</f>
        <v>0</v>
      </c>
      <c r="O89" s="253"/>
      <c r="P89" s="253"/>
      <c r="Q89" s="253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120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86">
        <f>N132</f>
        <v>0</v>
      </c>
      <c r="O90" s="251"/>
      <c r="P90" s="251"/>
      <c r="Q90" s="251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121</v>
      </c>
      <c r="E91" s="136"/>
      <c r="F91" s="136"/>
      <c r="G91" s="136"/>
      <c r="H91" s="136"/>
      <c r="I91" s="136"/>
      <c r="J91" s="136"/>
      <c r="K91" s="136"/>
      <c r="L91" s="136"/>
      <c r="M91" s="136"/>
      <c r="N91" s="186">
        <f>N135</f>
        <v>0</v>
      </c>
      <c r="O91" s="251"/>
      <c r="P91" s="251"/>
      <c r="Q91" s="251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122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86">
        <f>N145</f>
        <v>0</v>
      </c>
      <c r="O92" s="251"/>
      <c r="P92" s="251"/>
      <c r="Q92" s="251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123</v>
      </c>
      <c r="E93" s="136"/>
      <c r="F93" s="136"/>
      <c r="G93" s="136"/>
      <c r="H93" s="136"/>
      <c r="I93" s="136"/>
      <c r="J93" s="136"/>
      <c r="K93" s="136"/>
      <c r="L93" s="136"/>
      <c r="M93" s="136"/>
      <c r="N93" s="186">
        <f>N165</f>
        <v>0</v>
      </c>
      <c r="O93" s="251"/>
      <c r="P93" s="251"/>
      <c r="Q93" s="251"/>
      <c r="R93" s="137"/>
      <c r="T93" s="138"/>
      <c r="U93" s="138"/>
    </row>
    <row r="94" spans="2:47" s="6" customFormat="1" ht="24.95" customHeight="1">
      <c r="B94" s="130"/>
      <c r="C94" s="131"/>
      <c r="D94" s="132" t="s">
        <v>124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52">
        <f>N167</f>
        <v>0</v>
      </c>
      <c r="O94" s="253"/>
      <c r="P94" s="253"/>
      <c r="Q94" s="253"/>
      <c r="R94" s="133"/>
      <c r="T94" s="134"/>
      <c r="U94" s="134"/>
    </row>
    <row r="95" spans="2:47" s="7" customFormat="1" ht="19.899999999999999" customHeight="1">
      <c r="B95" s="135"/>
      <c r="C95" s="136"/>
      <c r="D95" s="105" t="s">
        <v>125</v>
      </c>
      <c r="E95" s="136"/>
      <c r="F95" s="136"/>
      <c r="G95" s="136"/>
      <c r="H95" s="136"/>
      <c r="I95" s="136"/>
      <c r="J95" s="136"/>
      <c r="K95" s="136"/>
      <c r="L95" s="136"/>
      <c r="M95" s="136"/>
      <c r="N95" s="186">
        <f>N168</f>
        <v>0</v>
      </c>
      <c r="O95" s="251"/>
      <c r="P95" s="251"/>
      <c r="Q95" s="251"/>
      <c r="R95" s="137"/>
      <c r="T95" s="138"/>
      <c r="U95" s="138"/>
    </row>
    <row r="96" spans="2:47" s="7" customFormat="1" ht="19.899999999999999" customHeight="1">
      <c r="B96" s="135"/>
      <c r="C96" s="136"/>
      <c r="D96" s="105" t="s">
        <v>126</v>
      </c>
      <c r="E96" s="136"/>
      <c r="F96" s="136"/>
      <c r="G96" s="136"/>
      <c r="H96" s="136"/>
      <c r="I96" s="136"/>
      <c r="J96" s="136"/>
      <c r="K96" s="136"/>
      <c r="L96" s="136"/>
      <c r="M96" s="136"/>
      <c r="N96" s="186">
        <f>N172</f>
        <v>0</v>
      </c>
      <c r="O96" s="251"/>
      <c r="P96" s="251"/>
      <c r="Q96" s="251"/>
      <c r="R96" s="137"/>
      <c r="T96" s="138"/>
      <c r="U96" s="138"/>
    </row>
    <row r="97" spans="2:65" s="7" customFormat="1" ht="19.899999999999999" customHeight="1">
      <c r="B97" s="135"/>
      <c r="C97" s="136"/>
      <c r="D97" s="105" t="s">
        <v>127</v>
      </c>
      <c r="E97" s="136"/>
      <c r="F97" s="136"/>
      <c r="G97" s="136"/>
      <c r="H97" s="136"/>
      <c r="I97" s="136"/>
      <c r="J97" s="136"/>
      <c r="K97" s="136"/>
      <c r="L97" s="136"/>
      <c r="M97" s="136"/>
      <c r="N97" s="186">
        <f>N179</f>
        <v>0</v>
      </c>
      <c r="O97" s="251"/>
      <c r="P97" s="251"/>
      <c r="Q97" s="251"/>
      <c r="R97" s="137"/>
      <c r="T97" s="138"/>
      <c r="U97" s="138"/>
    </row>
    <row r="98" spans="2:65" s="7" customFormat="1" ht="19.899999999999999" customHeight="1">
      <c r="B98" s="135"/>
      <c r="C98" s="136"/>
      <c r="D98" s="105" t="s">
        <v>128</v>
      </c>
      <c r="E98" s="136"/>
      <c r="F98" s="136"/>
      <c r="G98" s="136"/>
      <c r="H98" s="136"/>
      <c r="I98" s="136"/>
      <c r="J98" s="136"/>
      <c r="K98" s="136"/>
      <c r="L98" s="136"/>
      <c r="M98" s="136"/>
      <c r="N98" s="186">
        <f>N201</f>
        <v>0</v>
      </c>
      <c r="O98" s="251"/>
      <c r="P98" s="251"/>
      <c r="Q98" s="251"/>
      <c r="R98" s="137"/>
      <c r="T98" s="138"/>
      <c r="U98" s="138"/>
    </row>
    <row r="99" spans="2:65" s="7" customFormat="1" ht="19.899999999999999" customHeight="1">
      <c r="B99" s="135"/>
      <c r="C99" s="136"/>
      <c r="D99" s="105" t="s">
        <v>129</v>
      </c>
      <c r="E99" s="136"/>
      <c r="F99" s="136"/>
      <c r="G99" s="136"/>
      <c r="H99" s="136"/>
      <c r="I99" s="136"/>
      <c r="J99" s="136"/>
      <c r="K99" s="136"/>
      <c r="L99" s="136"/>
      <c r="M99" s="136"/>
      <c r="N99" s="186">
        <f>N210</f>
        <v>0</v>
      </c>
      <c r="O99" s="251"/>
      <c r="P99" s="251"/>
      <c r="Q99" s="251"/>
      <c r="R99" s="137"/>
      <c r="T99" s="138"/>
      <c r="U99" s="138"/>
    </row>
    <row r="100" spans="2:65" s="7" customFormat="1" ht="19.899999999999999" customHeight="1">
      <c r="B100" s="135"/>
      <c r="C100" s="136"/>
      <c r="D100" s="105" t="s">
        <v>130</v>
      </c>
      <c r="E100" s="136"/>
      <c r="F100" s="136"/>
      <c r="G100" s="136"/>
      <c r="H100" s="136"/>
      <c r="I100" s="136"/>
      <c r="J100" s="136"/>
      <c r="K100" s="136"/>
      <c r="L100" s="136"/>
      <c r="M100" s="136"/>
      <c r="N100" s="186">
        <f>N212</f>
        <v>0</v>
      </c>
      <c r="O100" s="251"/>
      <c r="P100" s="251"/>
      <c r="Q100" s="251"/>
      <c r="R100" s="137"/>
      <c r="T100" s="138"/>
      <c r="U100" s="138"/>
    </row>
    <row r="101" spans="2:65" s="7" customFormat="1" ht="19.899999999999999" customHeight="1">
      <c r="B101" s="135"/>
      <c r="C101" s="136"/>
      <c r="D101" s="105" t="s">
        <v>131</v>
      </c>
      <c r="E101" s="136"/>
      <c r="F101" s="136"/>
      <c r="G101" s="136"/>
      <c r="H101" s="136"/>
      <c r="I101" s="136"/>
      <c r="J101" s="136"/>
      <c r="K101" s="136"/>
      <c r="L101" s="136"/>
      <c r="M101" s="136"/>
      <c r="N101" s="186">
        <f>N221</f>
        <v>0</v>
      </c>
      <c r="O101" s="251"/>
      <c r="P101" s="251"/>
      <c r="Q101" s="251"/>
      <c r="R101" s="137"/>
      <c r="T101" s="138"/>
      <c r="U101" s="138"/>
    </row>
    <row r="102" spans="2:65" s="7" customFormat="1" ht="19.899999999999999" customHeight="1">
      <c r="B102" s="135"/>
      <c r="C102" s="136"/>
      <c r="D102" s="105" t="s">
        <v>132</v>
      </c>
      <c r="E102" s="136"/>
      <c r="F102" s="136"/>
      <c r="G102" s="136"/>
      <c r="H102" s="136"/>
      <c r="I102" s="136"/>
      <c r="J102" s="136"/>
      <c r="K102" s="136"/>
      <c r="L102" s="136"/>
      <c r="M102" s="136"/>
      <c r="N102" s="186">
        <f>N228</f>
        <v>0</v>
      </c>
      <c r="O102" s="251"/>
      <c r="P102" s="251"/>
      <c r="Q102" s="251"/>
      <c r="R102" s="137"/>
      <c r="T102" s="138"/>
      <c r="U102" s="138"/>
    </row>
    <row r="103" spans="2:65" s="6" customFormat="1" ht="24.95" customHeight="1">
      <c r="B103" s="130"/>
      <c r="C103" s="131"/>
      <c r="D103" s="132" t="s">
        <v>133</v>
      </c>
      <c r="E103" s="131"/>
      <c r="F103" s="131"/>
      <c r="G103" s="131"/>
      <c r="H103" s="131"/>
      <c r="I103" s="131"/>
      <c r="J103" s="131"/>
      <c r="K103" s="131"/>
      <c r="L103" s="131"/>
      <c r="M103" s="131"/>
      <c r="N103" s="252">
        <f>N238</f>
        <v>0</v>
      </c>
      <c r="O103" s="253"/>
      <c r="P103" s="253"/>
      <c r="Q103" s="253"/>
      <c r="R103" s="133"/>
      <c r="T103" s="134"/>
      <c r="U103" s="134"/>
    </row>
    <row r="104" spans="2:65" s="1" customFormat="1" ht="21.75" customHeight="1">
      <c r="B104" s="34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6"/>
      <c r="T104" s="128"/>
      <c r="U104" s="128"/>
    </row>
    <row r="105" spans="2:65" s="1" customFormat="1" ht="29.25" customHeight="1">
      <c r="B105" s="34"/>
      <c r="C105" s="129" t="s">
        <v>134</v>
      </c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254">
        <f>ROUND(N106+N107+N108+N109+N110+N111,2)</f>
        <v>0</v>
      </c>
      <c r="O105" s="255"/>
      <c r="P105" s="255"/>
      <c r="Q105" s="255"/>
      <c r="R105" s="36"/>
      <c r="T105" s="139"/>
      <c r="U105" s="140" t="s">
        <v>45</v>
      </c>
    </row>
    <row r="106" spans="2:65" s="1" customFormat="1" ht="18" customHeight="1">
      <c r="B106" s="34"/>
      <c r="C106" s="35"/>
      <c r="D106" s="183" t="s">
        <v>135</v>
      </c>
      <c r="E106" s="184"/>
      <c r="F106" s="184"/>
      <c r="G106" s="184"/>
      <c r="H106" s="184"/>
      <c r="I106" s="35"/>
      <c r="J106" s="35"/>
      <c r="K106" s="35"/>
      <c r="L106" s="35"/>
      <c r="M106" s="35"/>
      <c r="N106" s="185">
        <f>ROUND(N88*T106,2)</f>
        <v>0</v>
      </c>
      <c r="O106" s="186"/>
      <c r="P106" s="186"/>
      <c r="Q106" s="186"/>
      <c r="R106" s="36"/>
      <c r="S106" s="141"/>
      <c r="T106" s="142"/>
      <c r="U106" s="143" t="s">
        <v>48</v>
      </c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  <c r="AG106" s="141"/>
      <c r="AH106" s="141"/>
      <c r="AI106" s="141"/>
      <c r="AJ106" s="141"/>
      <c r="AK106" s="141"/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1"/>
      <c r="AV106" s="141"/>
      <c r="AW106" s="141"/>
      <c r="AX106" s="141"/>
      <c r="AY106" s="144" t="s">
        <v>136</v>
      </c>
      <c r="AZ106" s="141"/>
      <c r="BA106" s="141"/>
      <c r="BB106" s="141"/>
      <c r="BC106" s="141"/>
      <c r="BD106" s="141"/>
      <c r="BE106" s="145">
        <f t="shared" ref="BE106:BE111" si="0">IF(U106="základná",N106,0)</f>
        <v>0</v>
      </c>
      <c r="BF106" s="145">
        <f t="shared" ref="BF106:BF111" si="1">IF(U106="znížená",N106,0)</f>
        <v>0</v>
      </c>
      <c r="BG106" s="145">
        <f t="shared" ref="BG106:BG111" si="2">IF(U106="zákl. prenesená",N106,0)</f>
        <v>0</v>
      </c>
      <c r="BH106" s="145">
        <f t="shared" ref="BH106:BH111" si="3">IF(U106="zníž. prenesená",N106,0)</f>
        <v>0</v>
      </c>
      <c r="BI106" s="145">
        <f t="shared" ref="BI106:BI111" si="4">IF(U106="nulová",N106,0)</f>
        <v>0</v>
      </c>
      <c r="BJ106" s="144" t="s">
        <v>90</v>
      </c>
      <c r="BK106" s="141"/>
      <c r="BL106" s="141"/>
      <c r="BM106" s="141"/>
    </row>
    <row r="107" spans="2:65" s="1" customFormat="1" ht="18" customHeight="1">
      <c r="B107" s="34"/>
      <c r="C107" s="35"/>
      <c r="D107" s="183" t="s">
        <v>137</v>
      </c>
      <c r="E107" s="184"/>
      <c r="F107" s="184"/>
      <c r="G107" s="184"/>
      <c r="H107" s="184"/>
      <c r="I107" s="35"/>
      <c r="J107" s="35"/>
      <c r="K107" s="35"/>
      <c r="L107" s="35"/>
      <c r="M107" s="35"/>
      <c r="N107" s="185">
        <f>ROUND(N88*T107,2)</f>
        <v>0</v>
      </c>
      <c r="O107" s="186"/>
      <c r="P107" s="186"/>
      <c r="Q107" s="186"/>
      <c r="R107" s="36"/>
      <c r="S107" s="141"/>
      <c r="T107" s="142"/>
      <c r="U107" s="143" t="s">
        <v>48</v>
      </c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  <c r="AG107" s="141"/>
      <c r="AH107" s="141"/>
      <c r="AI107" s="141"/>
      <c r="AJ107" s="141"/>
      <c r="AK107" s="141"/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1"/>
      <c r="AV107" s="141"/>
      <c r="AW107" s="141"/>
      <c r="AX107" s="141"/>
      <c r="AY107" s="144" t="s">
        <v>136</v>
      </c>
      <c r="AZ107" s="141"/>
      <c r="BA107" s="141"/>
      <c r="BB107" s="141"/>
      <c r="BC107" s="141"/>
      <c r="BD107" s="141"/>
      <c r="BE107" s="145">
        <f t="shared" si="0"/>
        <v>0</v>
      </c>
      <c r="BF107" s="145">
        <f t="shared" si="1"/>
        <v>0</v>
      </c>
      <c r="BG107" s="145">
        <f t="shared" si="2"/>
        <v>0</v>
      </c>
      <c r="BH107" s="145">
        <f t="shared" si="3"/>
        <v>0</v>
      </c>
      <c r="BI107" s="145">
        <f t="shared" si="4"/>
        <v>0</v>
      </c>
      <c r="BJ107" s="144" t="s">
        <v>90</v>
      </c>
      <c r="BK107" s="141"/>
      <c r="BL107" s="141"/>
      <c r="BM107" s="141"/>
    </row>
    <row r="108" spans="2:65" s="1" customFormat="1" ht="18" customHeight="1">
      <c r="B108" s="34"/>
      <c r="C108" s="35"/>
      <c r="D108" s="183" t="s">
        <v>138</v>
      </c>
      <c r="E108" s="184"/>
      <c r="F108" s="184"/>
      <c r="G108" s="184"/>
      <c r="H108" s="184"/>
      <c r="I108" s="35"/>
      <c r="J108" s="35"/>
      <c r="K108" s="35"/>
      <c r="L108" s="35"/>
      <c r="M108" s="35"/>
      <c r="N108" s="185">
        <f>ROUND(N88*T108,2)</f>
        <v>0</v>
      </c>
      <c r="O108" s="186"/>
      <c r="P108" s="186"/>
      <c r="Q108" s="186"/>
      <c r="R108" s="36"/>
      <c r="S108" s="141"/>
      <c r="T108" s="142"/>
      <c r="U108" s="143" t="s">
        <v>48</v>
      </c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  <c r="AI108" s="141"/>
      <c r="AJ108" s="141"/>
      <c r="AK108" s="141"/>
      <c r="AL108" s="141"/>
      <c r="AM108" s="141"/>
      <c r="AN108" s="141"/>
      <c r="AO108" s="141"/>
      <c r="AP108" s="141"/>
      <c r="AQ108" s="141"/>
      <c r="AR108" s="141"/>
      <c r="AS108" s="141"/>
      <c r="AT108" s="141"/>
      <c r="AU108" s="141"/>
      <c r="AV108" s="141"/>
      <c r="AW108" s="141"/>
      <c r="AX108" s="141"/>
      <c r="AY108" s="144" t="s">
        <v>136</v>
      </c>
      <c r="AZ108" s="141"/>
      <c r="BA108" s="141"/>
      <c r="BB108" s="141"/>
      <c r="BC108" s="141"/>
      <c r="BD108" s="141"/>
      <c r="BE108" s="145">
        <f t="shared" si="0"/>
        <v>0</v>
      </c>
      <c r="BF108" s="145">
        <f t="shared" si="1"/>
        <v>0</v>
      </c>
      <c r="BG108" s="145">
        <f t="shared" si="2"/>
        <v>0</v>
      </c>
      <c r="BH108" s="145">
        <f t="shared" si="3"/>
        <v>0</v>
      </c>
      <c r="BI108" s="145">
        <f t="shared" si="4"/>
        <v>0</v>
      </c>
      <c r="BJ108" s="144" t="s">
        <v>90</v>
      </c>
      <c r="BK108" s="141"/>
      <c r="BL108" s="141"/>
      <c r="BM108" s="141"/>
    </row>
    <row r="109" spans="2:65" s="1" customFormat="1" ht="18" customHeight="1">
      <c r="B109" s="34"/>
      <c r="C109" s="35"/>
      <c r="D109" s="183" t="s">
        <v>139</v>
      </c>
      <c r="E109" s="184"/>
      <c r="F109" s="184"/>
      <c r="G109" s="184"/>
      <c r="H109" s="184"/>
      <c r="I109" s="35"/>
      <c r="J109" s="35"/>
      <c r="K109" s="35"/>
      <c r="L109" s="35"/>
      <c r="M109" s="35"/>
      <c r="N109" s="185">
        <f>ROUND(N88*T109,2)</f>
        <v>0</v>
      </c>
      <c r="O109" s="186"/>
      <c r="P109" s="186"/>
      <c r="Q109" s="186"/>
      <c r="R109" s="36"/>
      <c r="S109" s="141"/>
      <c r="T109" s="142"/>
      <c r="U109" s="143" t="s">
        <v>48</v>
      </c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  <c r="AF109" s="141"/>
      <c r="AG109" s="141"/>
      <c r="AH109" s="141"/>
      <c r="AI109" s="141"/>
      <c r="AJ109" s="141"/>
      <c r="AK109" s="141"/>
      <c r="AL109" s="141"/>
      <c r="AM109" s="141"/>
      <c r="AN109" s="141"/>
      <c r="AO109" s="141"/>
      <c r="AP109" s="141"/>
      <c r="AQ109" s="141"/>
      <c r="AR109" s="141"/>
      <c r="AS109" s="141"/>
      <c r="AT109" s="141"/>
      <c r="AU109" s="141"/>
      <c r="AV109" s="141"/>
      <c r="AW109" s="141"/>
      <c r="AX109" s="141"/>
      <c r="AY109" s="144" t="s">
        <v>136</v>
      </c>
      <c r="AZ109" s="141"/>
      <c r="BA109" s="141"/>
      <c r="BB109" s="141"/>
      <c r="BC109" s="141"/>
      <c r="BD109" s="141"/>
      <c r="BE109" s="145">
        <f t="shared" si="0"/>
        <v>0</v>
      </c>
      <c r="BF109" s="145">
        <f t="shared" si="1"/>
        <v>0</v>
      </c>
      <c r="BG109" s="145">
        <f t="shared" si="2"/>
        <v>0</v>
      </c>
      <c r="BH109" s="145">
        <f t="shared" si="3"/>
        <v>0</v>
      </c>
      <c r="BI109" s="145">
        <f t="shared" si="4"/>
        <v>0</v>
      </c>
      <c r="BJ109" s="144" t="s">
        <v>90</v>
      </c>
      <c r="BK109" s="141"/>
      <c r="BL109" s="141"/>
      <c r="BM109" s="141"/>
    </row>
    <row r="110" spans="2:65" s="1" customFormat="1" ht="18" customHeight="1">
      <c r="B110" s="34"/>
      <c r="C110" s="35"/>
      <c r="D110" s="183" t="s">
        <v>140</v>
      </c>
      <c r="E110" s="184"/>
      <c r="F110" s="184"/>
      <c r="G110" s="184"/>
      <c r="H110" s="184"/>
      <c r="I110" s="35"/>
      <c r="J110" s="35"/>
      <c r="K110" s="35"/>
      <c r="L110" s="35"/>
      <c r="M110" s="35"/>
      <c r="N110" s="185">
        <f>ROUND(N88*T110,2)</f>
        <v>0</v>
      </c>
      <c r="O110" s="186"/>
      <c r="P110" s="186"/>
      <c r="Q110" s="186"/>
      <c r="R110" s="36"/>
      <c r="S110" s="141"/>
      <c r="T110" s="142"/>
      <c r="U110" s="143" t="s">
        <v>48</v>
      </c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  <c r="AW110" s="141"/>
      <c r="AX110" s="141"/>
      <c r="AY110" s="144" t="s">
        <v>136</v>
      </c>
      <c r="AZ110" s="141"/>
      <c r="BA110" s="141"/>
      <c r="BB110" s="141"/>
      <c r="BC110" s="141"/>
      <c r="BD110" s="141"/>
      <c r="BE110" s="145">
        <f t="shared" si="0"/>
        <v>0</v>
      </c>
      <c r="BF110" s="145">
        <f t="shared" si="1"/>
        <v>0</v>
      </c>
      <c r="BG110" s="145">
        <f t="shared" si="2"/>
        <v>0</v>
      </c>
      <c r="BH110" s="145">
        <f t="shared" si="3"/>
        <v>0</v>
      </c>
      <c r="BI110" s="145">
        <f t="shared" si="4"/>
        <v>0</v>
      </c>
      <c r="BJ110" s="144" t="s">
        <v>90</v>
      </c>
      <c r="BK110" s="141"/>
      <c r="BL110" s="141"/>
      <c r="BM110" s="141"/>
    </row>
    <row r="111" spans="2:65" s="1" customFormat="1" ht="18" customHeight="1">
      <c r="B111" s="34"/>
      <c r="C111" s="35"/>
      <c r="D111" s="105" t="s">
        <v>141</v>
      </c>
      <c r="E111" s="35"/>
      <c r="F111" s="35"/>
      <c r="G111" s="35"/>
      <c r="H111" s="35"/>
      <c r="I111" s="35"/>
      <c r="J111" s="35"/>
      <c r="K111" s="35"/>
      <c r="L111" s="35"/>
      <c r="M111" s="35"/>
      <c r="N111" s="185">
        <f>ROUND(N88*T111,2)</f>
        <v>0</v>
      </c>
      <c r="O111" s="186"/>
      <c r="P111" s="186"/>
      <c r="Q111" s="186"/>
      <c r="R111" s="36"/>
      <c r="S111" s="141"/>
      <c r="T111" s="146"/>
      <c r="U111" s="147" t="s">
        <v>48</v>
      </c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  <c r="AW111" s="141"/>
      <c r="AX111" s="141"/>
      <c r="AY111" s="144" t="s">
        <v>142</v>
      </c>
      <c r="AZ111" s="141"/>
      <c r="BA111" s="141"/>
      <c r="BB111" s="141"/>
      <c r="BC111" s="141"/>
      <c r="BD111" s="141"/>
      <c r="BE111" s="145">
        <f t="shared" si="0"/>
        <v>0</v>
      </c>
      <c r="BF111" s="145">
        <f t="shared" si="1"/>
        <v>0</v>
      </c>
      <c r="BG111" s="145">
        <f t="shared" si="2"/>
        <v>0</v>
      </c>
      <c r="BH111" s="145">
        <f t="shared" si="3"/>
        <v>0</v>
      </c>
      <c r="BI111" s="145">
        <f t="shared" si="4"/>
        <v>0</v>
      </c>
      <c r="BJ111" s="144" t="s">
        <v>90</v>
      </c>
      <c r="BK111" s="141"/>
      <c r="BL111" s="141"/>
      <c r="BM111" s="141"/>
    </row>
    <row r="112" spans="2:65" s="1" customForma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  <c r="T112" s="128"/>
      <c r="U112" s="128"/>
    </row>
    <row r="113" spans="2:21" s="1" customFormat="1" ht="29.25" customHeight="1">
      <c r="B113" s="34"/>
      <c r="C113" s="116" t="s">
        <v>104</v>
      </c>
      <c r="D113" s="117"/>
      <c r="E113" s="117"/>
      <c r="F113" s="117"/>
      <c r="G113" s="117"/>
      <c r="H113" s="117"/>
      <c r="I113" s="117"/>
      <c r="J113" s="117"/>
      <c r="K113" s="117"/>
      <c r="L113" s="180">
        <f>ROUND(SUM(N88+N105),2)</f>
        <v>0</v>
      </c>
      <c r="M113" s="180"/>
      <c r="N113" s="180"/>
      <c r="O113" s="180"/>
      <c r="P113" s="180"/>
      <c r="Q113" s="180"/>
      <c r="R113" s="36"/>
      <c r="T113" s="128"/>
      <c r="U113" s="128"/>
    </row>
    <row r="114" spans="2:21" s="1" customFormat="1" ht="6.95" customHeight="1">
      <c r="B114" s="58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60"/>
      <c r="T114" s="128"/>
      <c r="U114" s="128"/>
    </row>
    <row r="118" spans="2:21" s="1" customFormat="1" ht="6.95" customHeight="1">
      <c r="B118" s="61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3"/>
    </row>
    <row r="119" spans="2:21" s="1" customFormat="1" ht="36.950000000000003" customHeight="1">
      <c r="B119" s="34"/>
      <c r="C119" s="195" t="s">
        <v>143</v>
      </c>
      <c r="D119" s="245"/>
      <c r="E119" s="245"/>
      <c r="F119" s="245"/>
      <c r="G119" s="245"/>
      <c r="H119" s="245"/>
      <c r="I119" s="245"/>
      <c r="J119" s="245"/>
      <c r="K119" s="245"/>
      <c r="L119" s="245"/>
      <c r="M119" s="245"/>
      <c r="N119" s="245"/>
      <c r="O119" s="245"/>
      <c r="P119" s="245"/>
      <c r="Q119" s="245"/>
      <c r="R119" s="36"/>
    </row>
    <row r="120" spans="2:21" s="1" customFormat="1" ht="6.95" customHeight="1">
      <c r="B120" s="34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6"/>
    </row>
    <row r="121" spans="2:21" s="1" customFormat="1" ht="30" customHeight="1">
      <c r="B121" s="34"/>
      <c r="C121" s="29" t="s">
        <v>17</v>
      </c>
      <c r="D121" s="35"/>
      <c r="E121" s="35"/>
      <c r="F121" s="246" t="str">
        <f>F6</f>
        <v>„Rekonštrukcia ZOS“</v>
      </c>
      <c r="G121" s="247"/>
      <c r="H121" s="247"/>
      <c r="I121" s="247"/>
      <c r="J121" s="247"/>
      <c r="K121" s="247"/>
      <c r="L121" s="247"/>
      <c r="M121" s="247"/>
      <c r="N121" s="247"/>
      <c r="O121" s="247"/>
      <c r="P121" s="247"/>
      <c r="Q121" s="35"/>
      <c r="R121" s="36"/>
    </row>
    <row r="122" spans="2:21" s="1" customFormat="1" ht="36.950000000000003" customHeight="1">
      <c r="B122" s="34"/>
      <c r="C122" s="68" t="s">
        <v>111</v>
      </c>
      <c r="D122" s="35"/>
      <c r="E122" s="35"/>
      <c r="F122" s="197" t="str">
        <f>F7</f>
        <v>1 - SO 01 - Stavebné úpravy</v>
      </c>
      <c r="G122" s="245"/>
      <c r="H122" s="245"/>
      <c r="I122" s="245"/>
      <c r="J122" s="245"/>
      <c r="K122" s="245"/>
      <c r="L122" s="245"/>
      <c r="M122" s="245"/>
      <c r="N122" s="245"/>
      <c r="O122" s="245"/>
      <c r="P122" s="245"/>
      <c r="Q122" s="35"/>
      <c r="R122" s="36"/>
    </row>
    <row r="123" spans="2:21" s="1" customFormat="1" ht="6.95" customHeight="1">
      <c r="B123" s="34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6"/>
    </row>
    <row r="124" spans="2:21" s="1" customFormat="1" ht="18" customHeight="1">
      <c r="B124" s="34"/>
      <c r="C124" s="29" t="s">
        <v>22</v>
      </c>
      <c r="D124" s="35"/>
      <c r="E124" s="35"/>
      <c r="F124" s="27" t="str">
        <f>F9</f>
        <v>Partizánske</v>
      </c>
      <c r="G124" s="35"/>
      <c r="H124" s="35"/>
      <c r="I124" s="35"/>
      <c r="J124" s="35"/>
      <c r="K124" s="29" t="s">
        <v>24</v>
      </c>
      <c r="L124" s="35"/>
      <c r="M124" s="248" t="str">
        <f>IF(O9="","",O9)</f>
        <v>5. 2. 2018</v>
      </c>
      <c r="N124" s="248"/>
      <c r="O124" s="248"/>
      <c r="P124" s="248"/>
      <c r="Q124" s="35"/>
      <c r="R124" s="36"/>
    </row>
    <row r="125" spans="2:21" s="1" customFormat="1" ht="6.95" customHeight="1">
      <c r="B125" s="34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6"/>
    </row>
    <row r="126" spans="2:21" s="1" customFormat="1" ht="15">
      <c r="B126" s="34"/>
      <c r="C126" s="29" t="s">
        <v>26</v>
      </c>
      <c r="D126" s="35"/>
      <c r="E126" s="35"/>
      <c r="F126" s="27" t="str">
        <f>E12</f>
        <v>Mesto Partizánske</v>
      </c>
      <c r="G126" s="35"/>
      <c r="H126" s="35"/>
      <c r="I126" s="35"/>
      <c r="J126" s="35"/>
      <c r="K126" s="29" t="s">
        <v>33</v>
      </c>
      <c r="L126" s="35"/>
      <c r="M126" s="217" t="str">
        <f>E18</f>
        <v>AM STUDIO s.r.o.</v>
      </c>
      <c r="N126" s="217"/>
      <c r="O126" s="217"/>
      <c r="P126" s="217"/>
      <c r="Q126" s="217"/>
      <c r="R126" s="36"/>
    </row>
    <row r="127" spans="2:21" s="1" customFormat="1" ht="14.45" customHeight="1">
      <c r="B127" s="34"/>
      <c r="C127" s="29" t="s">
        <v>31</v>
      </c>
      <c r="D127" s="35"/>
      <c r="E127" s="35"/>
      <c r="F127" s="27" t="str">
        <f>IF(E15="","",E15)</f>
        <v>Vyplň údaj</v>
      </c>
      <c r="G127" s="35"/>
      <c r="H127" s="35"/>
      <c r="I127" s="35"/>
      <c r="J127" s="35"/>
      <c r="K127" s="29" t="s">
        <v>39</v>
      </c>
      <c r="L127" s="35"/>
      <c r="M127" s="217" t="str">
        <f>E21</f>
        <v>AM STUDIO s.r.o.</v>
      </c>
      <c r="N127" s="217"/>
      <c r="O127" s="217"/>
      <c r="P127" s="217"/>
      <c r="Q127" s="217"/>
      <c r="R127" s="36"/>
    </row>
    <row r="128" spans="2:21" s="1" customFormat="1" ht="10.35" customHeight="1">
      <c r="B128" s="34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6"/>
    </row>
    <row r="129" spans="2:65" s="8" customFormat="1" ht="29.25" customHeight="1">
      <c r="B129" s="148"/>
      <c r="C129" s="149" t="s">
        <v>144</v>
      </c>
      <c r="D129" s="150" t="s">
        <v>145</v>
      </c>
      <c r="E129" s="150" t="s">
        <v>63</v>
      </c>
      <c r="F129" s="249" t="s">
        <v>146</v>
      </c>
      <c r="G129" s="249"/>
      <c r="H129" s="249"/>
      <c r="I129" s="249"/>
      <c r="J129" s="150" t="s">
        <v>147</v>
      </c>
      <c r="K129" s="150" t="s">
        <v>148</v>
      </c>
      <c r="L129" s="249" t="s">
        <v>149</v>
      </c>
      <c r="M129" s="249"/>
      <c r="N129" s="249" t="s">
        <v>116</v>
      </c>
      <c r="O129" s="249"/>
      <c r="P129" s="249"/>
      <c r="Q129" s="250"/>
      <c r="R129" s="151"/>
      <c r="T129" s="79" t="s">
        <v>150</v>
      </c>
      <c r="U129" s="80" t="s">
        <v>45</v>
      </c>
      <c r="V129" s="80" t="s">
        <v>151</v>
      </c>
      <c r="W129" s="80" t="s">
        <v>152</v>
      </c>
      <c r="X129" s="80" t="s">
        <v>153</v>
      </c>
      <c r="Y129" s="80" t="s">
        <v>154</v>
      </c>
      <c r="Z129" s="80" t="s">
        <v>155</v>
      </c>
      <c r="AA129" s="81" t="s">
        <v>156</v>
      </c>
    </row>
    <row r="130" spans="2:65" s="1" customFormat="1" ht="29.25" customHeight="1">
      <c r="B130" s="34"/>
      <c r="C130" s="83" t="s">
        <v>113</v>
      </c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233">
        <f>BK130</f>
        <v>0</v>
      </c>
      <c r="O130" s="234"/>
      <c r="P130" s="234"/>
      <c r="Q130" s="234"/>
      <c r="R130" s="36"/>
      <c r="T130" s="82"/>
      <c r="U130" s="50"/>
      <c r="V130" s="50"/>
      <c r="W130" s="152">
        <f>W131+W167+W238+W239</f>
        <v>0</v>
      </c>
      <c r="X130" s="50"/>
      <c r="Y130" s="152">
        <f>Y131+Y167+Y238+Y239</f>
        <v>0</v>
      </c>
      <c r="Z130" s="50"/>
      <c r="AA130" s="153">
        <f>AA131+AA167+AA238+AA239</f>
        <v>0</v>
      </c>
      <c r="AT130" s="18" t="s">
        <v>80</v>
      </c>
      <c r="AU130" s="18" t="s">
        <v>118</v>
      </c>
      <c r="BK130" s="154">
        <f>BK131+BK167+BK238+BK239</f>
        <v>0</v>
      </c>
    </row>
    <row r="131" spans="2:65" s="9" customFormat="1" ht="37.35" customHeight="1">
      <c r="B131" s="155"/>
      <c r="C131" s="156"/>
      <c r="D131" s="157" t="s">
        <v>119</v>
      </c>
      <c r="E131" s="157"/>
      <c r="F131" s="157"/>
      <c r="G131" s="157"/>
      <c r="H131" s="157"/>
      <c r="I131" s="157"/>
      <c r="J131" s="157"/>
      <c r="K131" s="157"/>
      <c r="L131" s="157"/>
      <c r="M131" s="157"/>
      <c r="N131" s="230">
        <f>BK131</f>
        <v>0</v>
      </c>
      <c r="O131" s="231"/>
      <c r="P131" s="231"/>
      <c r="Q131" s="231"/>
      <c r="R131" s="158"/>
      <c r="T131" s="159"/>
      <c r="U131" s="156"/>
      <c r="V131" s="156"/>
      <c r="W131" s="160">
        <f>W132+W135+W145+W165</f>
        <v>0</v>
      </c>
      <c r="X131" s="156"/>
      <c r="Y131" s="160">
        <f>Y132+Y135+Y145+Y165</f>
        <v>0</v>
      </c>
      <c r="Z131" s="156"/>
      <c r="AA131" s="161">
        <f>AA132+AA135+AA145+AA165</f>
        <v>0</v>
      </c>
      <c r="AR131" s="162" t="s">
        <v>87</v>
      </c>
      <c r="AT131" s="163" t="s">
        <v>80</v>
      </c>
      <c r="AU131" s="163" t="s">
        <v>81</v>
      </c>
      <c r="AY131" s="162" t="s">
        <v>157</v>
      </c>
      <c r="BK131" s="164">
        <f>BK132+BK135+BK145+BK165</f>
        <v>0</v>
      </c>
    </row>
    <row r="132" spans="2:65" s="9" customFormat="1" ht="19.899999999999999" customHeight="1">
      <c r="B132" s="155"/>
      <c r="C132" s="156"/>
      <c r="D132" s="165" t="s">
        <v>120</v>
      </c>
      <c r="E132" s="165"/>
      <c r="F132" s="165"/>
      <c r="G132" s="165"/>
      <c r="H132" s="165"/>
      <c r="I132" s="165"/>
      <c r="J132" s="165"/>
      <c r="K132" s="165"/>
      <c r="L132" s="165"/>
      <c r="M132" s="165"/>
      <c r="N132" s="235">
        <f>BK132</f>
        <v>0</v>
      </c>
      <c r="O132" s="236"/>
      <c r="P132" s="236"/>
      <c r="Q132" s="236"/>
      <c r="R132" s="158"/>
      <c r="T132" s="159"/>
      <c r="U132" s="156"/>
      <c r="V132" s="156"/>
      <c r="W132" s="160">
        <f>SUM(W133:W134)</f>
        <v>0</v>
      </c>
      <c r="X132" s="156"/>
      <c r="Y132" s="160">
        <f>SUM(Y133:Y134)</f>
        <v>0</v>
      </c>
      <c r="Z132" s="156"/>
      <c r="AA132" s="161">
        <f>SUM(AA133:AA134)</f>
        <v>0</v>
      </c>
      <c r="AR132" s="162" t="s">
        <v>87</v>
      </c>
      <c r="AT132" s="163" t="s">
        <v>80</v>
      </c>
      <c r="AU132" s="163" t="s">
        <v>87</v>
      </c>
      <c r="AY132" s="162" t="s">
        <v>157</v>
      </c>
      <c r="BK132" s="164">
        <f>SUM(BK133:BK134)</f>
        <v>0</v>
      </c>
    </row>
    <row r="133" spans="2:65" s="1" customFormat="1" ht="38.25" customHeight="1">
      <c r="B133" s="34"/>
      <c r="C133" s="166" t="s">
        <v>87</v>
      </c>
      <c r="D133" s="166" t="s">
        <v>158</v>
      </c>
      <c r="E133" s="167" t="s">
        <v>159</v>
      </c>
      <c r="F133" s="237" t="s">
        <v>160</v>
      </c>
      <c r="G133" s="237"/>
      <c r="H133" s="237"/>
      <c r="I133" s="237"/>
      <c r="J133" s="168" t="s">
        <v>161</v>
      </c>
      <c r="K133" s="169">
        <v>0.47699999999999998</v>
      </c>
      <c r="L133" s="238">
        <v>0</v>
      </c>
      <c r="M133" s="239"/>
      <c r="N133" s="240">
        <f>ROUND(L133*K133,3)</f>
        <v>0</v>
      </c>
      <c r="O133" s="240"/>
      <c r="P133" s="240"/>
      <c r="Q133" s="240"/>
      <c r="R133" s="36"/>
      <c r="T133" s="171" t="s">
        <v>20</v>
      </c>
      <c r="U133" s="43" t="s">
        <v>48</v>
      </c>
      <c r="V133" s="35"/>
      <c r="W133" s="172">
        <f>V133*K133</f>
        <v>0</v>
      </c>
      <c r="X133" s="172">
        <v>0</v>
      </c>
      <c r="Y133" s="172">
        <f>X133*K133</f>
        <v>0</v>
      </c>
      <c r="Z133" s="172">
        <v>0</v>
      </c>
      <c r="AA133" s="173">
        <f>Z133*K133</f>
        <v>0</v>
      </c>
      <c r="AR133" s="18" t="s">
        <v>162</v>
      </c>
      <c r="AT133" s="18" t="s">
        <v>158</v>
      </c>
      <c r="AU133" s="18" t="s">
        <v>90</v>
      </c>
      <c r="AY133" s="18" t="s">
        <v>157</v>
      </c>
      <c r="BE133" s="109">
        <f>IF(U133="základná",N133,0)</f>
        <v>0</v>
      </c>
      <c r="BF133" s="109">
        <f>IF(U133="znížená",N133,0)</f>
        <v>0</v>
      </c>
      <c r="BG133" s="109">
        <f>IF(U133="zákl. prenesená",N133,0)</f>
        <v>0</v>
      </c>
      <c r="BH133" s="109">
        <f>IF(U133="zníž. prenesená",N133,0)</f>
        <v>0</v>
      </c>
      <c r="BI133" s="109">
        <f>IF(U133="nulová",N133,0)</f>
        <v>0</v>
      </c>
      <c r="BJ133" s="18" t="s">
        <v>90</v>
      </c>
      <c r="BK133" s="174">
        <f>ROUND(L133*K133,3)</f>
        <v>0</v>
      </c>
      <c r="BL133" s="18" t="s">
        <v>162</v>
      </c>
      <c r="BM133" s="18" t="s">
        <v>90</v>
      </c>
    </row>
    <row r="134" spans="2:65" s="1" customFormat="1" ht="38.25" customHeight="1">
      <c r="B134" s="34"/>
      <c r="C134" s="166" t="s">
        <v>90</v>
      </c>
      <c r="D134" s="166" t="s">
        <v>158</v>
      </c>
      <c r="E134" s="167" t="s">
        <v>163</v>
      </c>
      <c r="F134" s="237" t="s">
        <v>164</v>
      </c>
      <c r="G134" s="237"/>
      <c r="H134" s="237"/>
      <c r="I134" s="237"/>
      <c r="J134" s="168" t="s">
        <v>165</v>
      </c>
      <c r="K134" s="169">
        <v>1</v>
      </c>
      <c r="L134" s="238">
        <v>0</v>
      </c>
      <c r="M134" s="239"/>
      <c r="N134" s="240">
        <f>ROUND(L134*K134,3)</f>
        <v>0</v>
      </c>
      <c r="O134" s="240"/>
      <c r="P134" s="240"/>
      <c r="Q134" s="240"/>
      <c r="R134" s="36"/>
      <c r="T134" s="171" t="s">
        <v>20</v>
      </c>
      <c r="U134" s="43" t="s">
        <v>48</v>
      </c>
      <c r="V134" s="35"/>
      <c r="W134" s="172">
        <f>V134*K134</f>
        <v>0</v>
      </c>
      <c r="X134" s="172">
        <v>0</v>
      </c>
      <c r="Y134" s="172">
        <f>X134*K134</f>
        <v>0</v>
      </c>
      <c r="Z134" s="172">
        <v>0</v>
      </c>
      <c r="AA134" s="173">
        <f>Z134*K134</f>
        <v>0</v>
      </c>
      <c r="AR134" s="18" t="s">
        <v>162</v>
      </c>
      <c r="AT134" s="18" t="s">
        <v>158</v>
      </c>
      <c r="AU134" s="18" t="s">
        <v>90</v>
      </c>
      <c r="AY134" s="18" t="s">
        <v>157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8" t="s">
        <v>90</v>
      </c>
      <c r="BK134" s="174">
        <f>ROUND(L134*K134,3)</f>
        <v>0</v>
      </c>
      <c r="BL134" s="18" t="s">
        <v>162</v>
      </c>
      <c r="BM134" s="18" t="s">
        <v>162</v>
      </c>
    </row>
    <row r="135" spans="2:65" s="9" customFormat="1" ht="29.85" customHeight="1">
      <c r="B135" s="155"/>
      <c r="C135" s="156"/>
      <c r="D135" s="165" t="s">
        <v>121</v>
      </c>
      <c r="E135" s="165"/>
      <c r="F135" s="165"/>
      <c r="G135" s="165"/>
      <c r="H135" s="165"/>
      <c r="I135" s="165"/>
      <c r="J135" s="165"/>
      <c r="K135" s="165"/>
      <c r="L135" s="165"/>
      <c r="M135" s="165"/>
      <c r="N135" s="226">
        <f>BK135</f>
        <v>0</v>
      </c>
      <c r="O135" s="227"/>
      <c r="P135" s="227"/>
      <c r="Q135" s="227"/>
      <c r="R135" s="158"/>
      <c r="T135" s="159"/>
      <c r="U135" s="156"/>
      <c r="V135" s="156"/>
      <c r="W135" s="160">
        <f>SUM(W136:W144)</f>
        <v>0</v>
      </c>
      <c r="X135" s="156"/>
      <c r="Y135" s="160">
        <f>SUM(Y136:Y144)</f>
        <v>0</v>
      </c>
      <c r="Z135" s="156"/>
      <c r="AA135" s="161">
        <f>SUM(AA136:AA144)</f>
        <v>0</v>
      </c>
      <c r="AR135" s="162" t="s">
        <v>87</v>
      </c>
      <c r="AT135" s="163" t="s">
        <v>80</v>
      </c>
      <c r="AU135" s="163" t="s">
        <v>87</v>
      </c>
      <c r="AY135" s="162" t="s">
        <v>157</v>
      </c>
      <c r="BK135" s="164">
        <f>SUM(BK136:BK144)</f>
        <v>0</v>
      </c>
    </row>
    <row r="136" spans="2:65" s="1" customFormat="1" ht="25.5" customHeight="1">
      <c r="B136" s="34"/>
      <c r="C136" s="166" t="s">
        <v>93</v>
      </c>
      <c r="D136" s="166" t="s">
        <v>158</v>
      </c>
      <c r="E136" s="167" t="s">
        <v>166</v>
      </c>
      <c r="F136" s="237" t="s">
        <v>167</v>
      </c>
      <c r="G136" s="237"/>
      <c r="H136" s="237"/>
      <c r="I136" s="237"/>
      <c r="J136" s="168" t="s">
        <v>168</v>
      </c>
      <c r="K136" s="169">
        <v>3.12</v>
      </c>
      <c r="L136" s="238">
        <v>0</v>
      </c>
      <c r="M136" s="239"/>
      <c r="N136" s="240">
        <f t="shared" ref="N136:N144" si="5">ROUND(L136*K136,3)</f>
        <v>0</v>
      </c>
      <c r="O136" s="240"/>
      <c r="P136" s="240"/>
      <c r="Q136" s="240"/>
      <c r="R136" s="36"/>
      <c r="T136" s="171" t="s">
        <v>20</v>
      </c>
      <c r="U136" s="43" t="s">
        <v>48</v>
      </c>
      <c r="V136" s="35"/>
      <c r="W136" s="172">
        <f t="shared" ref="W136:W144" si="6">V136*K136</f>
        <v>0</v>
      </c>
      <c r="X136" s="172">
        <v>0</v>
      </c>
      <c r="Y136" s="172">
        <f t="shared" ref="Y136:Y144" si="7">X136*K136</f>
        <v>0</v>
      </c>
      <c r="Z136" s="172">
        <v>0</v>
      </c>
      <c r="AA136" s="173">
        <f t="shared" ref="AA136:AA144" si="8">Z136*K136</f>
        <v>0</v>
      </c>
      <c r="AR136" s="18" t="s">
        <v>162</v>
      </c>
      <c r="AT136" s="18" t="s">
        <v>158</v>
      </c>
      <c r="AU136" s="18" t="s">
        <v>90</v>
      </c>
      <c r="AY136" s="18" t="s">
        <v>157</v>
      </c>
      <c r="BE136" s="109">
        <f t="shared" ref="BE136:BE144" si="9">IF(U136="základná",N136,0)</f>
        <v>0</v>
      </c>
      <c r="BF136" s="109">
        <f t="shared" ref="BF136:BF144" si="10">IF(U136="znížená",N136,0)</f>
        <v>0</v>
      </c>
      <c r="BG136" s="109">
        <f t="shared" ref="BG136:BG144" si="11">IF(U136="zákl. prenesená",N136,0)</f>
        <v>0</v>
      </c>
      <c r="BH136" s="109">
        <f t="shared" ref="BH136:BH144" si="12">IF(U136="zníž. prenesená",N136,0)</f>
        <v>0</v>
      </c>
      <c r="BI136" s="109">
        <f t="shared" ref="BI136:BI144" si="13">IF(U136="nulová",N136,0)</f>
        <v>0</v>
      </c>
      <c r="BJ136" s="18" t="s">
        <v>90</v>
      </c>
      <c r="BK136" s="174">
        <f t="shared" ref="BK136:BK144" si="14">ROUND(L136*K136,3)</f>
        <v>0</v>
      </c>
      <c r="BL136" s="18" t="s">
        <v>162</v>
      </c>
      <c r="BM136" s="18" t="s">
        <v>169</v>
      </c>
    </row>
    <row r="137" spans="2:65" s="1" customFormat="1" ht="25.5" customHeight="1">
      <c r="B137" s="34"/>
      <c r="C137" s="166" t="s">
        <v>162</v>
      </c>
      <c r="D137" s="166" t="s">
        <v>158</v>
      </c>
      <c r="E137" s="167" t="s">
        <v>170</v>
      </c>
      <c r="F137" s="237" t="s">
        <v>171</v>
      </c>
      <c r="G137" s="237"/>
      <c r="H137" s="237"/>
      <c r="I137" s="237"/>
      <c r="J137" s="168" t="s">
        <v>172</v>
      </c>
      <c r="K137" s="169">
        <v>69.599999999999994</v>
      </c>
      <c r="L137" s="238">
        <v>0</v>
      </c>
      <c r="M137" s="239"/>
      <c r="N137" s="240">
        <f t="shared" si="5"/>
        <v>0</v>
      </c>
      <c r="O137" s="240"/>
      <c r="P137" s="240"/>
      <c r="Q137" s="240"/>
      <c r="R137" s="36"/>
      <c r="T137" s="171" t="s">
        <v>20</v>
      </c>
      <c r="U137" s="43" t="s">
        <v>48</v>
      </c>
      <c r="V137" s="35"/>
      <c r="W137" s="172">
        <f t="shared" si="6"/>
        <v>0</v>
      </c>
      <c r="X137" s="172">
        <v>0</v>
      </c>
      <c r="Y137" s="172">
        <f t="shared" si="7"/>
        <v>0</v>
      </c>
      <c r="Z137" s="172">
        <v>0</v>
      </c>
      <c r="AA137" s="173">
        <f t="shared" si="8"/>
        <v>0</v>
      </c>
      <c r="AR137" s="18" t="s">
        <v>162</v>
      </c>
      <c r="AT137" s="18" t="s">
        <v>158</v>
      </c>
      <c r="AU137" s="18" t="s">
        <v>90</v>
      </c>
      <c r="AY137" s="18" t="s">
        <v>157</v>
      </c>
      <c r="BE137" s="109">
        <f t="shared" si="9"/>
        <v>0</v>
      </c>
      <c r="BF137" s="109">
        <f t="shared" si="10"/>
        <v>0</v>
      </c>
      <c r="BG137" s="109">
        <f t="shared" si="11"/>
        <v>0</v>
      </c>
      <c r="BH137" s="109">
        <f t="shared" si="12"/>
        <v>0</v>
      </c>
      <c r="BI137" s="109">
        <f t="shared" si="13"/>
        <v>0</v>
      </c>
      <c r="BJ137" s="18" t="s">
        <v>90</v>
      </c>
      <c r="BK137" s="174">
        <f t="shared" si="14"/>
        <v>0</v>
      </c>
      <c r="BL137" s="18" t="s">
        <v>162</v>
      </c>
      <c r="BM137" s="18" t="s">
        <v>173</v>
      </c>
    </row>
    <row r="138" spans="2:65" s="1" customFormat="1" ht="25.5" customHeight="1">
      <c r="B138" s="34"/>
      <c r="C138" s="166" t="s">
        <v>174</v>
      </c>
      <c r="D138" s="166" t="s">
        <v>158</v>
      </c>
      <c r="E138" s="167" t="s">
        <v>175</v>
      </c>
      <c r="F138" s="237" t="s">
        <v>176</v>
      </c>
      <c r="G138" s="237"/>
      <c r="H138" s="237"/>
      <c r="I138" s="237"/>
      <c r="J138" s="168" t="s">
        <v>168</v>
      </c>
      <c r="K138" s="169">
        <v>10.785</v>
      </c>
      <c r="L138" s="238">
        <v>0</v>
      </c>
      <c r="M138" s="239"/>
      <c r="N138" s="240">
        <f t="shared" si="5"/>
        <v>0</v>
      </c>
      <c r="O138" s="240"/>
      <c r="P138" s="240"/>
      <c r="Q138" s="240"/>
      <c r="R138" s="36"/>
      <c r="T138" s="171" t="s">
        <v>20</v>
      </c>
      <c r="U138" s="43" t="s">
        <v>48</v>
      </c>
      <c r="V138" s="35"/>
      <c r="W138" s="172">
        <f t="shared" si="6"/>
        <v>0</v>
      </c>
      <c r="X138" s="172">
        <v>0</v>
      </c>
      <c r="Y138" s="172">
        <f t="shared" si="7"/>
        <v>0</v>
      </c>
      <c r="Z138" s="172">
        <v>0</v>
      </c>
      <c r="AA138" s="173">
        <f t="shared" si="8"/>
        <v>0</v>
      </c>
      <c r="AR138" s="18" t="s">
        <v>162</v>
      </c>
      <c r="AT138" s="18" t="s">
        <v>158</v>
      </c>
      <c r="AU138" s="18" t="s">
        <v>90</v>
      </c>
      <c r="AY138" s="18" t="s">
        <v>157</v>
      </c>
      <c r="BE138" s="109">
        <f t="shared" si="9"/>
        <v>0</v>
      </c>
      <c r="BF138" s="109">
        <f t="shared" si="10"/>
        <v>0</v>
      </c>
      <c r="BG138" s="109">
        <f t="shared" si="11"/>
        <v>0</v>
      </c>
      <c r="BH138" s="109">
        <f t="shared" si="12"/>
        <v>0</v>
      </c>
      <c r="BI138" s="109">
        <f t="shared" si="13"/>
        <v>0</v>
      </c>
      <c r="BJ138" s="18" t="s">
        <v>90</v>
      </c>
      <c r="BK138" s="174">
        <f t="shared" si="14"/>
        <v>0</v>
      </c>
      <c r="BL138" s="18" t="s">
        <v>162</v>
      </c>
      <c r="BM138" s="18" t="s">
        <v>177</v>
      </c>
    </row>
    <row r="139" spans="2:65" s="1" customFormat="1" ht="38.25" customHeight="1">
      <c r="B139" s="34"/>
      <c r="C139" s="166" t="s">
        <v>169</v>
      </c>
      <c r="D139" s="166" t="s">
        <v>158</v>
      </c>
      <c r="E139" s="167" t="s">
        <v>178</v>
      </c>
      <c r="F139" s="237" t="s">
        <v>179</v>
      </c>
      <c r="G139" s="237"/>
      <c r="H139" s="237"/>
      <c r="I139" s="237"/>
      <c r="J139" s="168" t="s">
        <v>168</v>
      </c>
      <c r="K139" s="169">
        <v>5.2</v>
      </c>
      <c r="L139" s="238">
        <v>0</v>
      </c>
      <c r="M139" s="239"/>
      <c r="N139" s="240">
        <f t="shared" si="5"/>
        <v>0</v>
      </c>
      <c r="O139" s="240"/>
      <c r="P139" s="240"/>
      <c r="Q139" s="240"/>
      <c r="R139" s="36"/>
      <c r="T139" s="171" t="s">
        <v>20</v>
      </c>
      <c r="U139" s="43" t="s">
        <v>48</v>
      </c>
      <c r="V139" s="35"/>
      <c r="W139" s="172">
        <f t="shared" si="6"/>
        <v>0</v>
      </c>
      <c r="X139" s="172">
        <v>0</v>
      </c>
      <c r="Y139" s="172">
        <f t="shared" si="7"/>
        <v>0</v>
      </c>
      <c r="Z139" s="172">
        <v>0</v>
      </c>
      <c r="AA139" s="173">
        <f t="shared" si="8"/>
        <v>0</v>
      </c>
      <c r="AR139" s="18" t="s">
        <v>162</v>
      </c>
      <c r="AT139" s="18" t="s">
        <v>158</v>
      </c>
      <c r="AU139" s="18" t="s">
        <v>90</v>
      </c>
      <c r="AY139" s="18" t="s">
        <v>157</v>
      </c>
      <c r="BE139" s="109">
        <f t="shared" si="9"/>
        <v>0</v>
      </c>
      <c r="BF139" s="109">
        <f t="shared" si="10"/>
        <v>0</v>
      </c>
      <c r="BG139" s="109">
        <f t="shared" si="11"/>
        <v>0</v>
      </c>
      <c r="BH139" s="109">
        <f t="shared" si="12"/>
        <v>0</v>
      </c>
      <c r="BI139" s="109">
        <f t="shared" si="13"/>
        <v>0</v>
      </c>
      <c r="BJ139" s="18" t="s">
        <v>90</v>
      </c>
      <c r="BK139" s="174">
        <f t="shared" si="14"/>
        <v>0</v>
      </c>
      <c r="BL139" s="18" t="s">
        <v>162</v>
      </c>
      <c r="BM139" s="18" t="s">
        <v>180</v>
      </c>
    </row>
    <row r="140" spans="2:65" s="1" customFormat="1" ht="25.5" customHeight="1">
      <c r="B140" s="34"/>
      <c r="C140" s="166" t="s">
        <v>181</v>
      </c>
      <c r="D140" s="166" t="s">
        <v>158</v>
      </c>
      <c r="E140" s="167" t="s">
        <v>182</v>
      </c>
      <c r="F140" s="237" t="s">
        <v>183</v>
      </c>
      <c r="G140" s="237"/>
      <c r="H140" s="237"/>
      <c r="I140" s="237"/>
      <c r="J140" s="168" t="s">
        <v>168</v>
      </c>
      <c r="K140" s="169">
        <v>2.1</v>
      </c>
      <c r="L140" s="238">
        <v>0</v>
      </c>
      <c r="M140" s="239"/>
      <c r="N140" s="240">
        <f t="shared" si="5"/>
        <v>0</v>
      </c>
      <c r="O140" s="240"/>
      <c r="P140" s="240"/>
      <c r="Q140" s="240"/>
      <c r="R140" s="36"/>
      <c r="T140" s="171" t="s">
        <v>20</v>
      </c>
      <c r="U140" s="43" t="s">
        <v>48</v>
      </c>
      <c r="V140" s="35"/>
      <c r="W140" s="172">
        <f t="shared" si="6"/>
        <v>0</v>
      </c>
      <c r="X140" s="172">
        <v>0</v>
      </c>
      <c r="Y140" s="172">
        <f t="shared" si="7"/>
        <v>0</v>
      </c>
      <c r="Z140" s="172">
        <v>0</v>
      </c>
      <c r="AA140" s="173">
        <f t="shared" si="8"/>
        <v>0</v>
      </c>
      <c r="AR140" s="18" t="s">
        <v>162</v>
      </c>
      <c r="AT140" s="18" t="s">
        <v>158</v>
      </c>
      <c r="AU140" s="18" t="s">
        <v>90</v>
      </c>
      <c r="AY140" s="18" t="s">
        <v>157</v>
      </c>
      <c r="BE140" s="109">
        <f t="shared" si="9"/>
        <v>0</v>
      </c>
      <c r="BF140" s="109">
        <f t="shared" si="10"/>
        <v>0</v>
      </c>
      <c r="BG140" s="109">
        <f t="shared" si="11"/>
        <v>0</v>
      </c>
      <c r="BH140" s="109">
        <f t="shared" si="12"/>
        <v>0</v>
      </c>
      <c r="BI140" s="109">
        <f t="shared" si="13"/>
        <v>0</v>
      </c>
      <c r="BJ140" s="18" t="s">
        <v>90</v>
      </c>
      <c r="BK140" s="174">
        <f t="shared" si="14"/>
        <v>0</v>
      </c>
      <c r="BL140" s="18" t="s">
        <v>162</v>
      </c>
      <c r="BM140" s="18" t="s">
        <v>184</v>
      </c>
    </row>
    <row r="141" spans="2:65" s="1" customFormat="1" ht="51" customHeight="1">
      <c r="B141" s="34"/>
      <c r="C141" s="166" t="s">
        <v>173</v>
      </c>
      <c r="D141" s="166" t="s">
        <v>158</v>
      </c>
      <c r="E141" s="167" t="s">
        <v>185</v>
      </c>
      <c r="F141" s="237" t="s">
        <v>186</v>
      </c>
      <c r="G141" s="237"/>
      <c r="H141" s="237"/>
      <c r="I141" s="237"/>
      <c r="J141" s="168" t="s">
        <v>168</v>
      </c>
      <c r="K141" s="169">
        <v>35.558</v>
      </c>
      <c r="L141" s="238">
        <v>0</v>
      </c>
      <c r="M141" s="239"/>
      <c r="N141" s="240">
        <f t="shared" si="5"/>
        <v>0</v>
      </c>
      <c r="O141" s="240"/>
      <c r="P141" s="240"/>
      <c r="Q141" s="240"/>
      <c r="R141" s="36"/>
      <c r="T141" s="171" t="s">
        <v>20</v>
      </c>
      <c r="U141" s="43" t="s">
        <v>48</v>
      </c>
      <c r="V141" s="35"/>
      <c r="W141" s="172">
        <f t="shared" si="6"/>
        <v>0</v>
      </c>
      <c r="X141" s="172">
        <v>0</v>
      </c>
      <c r="Y141" s="172">
        <f t="shared" si="7"/>
        <v>0</v>
      </c>
      <c r="Z141" s="172">
        <v>0</v>
      </c>
      <c r="AA141" s="173">
        <f t="shared" si="8"/>
        <v>0</v>
      </c>
      <c r="AR141" s="18" t="s">
        <v>162</v>
      </c>
      <c r="AT141" s="18" t="s">
        <v>158</v>
      </c>
      <c r="AU141" s="18" t="s">
        <v>90</v>
      </c>
      <c r="AY141" s="18" t="s">
        <v>157</v>
      </c>
      <c r="BE141" s="109">
        <f t="shared" si="9"/>
        <v>0</v>
      </c>
      <c r="BF141" s="109">
        <f t="shared" si="10"/>
        <v>0</v>
      </c>
      <c r="BG141" s="109">
        <f t="shared" si="11"/>
        <v>0</v>
      </c>
      <c r="BH141" s="109">
        <f t="shared" si="12"/>
        <v>0</v>
      </c>
      <c r="BI141" s="109">
        <f t="shared" si="13"/>
        <v>0</v>
      </c>
      <c r="BJ141" s="18" t="s">
        <v>90</v>
      </c>
      <c r="BK141" s="174">
        <f t="shared" si="14"/>
        <v>0</v>
      </c>
      <c r="BL141" s="18" t="s">
        <v>162</v>
      </c>
      <c r="BM141" s="18" t="s">
        <v>187</v>
      </c>
    </row>
    <row r="142" spans="2:65" s="1" customFormat="1" ht="51" customHeight="1">
      <c r="B142" s="34"/>
      <c r="C142" s="166" t="s">
        <v>188</v>
      </c>
      <c r="D142" s="166" t="s">
        <v>158</v>
      </c>
      <c r="E142" s="167" t="s">
        <v>189</v>
      </c>
      <c r="F142" s="237" t="s">
        <v>190</v>
      </c>
      <c r="G142" s="237"/>
      <c r="H142" s="237"/>
      <c r="I142" s="237"/>
      <c r="J142" s="168" t="s">
        <v>168</v>
      </c>
      <c r="K142" s="169">
        <v>35.953000000000003</v>
      </c>
      <c r="L142" s="238">
        <v>0</v>
      </c>
      <c r="M142" s="239"/>
      <c r="N142" s="240">
        <f t="shared" si="5"/>
        <v>0</v>
      </c>
      <c r="O142" s="240"/>
      <c r="P142" s="240"/>
      <c r="Q142" s="240"/>
      <c r="R142" s="36"/>
      <c r="T142" s="171" t="s">
        <v>20</v>
      </c>
      <c r="U142" s="43" t="s">
        <v>48</v>
      </c>
      <c r="V142" s="35"/>
      <c r="W142" s="172">
        <f t="shared" si="6"/>
        <v>0</v>
      </c>
      <c r="X142" s="172">
        <v>0</v>
      </c>
      <c r="Y142" s="172">
        <f t="shared" si="7"/>
        <v>0</v>
      </c>
      <c r="Z142" s="172">
        <v>0</v>
      </c>
      <c r="AA142" s="173">
        <f t="shared" si="8"/>
        <v>0</v>
      </c>
      <c r="AR142" s="18" t="s">
        <v>162</v>
      </c>
      <c r="AT142" s="18" t="s">
        <v>158</v>
      </c>
      <c r="AU142" s="18" t="s">
        <v>90</v>
      </c>
      <c r="AY142" s="18" t="s">
        <v>157</v>
      </c>
      <c r="BE142" s="109">
        <f t="shared" si="9"/>
        <v>0</v>
      </c>
      <c r="BF142" s="109">
        <f t="shared" si="10"/>
        <v>0</v>
      </c>
      <c r="BG142" s="109">
        <f t="shared" si="11"/>
        <v>0</v>
      </c>
      <c r="BH142" s="109">
        <f t="shared" si="12"/>
        <v>0</v>
      </c>
      <c r="BI142" s="109">
        <f t="shared" si="13"/>
        <v>0</v>
      </c>
      <c r="BJ142" s="18" t="s">
        <v>90</v>
      </c>
      <c r="BK142" s="174">
        <f t="shared" si="14"/>
        <v>0</v>
      </c>
      <c r="BL142" s="18" t="s">
        <v>162</v>
      </c>
      <c r="BM142" s="18" t="s">
        <v>191</v>
      </c>
    </row>
    <row r="143" spans="2:65" s="1" customFormat="1" ht="25.5" customHeight="1">
      <c r="B143" s="34"/>
      <c r="C143" s="166" t="s">
        <v>177</v>
      </c>
      <c r="D143" s="166" t="s">
        <v>158</v>
      </c>
      <c r="E143" s="167" t="s">
        <v>192</v>
      </c>
      <c r="F143" s="237" t="s">
        <v>193</v>
      </c>
      <c r="G143" s="237"/>
      <c r="H143" s="237"/>
      <c r="I143" s="237"/>
      <c r="J143" s="168" t="s">
        <v>168</v>
      </c>
      <c r="K143" s="169">
        <v>97.662999999999997</v>
      </c>
      <c r="L143" s="238">
        <v>0</v>
      </c>
      <c r="M143" s="239"/>
      <c r="N143" s="240">
        <f t="shared" si="5"/>
        <v>0</v>
      </c>
      <c r="O143" s="240"/>
      <c r="P143" s="240"/>
      <c r="Q143" s="240"/>
      <c r="R143" s="36"/>
      <c r="T143" s="171" t="s">
        <v>20</v>
      </c>
      <c r="U143" s="43" t="s">
        <v>48</v>
      </c>
      <c r="V143" s="35"/>
      <c r="W143" s="172">
        <f t="shared" si="6"/>
        <v>0</v>
      </c>
      <c r="X143" s="172">
        <v>0</v>
      </c>
      <c r="Y143" s="172">
        <f t="shared" si="7"/>
        <v>0</v>
      </c>
      <c r="Z143" s="172">
        <v>0</v>
      </c>
      <c r="AA143" s="173">
        <f t="shared" si="8"/>
        <v>0</v>
      </c>
      <c r="AR143" s="18" t="s">
        <v>162</v>
      </c>
      <c r="AT143" s="18" t="s">
        <v>158</v>
      </c>
      <c r="AU143" s="18" t="s">
        <v>90</v>
      </c>
      <c r="AY143" s="18" t="s">
        <v>157</v>
      </c>
      <c r="BE143" s="109">
        <f t="shared" si="9"/>
        <v>0</v>
      </c>
      <c r="BF143" s="109">
        <f t="shared" si="10"/>
        <v>0</v>
      </c>
      <c r="BG143" s="109">
        <f t="shared" si="11"/>
        <v>0</v>
      </c>
      <c r="BH143" s="109">
        <f t="shared" si="12"/>
        <v>0</v>
      </c>
      <c r="BI143" s="109">
        <f t="shared" si="13"/>
        <v>0</v>
      </c>
      <c r="BJ143" s="18" t="s">
        <v>90</v>
      </c>
      <c r="BK143" s="174">
        <f t="shared" si="14"/>
        <v>0</v>
      </c>
      <c r="BL143" s="18" t="s">
        <v>162</v>
      </c>
      <c r="BM143" s="18" t="s">
        <v>10</v>
      </c>
    </row>
    <row r="144" spans="2:65" s="1" customFormat="1" ht="38.25" customHeight="1">
      <c r="B144" s="34"/>
      <c r="C144" s="166" t="s">
        <v>194</v>
      </c>
      <c r="D144" s="166" t="s">
        <v>158</v>
      </c>
      <c r="E144" s="167" t="s">
        <v>195</v>
      </c>
      <c r="F144" s="237" t="s">
        <v>196</v>
      </c>
      <c r="G144" s="237"/>
      <c r="H144" s="237"/>
      <c r="I144" s="237"/>
      <c r="J144" s="168" t="s">
        <v>168</v>
      </c>
      <c r="K144" s="169">
        <v>115.53</v>
      </c>
      <c r="L144" s="238">
        <v>0</v>
      </c>
      <c r="M144" s="239"/>
      <c r="N144" s="240">
        <f t="shared" si="5"/>
        <v>0</v>
      </c>
      <c r="O144" s="240"/>
      <c r="P144" s="240"/>
      <c r="Q144" s="240"/>
      <c r="R144" s="36"/>
      <c r="T144" s="171" t="s">
        <v>20</v>
      </c>
      <c r="U144" s="43" t="s">
        <v>48</v>
      </c>
      <c r="V144" s="35"/>
      <c r="W144" s="172">
        <f t="shared" si="6"/>
        <v>0</v>
      </c>
      <c r="X144" s="172">
        <v>0</v>
      </c>
      <c r="Y144" s="172">
        <f t="shared" si="7"/>
        <v>0</v>
      </c>
      <c r="Z144" s="172">
        <v>0</v>
      </c>
      <c r="AA144" s="173">
        <f t="shared" si="8"/>
        <v>0</v>
      </c>
      <c r="AR144" s="18" t="s">
        <v>162</v>
      </c>
      <c r="AT144" s="18" t="s">
        <v>158</v>
      </c>
      <c r="AU144" s="18" t="s">
        <v>90</v>
      </c>
      <c r="AY144" s="18" t="s">
        <v>157</v>
      </c>
      <c r="BE144" s="109">
        <f t="shared" si="9"/>
        <v>0</v>
      </c>
      <c r="BF144" s="109">
        <f t="shared" si="10"/>
        <v>0</v>
      </c>
      <c r="BG144" s="109">
        <f t="shared" si="11"/>
        <v>0</v>
      </c>
      <c r="BH144" s="109">
        <f t="shared" si="12"/>
        <v>0</v>
      </c>
      <c r="BI144" s="109">
        <f t="shared" si="13"/>
        <v>0</v>
      </c>
      <c r="BJ144" s="18" t="s">
        <v>90</v>
      </c>
      <c r="BK144" s="174">
        <f t="shared" si="14"/>
        <v>0</v>
      </c>
      <c r="BL144" s="18" t="s">
        <v>162</v>
      </c>
      <c r="BM144" s="18" t="s">
        <v>197</v>
      </c>
    </row>
    <row r="145" spans="2:65" s="9" customFormat="1" ht="29.85" customHeight="1">
      <c r="B145" s="155"/>
      <c r="C145" s="156"/>
      <c r="D145" s="165" t="s">
        <v>122</v>
      </c>
      <c r="E145" s="165"/>
      <c r="F145" s="165"/>
      <c r="G145" s="165"/>
      <c r="H145" s="165"/>
      <c r="I145" s="165"/>
      <c r="J145" s="165"/>
      <c r="K145" s="165"/>
      <c r="L145" s="165"/>
      <c r="M145" s="165"/>
      <c r="N145" s="226">
        <f>BK145</f>
        <v>0</v>
      </c>
      <c r="O145" s="227"/>
      <c r="P145" s="227"/>
      <c r="Q145" s="227"/>
      <c r="R145" s="158"/>
      <c r="T145" s="159"/>
      <c r="U145" s="156"/>
      <c r="V145" s="156"/>
      <c r="W145" s="160">
        <f>SUM(W146:W164)</f>
        <v>0</v>
      </c>
      <c r="X145" s="156"/>
      <c r="Y145" s="160">
        <f>SUM(Y146:Y164)</f>
        <v>0</v>
      </c>
      <c r="Z145" s="156"/>
      <c r="AA145" s="161">
        <f>SUM(AA146:AA164)</f>
        <v>0</v>
      </c>
      <c r="AR145" s="162" t="s">
        <v>87</v>
      </c>
      <c r="AT145" s="163" t="s">
        <v>80</v>
      </c>
      <c r="AU145" s="163" t="s">
        <v>87</v>
      </c>
      <c r="AY145" s="162" t="s">
        <v>157</v>
      </c>
      <c r="BK145" s="164">
        <f>SUM(BK146:BK164)</f>
        <v>0</v>
      </c>
    </row>
    <row r="146" spans="2:65" s="1" customFormat="1" ht="16.5" customHeight="1">
      <c r="B146" s="34"/>
      <c r="C146" s="166" t="s">
        <v>180</v>
      </c>
      <c r="D146" s="166" t="s">
        <v>158</v>
      </c>
      <c r="E146" s="167" t="s">
        <v>198</v>
      </c>
      <c r="F146" s="237" t="s">
        <v>199</v>
      </c>
      <c r="G146" s="237"/>
      <c r="H146" s="237"/>
      <c r="I146" s="237"/>
      <c r="J146" s="168" t="s">
        <v>168</v>
      </c>
      <c r="K146" s="169">
        <v>245.65</v>
      </c>
      <c r="L146" s="238">
        <v>0</v>
      </c>
      <c r="M146" s="239"/>
      <c r="N146" s="240">
        <f t="shared" ref="N146:N164" si="15">ROUND(L146*K146,3)</f>
        <v>0</v>
      </c>
      <c r="O146" s="240"/>
      <c r="P146" s="240"/>
      <c r="Q146" s="240"/>
      <c r="R146" s="36"/>
      <c r="T146" s="171" t="s">
        <v>20</v>
      </c>
      <c r="U146" s="43" t="s">
        <v>48</v>
      </c>
      <c r="V146" s="35"/>
      <c r="W146" s="172">
        <f t="shared" ref="W146:W164" si="16">V146*K146</f>
        <v>0</v>
      </c>
      <c r="X146" s="172">
        <v>0</v>
      </c>
      <c r="Y146" s="172">
        <f t="shared" ref="Y146:Y164" si="17">X146*K146</f>
        <v>0</v>
      </c>
      <c r="Z146" s="172">
        <v>0</v>
      </c>
      <c r="AA146" s="173">
        <f t="shared" ref="AA146:AA164" si="18">Z146*K146</f>
        <v>0</v>
      </c>
      <c r="AR146" s="18" t="s">
        <v>162</v>
      </c>
      <c r="AT146" s="18" t="s">
        <v>158</v>
      </c>
      <c r="AU146" s="18" t="s">
        <v>90</v>
      </c>
      <c r="AY146" s="18" t="s">
        <v>157</v>
      </c>
      <c r="BE146" s="109">
        <f t="shared" ref="BE146:BE164" si="19">IF(U146="základná",N146,0)</f>
        <v>0</v>
      </c>
      <c r="BF146" s="109">
        <f t="shared" ref="BF146:BF164" si="20">IF(U146="znížená",N146,0)</f>
        <v>0</v>
      </c>
      <c r="BG146" s="109">
        <f t="shared" ref="BG146:BG164" si="21">IF(U146="zákl. prenesená",N146,0)</f>
        <v>0</v>
      </c>
      <c r="BH146" s="109">
        <f t="shared" ref="BH146:BH164" si="22">IF(U146="zníž. prenesená",N146,0)</f>
        <v>0</v>
      </c>
      <c r="BI146" s="109">
        <f t="shared" ref="BI146:BI164" si="23">IF(U146="nulová",N146,0)</f>
        <v>0</v>
      </c>
      <c r="BJ146" s="18" t="s">
        <v>90</v>
      </c>
      <c r="BK146" s="174">
        <f t="shared" ref="BK146:BK164" si="24">ROUND(L146*K146,3)</f>
        <v>0</v>
      </c>
      <c r="BL146" s="18" t="s">
        <v>162</v>
      </c>
      <c r="BM146" s="18" t="s">
        <v>200</v>
      </c>
    </row>
    <row r="147" spans="2:65" s="1" customFormat="1" ht="25.5" customHeight="1">
      <c r="B147" s="34"/>
      <c r="C147" s="166" t="s">
        <v>201</v>
      </c>
      <c r="D147" s="166" t="s">
        <v>158</v>
      </c>
      <c r="E147" s="167" t="s">
        <v>202</v>
      </c>
      <c r="F147" s="237" t="s">
        <v>203</v>
      </c>
      <c r="G147" s="237"/>
      <c r="H147" s="237"/>
      <c r="I147" s="237"/>
      <c r="J147" s="168" t="s">
        <v>168</v>
      </c>
      <c r="K147" s="169">
        <v>41.594999999999999</v>
      </c>
      <c r="L147" s="238">
        <v>0</v>
      </c>
      <c r="M147" s="239"/>
      <c r="N147" s="240">
        <f t="shared" si="15"/>
        <v>0</v>
      </c>
      <c r="O147" s="240"/>
      <c r="P147" s="240"/>
      <c r="Q147" s="240"/>
      <c r="R147" s="36"/>
      <c r="T147" s="171" t="s">
        <v>20</v>
      </c>
      <c r="U147" s="43" t="s">
        <v>48</v>
      </c>
      <c r="V147" s="35"/>
      <c r="W147" s="172">
        <f t="shared" si="16"/>
        <v>0</v>
      </c>
      <c r="X147" s="172">
        <v>0</v>
      </c>
      <c r="Y147" s="172">
        <f t="shared" si="17"/>
        <v>0</v>
      </c>
      <c r="Z147" s="172">
        <v>0</v>
      </c>
      <c r="AA147" s="173">
        <f t="shared" si="18"/>
        <v>0</v>
      </c>
      <c r="AR147" s="18" t="s">
        <v>162</v>
      </c>
      <c r="AT147" s="18" t="s">
        <v>158</v>
      </c>
      <c r="AU147" s="18" t="s">
        <v>90</v>
      </c>
      <c r="AY147" s="18" t="s">
        <v>157</v>
      </c>
      <c r="BE147" s="109">
        <f t="shared" si="19"/>
        <v>0</v>
      </c>
      <c r="BF147" s="109">
        <f t="shared" si="20"/>
        <v>0</v>
      </c>
      <c r="BG147" s="109">
        <f t="shared" si="21"/>
        <v>0</v>
      </c>
      <c r="BH147" s="109">
        <f t="shared" si="22"/>
        <v>0</v>
      </c>
      <c r="BI147" s="109">
        <f t="shared" si="23"/>
        <v>0</v>
      </c>
      <c r="BJ147" s="18" t="s">
        <v>90</v>
      </c>
      <c r="BK147" s="174">
        <f t="shared" si="24"/>
        <v>0</v>
      </c>
      <c r="BL147" s="18" t="s">
        <v>162</v>
      </c>
      <c r="BM147" s="18" t="s">
        <v>204</v>
      </c>
    </row>
    <row r="148" spans="2:65" s="1" customFormat="1" ht="38.25" customHeight="1">
      <c r="B148" s="34"/>
      <c r="C148" s="166" t="s">
        <v>184</v>
      </c>
      <c r="D148" s="166" t="s">
        <v>158</v>
      </c>
      <c r="E148" s="167" t="s">
        <v>205</v>
      </c>
      <c r="F148" s="237" t="s">
        <v>206</v>
      </c>
      <c r="G148" s="237"/>
      <c r="H148" s="237"/>
      <c r="I148" s="237"/>
      <c r="J148" s="168" t="s">
        <v>168</v>
      </c>
      <c r="K148" s="169">
        <v>115.53</v>
      </c>
      <c r="L148" s="238">
        <v>0</v>
      </c>
      <c r="M148" s="239"/>
      <c r="N148" s="240">
        <f t="shared" si="15"/>
        <v>0</v>
      </c>
      <c r="O148" s="240"/>
      <c r="P148" s="240"/>
      <c r="Q148" s="240"/>
      <c r="R148" s="36"/>
      <c r="T148" s="171" t="s">
        <v>20</v>
      </c>
      <c r="U148" s="43" t="s">
        <v>48</v>
      </c>
      <c r="V148" s="35"/>
      <c r="W148" s="172">
        <f t="shared" si="16"/>
        <v>0</v>
      </c>
      <c r="X148" s="172">
        <v>0</v>
      </c>
      <c r="Y148" s="172">
        <f t="shared" si="17"/>
        <v>0</v>
      </c>
      <c r="Z148" s="172">
        <v>0</v>
      </c>
      <c r="AA148" s="173">
        <f t="shared" si="18"/>
        <v>0</v>
      </c>
      <c r="AR148" s="18" t="s">
        <v>162</v>
      </c>
      <c r="AT148" s="18" t="s">
        <v>158</v>
      </c>
      <c r="AU148" s="18" t="s">
        <v>90</v>
      </c>
      <c r="AY148" s="18" t="s">
        <v>157</v>
      </c>
      <c r="BE148" s="109">
        <f t="shared" si="19"/>
        <v>0</v>
      </c>
      <c r="BF148" s="109">
        <f t="shared" si="20"/>
        <v>0</v>
      </c>
      <c r="BG148" s="109">
        <f t="shared" si="21"/>
        <v>0</v>
      </c>
      <c r="BH148" s="109">
        <f t="shared" si="22"/>
        <v>0</v>
      </c>
      <c r="BI148" s="109">
        <f t="shared" si="23"/>
        <v>0</v>
      </c>
      <c r="BJ148" s="18" t="s">
        <v>90</v>
      </c>
      <c r="BK148" s="174">
        <f t="shared" si="24"/>
        <v>0</v>
      </c>
      <c r="BL148" s="18" t="s">
        <v>162</v>
      </c>
      <c r="BM148" s="18" t="s">
        <v>207</v>
      </c>
    </row>
    <row r="149" spans="2:65" s="1" customFormat="1" ht="25.5" customHeight="1">
      <c r="B149" s="34"/>
      <c r="C149" s="166" t="s">
        <v>208</v>
      </c>
      <c r="D149" s="166" t="s">
        <v>158</v>
      </c>
      <c r="E149" s="167" t="s">
        <v>209</v>
      </c>
      <c r="F149" s="237" t="s">
        <v>210</v>
      </c>
      <c r="G149" s="237"/>
      <c r="H149" s="237"/>
      <c r="I149" s="237"/>
      <c r="J149" s="168" t="s">
        <v>165</v>
      </c>
      <c r="K149" s="169">
        <v>11</v>
      </c>
      <c r="L149" s="238">
        <v>0</v>
      </c>
      <c r="M149" s="239"/>
      <c r="N149" s="240">
        <f t="shared" si="15"/>
        <v>0</v>
      </c>
      <c r="O149" s="240"/>
      <c r="P149" s="240"/>
      <c r="Q149" s="240"/>
      <c r="R149" s="36"/>
      <c r="T149" s="171" t="s">
        <v>20</v>
      </c>
      <c r="U149" s="43" t="s">
        <v>48</v>
      </c>
      <c r="V149" s="35"/>
      <c r="W149" s="172">
        <f t="shared" si="16"/>
        <v>0</v>
      </c>
      <c r="X149" s="172">
        <v>0</v>
      </c>
      <c r="Y149" s="172">
        <f t="shared" si="17"/>
        <v>0</v>
      </c>
      <c r="Z149" s="172">
        <v>0</v>
      </c>
      <c r="AA149" s="173">
        <f t="shared" si="18"/>
        <v>0</v>
      </c>
      <c r="AR149" s="18" t="s">
        <v>162</v>
      </c>
      <c r="AT149" s="18" t="s">
        <v>158</v>
      </c>
      <c r="AU149" s="18" t="s">
        <v>90</v>
      </c>
      <c r="AY149" s="18" t="s">
        <v>157</v>
      </c>
      <c r="BE149" s="109">
        <f t="shared" si="19"/>
        <v>0</v>
      </c>
      <c r="BF149" s="109">
        <f t="shared" si="20"/>
        <v>0</v>
      </c>
      <c r="BG149" s="109">
        <f t="shared" si="21"/>
        <v>0</v>
      </c>
      <c r="BH149" s="109">
        <f t="shared" si="22"/>
        <v>0</v>
      </c>
      <c r="BI149" s="109">
        <f t="shared" si="23"/>
        <v>0</v>
      </c>
      <c r="BJ149" s="18" t="s">
        <v>90</v>
      </c>
      <c r="BK149" s="174">
        <f t="shared" si="24"/>
        <v>0</v>
      </c>
      <c r="BL149" s="18" t="s">
        <v>162</v>
      </c>
      <c r="BM149" s="18" t="s">
        <v>211</v>
      </c>
    </row>
    <row r="150" spans="2:65" s="1" customFormat="1" ht="25.5" customHeight="1">
      <c r="B150" s="34"/>
      <c r="C150" s="166" t="s">
        <v>187</v>
      </c>
      <c r="D150" s="166" t="s">
        <v>158</v>
      </c>
      <c r="E150" s="167" t="s">
        <v>212</v>
      </c>
      <c r="F150" s="237" t="s">
        <v>213</v>
      </c>
      <c r="G150" s="237"/>
      <c r="H150" s="237"/>
      <c r="I150" s="237"/>
      <c r="J150" s="168" t="s">
        <v>168</v>
      </c>
      <c r="K150" s="169">
        <v>18.16</v>
      </c>
      <c r="L150" s="238">
        <v>0</v>
      </c>
      <c r="M150" s="239"/>
      <c r="N150" s="240">
        <f t="shared" si="15"/>
        <v>0</v>
      </c>
      <c r="O150" s="240"/>
      <c r="P150" s="240"/>
      <c r="Q150" s="240"/>
      <c r="R150" s="36"/>
      <c r="T150" s="171" t="s">
        <v>20</v>
      </c>
      <c r="U150" s="43" t="s">
        <v>48</v>
      </c>
      <c r="V150" s="35"/>
      <c r="W150" s="172">
        <f t="shared" si="16"/>
        <v>0</v>
      </c>
      <c r="X150" s="172">
        <v>0</v>
      </c>
      <c r="Y150" s="172">
        <f t="shared" si="17"/>
        <v>0</v>
      </c>
      <c r="Z150" s="172">
        <v>0</v>
      </c>
      <c r="AA150" s="173">
        <f t="shared" si="18"/>
        <v>0</v>
      </c>
      <c r="AR150" s="18" t="s">
        <v>162</v>
      </c>
      <c r="AT150" s="18" t="s">
        <v>158</v>
      </c>
      <c r="AU150" s="18" t="s">
        <v>90</v>
      </c>
      <c r="AY150" s="18" t="s">
        <v>157</v>
      </c>
      <c r="BE150" s="109">
        <f t="shared" si="19"/>
        <v>0</v>
      </c>
      <c r="BF150" s="109">
        <f t="shared" si="20"/>
        <v>0</v>
      </c>
      <c r="BG150" s="109">
        <f t="shared" si="21"/>
        <v>0</v>
      </c>
      <c r="BH150" s="109">
        <f t="shared" si="22"/>
        <v>0</v>
      </c>
      <c r="BI150" s="109">
        <f t="shared" si="23"/>
        <v>0</v>
      </c>
      <c r="BJ150" s="18" t="s">
        <v>90</v>
      </c>
      <c r="BK150" s="174">
        <f t="shared" si="24"/>
        <v>0</v>
      </c>
      <c r="BL150" s="18" t="s">
        <v>162</v>
      </c>
      <c r="BM150" s="18" t="s">
        <v>214</v>
      </c>
    </row>
    <row r="151" spans="2:65" s="1" customFormat="1" ht="25.5" customHeight="1">
      <c r="B151" s="34"/>
      <c r="C151" s="166" t="s">
        <v>215</v>
      </c>
      <c r="D151" s="166" t="s">
        <v>158</v>
      </c>
      <c r="E151" s="167" t="s">
        <v>216</v>
      </c>
      <c r="F151" s="237" t="s">
        <v>217</v>
      </c>
      <c r="G151" s="237"/>
      <c r="H151" s="237"/>
      <c r="I151" s="237"/>
      <c r="J151" s="168" t="s">
        <v>168</v>
      </c>
      <c r="K151" s="169">
        <v>6.4</v>
      </c>
      <c r="L151" s="238">
        <v>0</v>
      </c>
      <c r="M151" s="239"/>
      <c r="N151" s="240">
        <f t="shared" si="15"/>
        <v>0</v>
      </c>
      <c r="O151" s="240"/>
      <c r="P151" s="240"/>
      <c r="Q151" s="240"/>
      <c r="R151" s="36"/>
      <c r="T151" s="171" t="s">
        <v>20</v>
      </c>
      <c r="U151" s="43" t="s">
        <v>48</v>
      </c>
      <c r="V151" s="35"/>
      <c r="W151" s="172">
        <f t="shared" si="16"/>
        <v>0</v>
      </c>
      <c r="X151" s="172">
        <v>0</v>
      </c>
      <c r="Y151" s="172">
        <f t="shared" si="17"/>
        <v>0</v>
      </c>
      <c r="Z151" s="172">
        <v>0</v>
      </c>
      <c r="AA151" s="173">
        <f t="shared" si="18"/>
        <v>0</v>
      </c>
      <c r="AR151" s="18" t="s">
        <v>162</v>
      </c>
      <c r="AT151" s="18" t="s">
        <v>158</v>
      </c>
      <c r="AU151" s="18" t="s">
        <v>90</v>
      </c>
      <c r="AY151" s="18" t="s">
        <v>157</v>
      </c>
      <c r="BE151" s="109">
        <f t="shared" si="19"/>
        <v>0</v>
      </c>
      <c r="BF151" s="109">
        <f t="shared" si="20"/>
        <v>0</v>
      </c>
      <c r="BG151" s="109">
        <f t="shared" si="21"/>
        <v>0</v>
      </c>
      <c r="BH151" s="109">
        <f t="shared" si="22"/>
        <v>0</v>
      </c>
      <c r="BI151" s="109">
        <f t="shared" si="23"/>
        <v>0</v>
      </c>
      <c r="BJ151" s="18" t="s">
        <v>90</v>
      </c>
      <c r="BK151" s="174">
        <f t="shared" si="24"/>
        <v>0</v>
      </c>
      <c r="BL151" s="18" t="s">
        <v>162</v>
      </c>
      <c r="BM151" s="18" t="s">
        <v>218</v>
      </c>
    </row>
    <row r="152" spans="2:65" s="1" customFormat="1" ht="25.5" customHeight="1">
      <c r="B152" s="34"/>
      <c r="C152" s="166" t="s">
        <v>191</v>
      </c>
      <c r="D152" s="166" t="s">
        <v>158</v>
      </c>
      <c r="E152" s="167" t="s">
        <v>219</v>
      </c>
      <c r="F152" s="237" t="s">
        <v>220</v>
      </c>
      <c r="G152" s="237"/>
      <c r="H152" s="237"/>
      <c r="I152" s="237"/>
      <c r="J152" s="168" t="s">
        <v>165</v>
      </c>
      <c r="K152" s="169">
        <v>2</v>
      </c>
      <c r="L152" s="238">
        <v>0</v>
      </c>
      <c r="M152" s="239"/>
      <c r="N152" s="240">
        <f t="shared" si="15"/>
        <v>0</v>
      </c>
      <c r="O152" s="240"/>
      <c r="P152" s="240"/>
      <c r="Q152" s="240"/>
      <c r="R152" s="36"/>
      <c r="T152" s="171" t="s">
        <v>20</v>
      </c>
      <c r="U152" s="43" t="s">
        <v>48</v>
      </c>
      <c r="V152" s="35"/>
      <c r="W152" s="172">
        <f t="shared" si="16"/>
        <v>0</v>
      </c>
      <c r="X152" s="172">
        <v>0</v>
      </c>
      <c r="Y152" s="172">
        <f t="shared" si="17"/>
        <v>0</v>
      </c>
      <c r="Z152" s="172">
        <v>0</v>
      </c>
      <c r="AA152" s="173">
        <f t="shared" si="18"/>
        <v>0</v>
      </c>
      <c r="AR152" s="18" t="s">
        <v>162</v>
      </c>
      <c r="AT152" s="18" t="s">
        <v>158</v>
      </c>
      <c r="AU152" s="18" t="s">
        <v>90</v>
      </c>
      <c r="AY152" s="18" t="s">
        <v>157</v>
      </c>
      <c r="BE152" s="109">
        <f t="shared" si="19"/>
        <v>0</v>
      </c>
      <c r="BF152" s="109">
        <f t="shared" si="20"/>
        <v>0</v>
      </c>
      <c r="BG152" s="109">
        <f t="shared" si="21"/>
        <v>0</v>
      </c>
      <c r="BH152" s="109">
        <f t="shared" si="22"/>
        <v>0</v>
      </c>
      <c r="BI152" s="109">
        <f t="shared" si="23"/>
        <v>0</v>
      </c>
      <c r="BJ152" s="18" t="s">
        <v>90</v>
      </c>
      <c r="BK152" s="174">
        <f t="shared" si="24"/>
        <v>0</v>
      </c>
      <c r="BL152" s="18" t="s">
        <v>162</v>
      </c>
      <c r="BM152" s="18" t="s">
        <v>221</v>
      </c>
    </row>
    <row r="153" spans="2:65" s="1" customFormat="1" ht="25.5" customHeight="1">
      <c r="B153" s="34"/>
      <c r="C153" s="166" t="s">
        <v>222</v>
      </c>
      <c r="D153" s="166" t="s">
        <v>158</v>
      </c>
      <c r="E153" s="167" t="s">
        <v>223</v>
      </c>
      <c r="F153" s="237" t="s">
        <v>224</v>
      </c>
      <c r="G153" s="237"/>
      <c r="H153" s="237"/>
      <c r="I153" s="237"/>
      <c r="J153" s="168" t="s">
        <v>168</v>
      </c>
      <c r="K153" s="169">
        <v>4.3109999999999999</v>
      </c>
      <c r="L153" s="238">
        <v>0</v>
      </c>
      <c r="M153" s="239"/>
      <c r="N153" s="240">
        <f t="shared" si="15"/>
        <v>0</v>
      </c>
      <c r="O153" s="240"/>
      <c r="P153" s="240"/>
      <c r="Q153" s="240"/>
      <c r="R153" s="36"/>
      <c r="T153" s="171" t="s">
        <v>20</v>
      </c>
      <c r="U153" s="43" t="s">
        <v>48</v>
      </c>
      <c r="V153" s="35"/>
      <c r="W153" s="172">
        <f t="shared" si="16"/>
        <v>0</v>
      </c>
      <c r="X153" s="172">
        <v>0</v>
      </c>
      <c r="Y153" s="172">
        <f t="shared" si="17"/>
        <v>0</v>
      </c>
      <c r="Z153" s="172">
        <v>0</v>
      </c>
      <c r="AA153" s="173">
        <f t="shared" si="18"/>
        <v>0</v>
      </c>
      <c r="AR153" s="18" t="s">
        <v>162</v>
      </c>
      <c r="AT153" s="18" t="s">
        <v>158</v>
      </c>
      <c r="AU153" s="18" t="s">
        <v>90</v>
      </c>
      <c r="AY153" s="18" t="s">
        <v>157</v>
      </c>
      <c r="BE153" s="109">
        <f t="shared" si="19"/>
        <v>0</v>
      </c>
      <c r="BF153" s="109">
        <f t="shared" si="20"/>
        <v>0</v>
      </c>
      <c r="BG153" s="109">
        <f t="shared" si="21"/>
        <v>0</v>
      </c>
      <c r="BH153" s="109">
        <f t="shared" si="22"/>
        <v>0</v>
      </c>
      <c r="BI153" s="109">
        <f t="shared" si="23"/>
        <v>0</v>
      </c>
      <c r="BJ153" s="18" t="s">
        <v>90</v>
      </c>
      <c r="BK153" s="174">
        <f t="shared" si="24"/>
        <v>0</v>
      </c>
      <c r="BL153" s="18" t="s">
        <v>162</v>
      </c>
      <c r="BM153" s="18" t="s">
        <v>225</v>
      </c>
    </row>
    <row r="154" spans="2:65" s="1" customFormat="1" ht="25.5" customHeight="1">
      <c r="B154" s="34"/>
      <c r="C154" s="166" t="s">
        <v>10</v>
      </c>
      <c r="D154" s="166" t="s">
        <v>158</v>
      </c>
      <c r="E154" s="167" t="s">
        <v>226</v>
      </c>
      <c r="F154" s="237" t="s">
        <v>227</v>
      </c>
      <c r="G154" s="237"/>
      <c r="H154" s="237"/>
      <c r="I154" s="237"/>
      <c r="J154" s="168" t="s">
        <v>168</v>
      </c>
      <c r="K154" s="169">
        <v>4</v>
      </c>
      <c r="L154" s="238">
        <v>0</v>
      </c>
      <c r="M154" s="239"/>
      <c r="N154" s="240">
        <f t="shared" si="15"/>
        <v>0</v>
      </c>
      <c r="O154" s="240"/>
      <c r="P154" s="240"/>
      <c r="Q154" s="240"/>
      <c r="R154" s="36"/>
      <c r="T154" s="171" t="s">
        <v>20</v>
      </c>
      <c r="U154" s="43" t="s">
        <v>48</v>
      </c>
      <c r="V154" s="35"/>
      <c r="W154" s="172">
        <f t="shared" si="16"/>
        <v>0</v>
      </c>
      <c r="X154" s="172">
        <v>0</v>
      </c>
      <c r="Y154" s="172">
        <f t="shared" si="17"/>
        <v>0</v>
      </c>
      <c r="Z154" s="172">
        <v>0</v>
      </c>
      <c r="AA154" s="173">
        <f t="shared" si="18"/>
        <v>0</v>
      </c>
      <c r="AR154" s="18" t="s">
        <v>162</v>
      </c>
      <c r="AT154" s="18" t="s">
        <v>158</v>
      </c>
      <c r="AU154" s="18" t="s">
        <v>90</v>
      </c>
      <c r="AY154" s="18" t="s">
        <v>157</v>
      </c>
      <c r="BE154" s="109">
        <f t="shared" si="19"/>
        <v>0</v>
      </c>
      <c r="BF154" s="109">
        <f t="shared" si="20"/>
        <v>0</v>
      </c>
      <c r="BG154" s="109">
        <f t="shared" si="21"/>
        <v>0</v>
      </c>
      <c r="BH154" s="109">
        <f t="shared" si="22"/>
        <v>0</v>
      </c>
      <c r="BI154" s="109">
        <f t="shared" si="23"/>
        <v>0</v>
      </c>
      <c r="BJ154" s="18" t="s">
        <v>90</v>
      </c>
      <c r="BK154" s="174">
        <f t="shared" si="24"/>
        <v>0</v>
      </c>
      <c r="BL154" s="18" t="s">
        <v>162</v>
      </c>
      <c r="BM154" s="18" t="s">
        <v>228</v>
      </c>
    </row>
    <row r="155" spans="2:65" s="1" customFormat="1" ht="25.5" customHeight="1">
      <c r="B155" s="34"/>
      <c r="C155" s="166" t="s">
        <v>229</v>
      </c>
      <c r="D155" s="166" t="s">
        <v>158</v>
      </c>
      <c r="E155" s="167" t="s">
        <v>230</v>
      </c>
      <c r="F155" s="237" t="s">
        <v>231</v>
      </c>
      <c r="G155" s="237"/>
      <c r="H155" s="237"/>
      <c r="I155" s="237"/>
      <c r="J155" s="168" t="s">
        <v>168</v>
      </c>
      <c r="K155" s="169">
        <v>1.7</v>
      </c>
      <c r="L155" s="238">
        <v>0</v>
      </c>
      <c r="M155" s="239"/>
      <c r="N155" s="240">
        <f t="shared" si="15"/>
        <v>0</v>
      </c>
      <c r="O155" s="240"/>
      <c r="P155" s="240"/>
      <c r="Q155" s="240"/>
      <c r="R155" s="36"/>
      <c r="T155" s="171" t="s">
        <v>20</v>
      </c>
      <c r="U155" s="43" t="s">
        <v>48</v>
      </c>
      <c r="V155" s="35"/>
      <c r="W155" s="172">
        <f t="shared" si="16"/>
        <v>0</v>
      </c>
      <c r="X155" s="172">
        <v>0</v>
      </c>
      <c r="Y155" s="172">
        <f t="shared" si="17"/>
        <v>0</v>
      </c>
      <c r="Z155" s="172">
        <v>0</v>
      </c>
      <c r="AA155" s="173">
        <f t="shared" si="18"/>
        <v>0</v>
      </c>
      <c r="AR155" s="18" t="s">
        <v>162</v>
      </c>
      <c r="AT155" s="18" t="s">
        <v>158</v>
      </c>
      <c r="AU155" s="18" t="s">
        <v>90</v>
      </c>
      <c r="AY155" s="18" t="s">
        <v>157</v>
      </c>
      <c r="BE155" s="109">
        <f t="shared" si="19"/>
        <v>0</v>
      </c>
      <c r="BF155" s="109">
        <f t="shared" si="20"/>
        <v>0</v>
      </c>
      <c r="BG155" s="109">
        <f t="shared" si="21"/>
        <v>0</v>
      </c>
      <c r="BH155" s="109">
        <f t="shared" si="22"/>
        <v>0</v>
      </c>
      <c r="BI155" s="109">
        <f t="shared" si="23"/>
        <v>0</v>
      </c>
      <c r="BJ155" s="18" t="s">
        <v>90</v>
      </c>
      <c r="BK155" s="174">
        <f t="shared" si="24"/>
        <v>0</v>
      </c>
      <c r="BL155" s="18" t="s">
        <v>162</v>
      </c>
      <c r="BM155" s="18" t="s">
        <v>232</v>
      </c>
    </row>
    <row r="156" spans="2:65" s="1" customFormat="1" ht="25.5" customHeight="1">
      <c r="B156" s="34"/>
      <c r="C156" s="166" t="s">
        <v>197</v>
      </c>
      <c r="D156" s="166" t="s">
        <v>158</v>
      </c>
      <c r="E156" s="167" t="s">
        <v>233</v>
      </c>
      <c r="F156" s="237" t="s">
        <v>234</v>
      </c>
      <c r="G156" s="237"/>
      <c r="H156" s="237"/>
      <c r="I156" s="237"/>
      <c r="J156" s="168" t="s">
        <v>172</v>
      </c>
      <c r="K156" s="169">
        <v>8</v>
      </c>
      <c r="L156" s="238">
        <v>0</v>
      </c>
      <c r="M156" s="239"/>
      <c r="N156" s="240">
        <f t="shared" si="15"/>
        <v>0</v>
      </c>
      <c r="O156" s="240"/>
      <c r="P156" s="240"/>
      <c r="Q156" s="240"/>
      <c r="R156" s="36"/>
      <c r="T156" s="171" t="s">
        <v>20</v>
      </c>
      <c r="U156" s="43" t="s">
        <v>48</v>
      </c>
      <c r="V156" s="35"/>
      <c r="W156" s="172">
        <f t="shared" si="16"/>
        <v>0</v>
      </c>
      <c r="X156" s="172">
        <v>0</v>
      </c>
      <c r="Y156" s="172">
        <f t="shared" si="17"/>
        <v>0</v>
      </c>
      <c r="Z156" s="172">
        <v>0</v>
      </c>
      <c r="AA156" s="173">
        <f t="shared" si="18"/>
        <v>0</v>
      </c>
      <c r="AR156" s="18" t="s">
        <v>162</v>
      </c>
      <c r="AT156" s="18" t="s">
        <v>158</v>
      </c>
      <c r="AU156" s="18" t="s">
        <v>90</v>
      </c>
      <c r="AY156" s="18" t="s">
        <v>157</v>
      </c>
      <c r="BE156" s="109">
        <f t="shared" si="19"/>
        <v>0</v>
      </c>
      <c r="BF156" s="109">
        <f t="shared" si="20"/>
        <v>0</v>
      </c>
      <c r="BG156" s="109">
        <f t="shared" si="21"/>
        <v>0</v>
      </c>
      <c r="BH156" s="109">
        <f t="shared" si="22"/>
        <v>0</v>
      </c>
      <c r="BI156" s="109">
        <f t="shared" si="23"/>
        <v>0</v>
      </c>
      <c r="BJ156" s="18" t="s">
        <v>90</v>
      </c>
      <c r="BK156" s="174">
        <f t="shared" si="24"/>
        <v>0</v>
      </c>
      <c r="BL156" s="18" t="s">
        <v>162</v>
      </c>
      <c r="BM156" s="18" t="s">
        <v>235</v>
      </c>
    </row>
    <row r="157" spans="2:65" s="1" customFormat="1" ht="25.5" customHeight="1">
      <c r="B157" s="34"/>
      <c r="C157" s="166" t="s">
        <v>236</v>
      </c>
      <c r="D157" s="166" t="s">
        <v>158</v>
      </c>
      <c r="E157" s="167" t="s">
        <v>237</v>
      </c>
      <c r="F157" s="237" t="s">
        <v>238</v>
      </c>
      <c r="G157" s="237"/>
      <c r="H157" s="237"/>
      <c r="I157" s="237"/>
      <c r="J157" s="168" t="s">
        <v>168</v>
      </c>
      <c r="K157" s="169">
        <v>10.785</v>
      </c>
      <c r="L157" s="238">
        <v>0</v>
      </c>
      <c r="M157" s="239"/>
      <c r="N157" s="240">
        <f t="shared" si="15"/>
        <v>0</v>
      </c>
      <c r="O157" s="240"/>
      <c r="P157" s="240"/>
      <c r="Q157" s="240"/>
      <c r="R157" s="36"/>
      <c r="T157" s="171" t="s">
        <v>20</v>
      </c>
      <c r="U157" s="43" t="s">
        <v>48</v>
      </c>
      <c r="V157" s="35"/>
      <c r="W157" s="172">
        <f t="shared" si="16"/>
        <v>0</v>
      </c>
      <c r="X157" s="172">
        <v>0</v>
      </c>
      <c r="Y157" s="172">
        <f t="shared" si="17"/>
        <v>0</v>
      </c>
      <c r="Z157" s="172">
        <v>0</v>
      </c>
      <c r="AA157" s="173">
        <f t="shared" si="18"/>
        <v>0</v>
      </c>
      <c r="AR157" s="18" t="s">
        <v>162</v>
      </c>
      <c r="AT157" s="18" t="s">
        <v>158</v>
      </c>
      <c r="AU157" s="18" t="s">
        <v>90</v>
      </c>
      <c r="AY157" s="18" t="s">
        <v>157</v>
      </c>
      <c r="BE157" s="109">
        <f t="shared" si="19"/>
        <v>0</v>
      </c>
      <c r="BF157" s="109">
        <f t="shared" si="20"/>
        <v>0</v>
      </c>
      <c r="BG157" s="109">
        <f t="shared" si="21"/>
        <v>0</v>
      </c>
      <c r="BH157" s="109">
        <f t="shared" si="22"/>
        <v>0</v>
      </c>
      <c r="BI157" s="109">
        <f t="shared" si="23"/>
        <v>0</v>
      </c>
      <c r="BJ157" s="18" t="s">
        <v>90</v>
      </c>
      <c r="BK157" s="174">
        <f t="shared" si="24"/>
        <v>0</v>
      </c>
      <c r="BL157" s="18" t="s">
        <v>162</v>
      </c>
      <c r="BM157" s="18" t="s">
        <v>239</v>
      </c>
    </row>
    <row r="158" spans="2:65" s="1" customFormat="1" ht="25.5" customHeight="1">
      <c r="B158" s="34"/>
      <c r="C158" s="166" t="s">
        <v>200</v>
      </c>
      <c r="D158" s="166" t="s">
        <v>158</v>
      </c>
      <c r="E158" s="167" t="s">
        <v>240</v>
      </c>
      <c r="F158" s="237" t="s">
        <v>241</v>
      </c>
      <c r="G158" s="237"/>
      <c r="H158" s="237"/>
      <c r="I158" s="237"/>
      <c r="J158" s="168" t="s">
        <v>168</v>
      </c>
      <c r="K158" s="169">
        <v>91.082999999999998</v>
      </c>
      <c r="L158" s="238">
        <v>0</v>
      </c>
      <c r="M158" s="239"/>
      <c r="N158" s="240">
        <f t="shared" si="15"/>
        <v>0</v>
      </c>
      <c r="O158" s="240"/>
      <c r="P158" s="240"/>
      <c r="Q158" s="240"/>
      <c r="R158" s="36"/>
      <c r="T158" s="171" t="s">
        <v>20</v>
      </c>
      <c r="U158" s="43" t="s">
        <v>48</v>
      </c>
      <c r="V158" s="35"/>
      <c r="W158" s="172">
        <f t="shared" si="16"/>
        <v>0</v>
      </c>
      <c r="X158" s="172">
        <v>0</v>
      </c>
      <c r="Y158" s="172">
        <f t="shared" si="17"/>
        <v>0</v>
      </c>
      <c r="Z158" s="172">
        <v>0</v>
      </c>
      <c r="AA158" s="173">
        <f t="shared" si="18"/>
        <v>0</v>
      </c>
      <c r="AR158" s="18" t="s">
        <v>162</v>
      </c>
      <c r="AT158" s="18" t="s">
        <v>158</v>
      </c>
      <c r="AU158" s="18" t="s">
        <v>90</v>
      </c>
      <c r="AY158" s="18" t="s">
        <v>157</v>
      </c>
      <c r="BE158" s="109">
        <f t="shared" si="19"/>
        <v>0</v>
      </c>
      <c r="BF158" s="109">
        <f t="shared" si="20"/>
        <v>0</v>
      </c>
      <c r="BG158" s="109">
        <f t="shared" si="21"/>
        <v>0</v>
      </c>
      <c r="BH158" s="109">
        <f t="shared" si="22"/>
        <v>0</v>
      </c>
      <c r="BI158" s="109">
        <f t="shared" si="23"/>
        <v>0</v>
      </c>
      <c r="BJ158" s="18" t="s">
        <v>90</v>
      </c>
      <c r="BK158" s="174">
        <f t="shared" si="24"/>
        <v>0</v>
      </c>
      <c r="BL158" s="18" t="s">
        <v>162</v>
      </c>
      <c r="BM158" s="18" t="s">
        <v>242</v>
      </c>
    </row>
    <row r="159" spans="2:65" s="1" customFormat="1" ht="25.5" customHeight="1">
      <c r="B159" s="34"/>
      <c r="C159" s="166" t="s">
        <v>243</v>
      </c>
      <c r="D159" s="166" t="s">
        <v>158</v>
      </c>
      <c r="E159" s="167" t="s">
        <v>244</v>
      </c>
      <c r="F159" s="237" t="s">
        <v>245</v>
      </c>
      <c r="G159" s="237"/>
      <c r="H159" s="237"/>
      <c r="I159" s="237"/>
      <c r="J159" s="168" t="s">
        <v>246</v>
      </c>
      <c r="K159" s="169">
        <v>21.690999999999999</v>
      </c>
      <c r="L159" s="238">
        <v>0</v>
      </c>
      <c r="M159" s="239"/>
      <c r="N159" s="240">
        <f t="shared" si="15"/>
        <v>0</v>
      </c>
      <c r="O159" s="240"/>
      <c r="P159" s="240"/>
      <c r="Q159" s="240"/>
      <c r="R159" s="36"/>
      <c r="T159" s="171" t="s">
        <v>20</v>
      </c>
      <c r="U159" s="43" t="s">
        <v>48</v>
      </c>
      <c r="V159" s="35"/>
      <c r="W159" s="172">
        <f t="shared" si="16"/>
        <v>0</v>
      </c>
      <c r="X159" s="172">
        <v>0</v>
      </c>
      <c r="Y159" s="172">
        <f t="shared" si="17"/>
        <v>0</v>
      </c>
      <c r="Z159" s="172">
        <v>0</v>
      </c>
      <c r="AA159" s="173">
        <f t="shared" si="18"/>
        <v>0</v>
      </c>
      <c r="AR159" s="18" t="s">
        <v>162</v>
      </c>
      <c r="AT159" s="18" t="s">
        <v>158</v>
      </c>
      <c r="AU159" s="18" t="s">
        <v>90</v>
      </c>
      <c r="AY159" s="18" t="s">
        <v>157</v>
      </c>
      <c r="BE159" s="109">
        <f t="shared" si="19"/>
        <v>0</v>
      </c>
      <c r="BF159" s="109">
        <f t="shared" si="20"/>
        <v>0</v>
      </c>
      <c r="BG159" s="109">
        <f t="shared" si="21"/>
        <v>0</v>
      </c>
      <c r="BH159" s="109">
        <f t="shared" si="22"/>
        <v>0</v>
      </c>
      <c r="BI159" s="109">
        <f t="shared" si="23"/>
        <v>0</v>
      </c>
      <c r="BJ159" s="18" t="s">
        <v>90</v>
      </c>
      <c r="BK159" s="174">
        <f t="shared" si="24"/>
        <v>0</v>
      </c>
      <c r="BL159" s="18" t="s">
        <v>162</v>
      </c>
      <c r="BM159" s="18" t="s">
        <v>247</v>
      </c>
    </row>
    <row r="160" spans="2:65" s="1" customFormat="1" ht="25.5" customHeight="1">
      <c r="B160" s="34"/>
      <c r="C160" s="166" t="s">
        <v>204</v>
      </c>
      <c r="D160" s="166" t="s">
        <v>158</v>
      </c>
      <c r="E160" s="167" t="s">
        <v>248</v>
      </c>
      <c r="F160" s="237" t="s">
        <v>249</v>
      </c>
      <c r="G160" s="237"/>
      <c r="H160" s="237"/>
      <c r="I160" s="237"/>
      <c r="J160" s="168" t="s">
        <v>246</v>
      </c>
      <c r="K160" s="169">
        <v>21.690999999999999</v>
      </c>
      <c r="L160" s="238">
        <v>0</v>
      </c>
      <c r="M160" s="239"/>
      <c r="N160" s="240">
        <f t="shared" si="15"/>
        <v>0</v>
      </c>
      <c r="O160" s="240"/>
      <c r="P160" s="240"/>
      <c r="Q160" s="240"/>
      <c r="R160" s="36"/>
      <c r="T160" s="171" t="s">
        <v>20</v>
      </c>
      <c r="U160" s="43" t="s">
        <v>48</v>
      </c>
      <c r="V160" s="35"/>
      <c r="W160" s="172">
        <f t="shared" si="16"/>
        <v>0</v>
      </c>
      <c r="X160" s="172">
        <v>0</v>
      </c>
      <c r="Y160" s="172">
        <f t="shared" si="17"/>
        <v>0</v>
      </c>
      <c r="Z160" s="172">
        <v>0</v>
      </c>
      <c r="AA160" s="173">
        <f t="shared" si="18"/>
        <v>0</v>
      </c>
      <c r="AR160" s="18" t="s">
        <v>162</v>
      </c>
      <c r="AT160" s="18" t="s">
        <v>158</v>
      </c>
      <c r="AU160" s="18" t="s">
        <v>90</v>
      </c>
      <c r="AY160" s="18" t="s">
        <v>157</v>
      </c>
      <c r="BE160" s="109">
        <f t="shared" si="19"/>
        <v>0</v>
      </c>
      <c r="BF160" s="109">
        <f t="shared" si="20"/>
        <v>0</v>
      </c>
      <c r="BG160" s="109">
        <f t="shared" si="21"/>
        <v>0</v>
      </c>
      <c r="BH160" s="109">
        <f t="shared" si="22"/>
        <v>0</v>
      </c>
      <c r="BI160" s="109">
        <f t="shared" si="23"/>
        <v>0</v>
      </c>
      <c r="BJ160" s="18" t="s">
        <v>90</v>
      </c>
      <c r="BK160" s="174">
        <f t="shared" si="24"/>
        <v>0</v>
      </c>
      <c r="BL160" s="18" t="s">
        <v>162</v>
      </c>
      <c r="BM160" s="18" t="s">
        <v>250</v>
      </c>
    </row>
    <row r="161" spans="2:65" s="1" customFormat="1" ht="25.5" customHeight="1">
      <c r="B161" s="34"/>
      <c r="C161" s="166" t="s">
        <v>251</v>
      </c>
      <c r="D161" s="166" t="s">
        <v>158</v>
      </c>
      <c r="E161" s="167" t="s">
        <v>252</v>
      </c>
      <c r="F161" s="237" t="s">
        <v>253</v>
      </c>
      <c r="G161" s="237"/>
      <c r="H161" s="237"/>
      <c r="I161" s="237"/>
      <c r="J161" s="168" t="s">
        <v>246</v>
      </c>
      <c r="K161" s="169">
        <v>65.072999999999993</v>
      </c>
      <c r="L161" s="238">
        <v>0</v>
      </c>
      <c r="M161" s="239"/>
      <c r="N161" s="240">
        <f t="shared" si="15"/>
        <v>0</v>
      </c>
      <c r="O161" s="240"/>
      <c r="P161" s="240"/>
      <c r="Q161" s="240"/>
      <c r="R161" s="36"/>
      <c r="T161" s="171" t="s">
        <v>20</v>
      </c>
      <c r="U161" s="43" t="s">
        <v>48</v>
      </c>
      <c r="V161" s="35"/>
      <c r="W161" s="172">
        <f t="shared" si="16"/>
        <v>0</v>
      </c>
      <c r="X161" s="172">
        <v>0</v>
      </c>
      <c r="Y161" s="172">
        <f t="shared" si="17"/>
        <v>0</v>
      </c>
      <c r="Z161" s="172">
        <v>0</v>
      </c>
      <c r="AA161" s="173">
        <f t="shared" si="18"/>
        <v>0</v>
      </c>
      <c r="AR161" s="18" t="s">
        <v>162</v>
      </c>
      <c r="AT161" s="18" t="s">
        <v>158</v>
      </c>
      <c r="AU161" s="18" t="s">
        <v>90</v>
      </c>
      <c r="AY161" s="18" t="s">
        <v>157</v>
      </c>
      <c r="BE161" s="109">
        <f t="shared" si="19"/>
        <v>0</v>
      </c>
      <c r="BF161" s="109">
        <f t="shared" si="20"/>
        <v>0</v>
      </c>
      <c r="BG161" s="109">
        <f t="shared" si="21"/>
        <v>0</v>
      </c>
      <c r="BH161" s="109">
        <f t="shared" si="22"/>
        <v>0</v>
      </c>
      <c r="BI161" s="109">
        <f t="shared" si="23"/>
        <v>0</v>
      </c>
      <c r="BJ161" s="18" t="s">
        <v>90</v>
      </c>
      <c r="BK161" s="174">
        <f t="shared" si="24"/>
        <v>0</v>
      </c>
      <c r="BL161" s="18" t="s">
        <v>162</v>
      </c>
      <c r="BM161" s="18" t="s">
        <v>254</v>
      </c>
    </row>
    <row r="162" spans="2:65" s="1" customFormat="1" ht="25.5" customHeight="1">
      <c r="B162" s="34"/>
      <c r="C162" s="166" t="s">
        <v>207</v>
      </c>
      <c r="D162" s="166" t="s">
        <v>158</v>
      </c>
      <c r="E162" s="167" t="s">
        <v>255</v>
      </c>
      <c r="F162" s="237" t="s">
        <v>256</v>
      </c>
      <c r="G162" s="237"/>
      <c r="H162" s="237"/>
      <c r="I162" s="237"/>
      <c r="J162" s="168" t="s">
        <v>246</v>
      </c>
      <c r="K162" s="169">
        <v>21.690999999999999</v>
      </c>
      <c r="L162" s="238">
        <v>0</v>
      </c>
      <c r="M162" s="239"/>
      <c r="N162" s="240">
        <f t="shared" si="15"/>
        <v>0</v>
      </c>
      <c r="O162" s="240"/>
      <c r="P162" s="240"/>
      <c r="Q162" s="240"/>
      <c r="R162" s="36"/>
      <c r="T162" s="171" t="s">
        <v>20</v>
      </c>
      <c r="U162" s="43" t="s">
        <v>48</v>
      </c>
      <c r="V162" s="35"/>
      <c r="W162" s="172">
        <f t="shared" si="16"/>
        <v>0</v>
      </c>
      <c r="X162" s="172">
        <v>0</v>
      </c>
      <c r="Y162" s="172">
        <f t="shared" si="17"/>
        <v>0</v>
      </c>
      <c r="Z162" s="172">
        <v>0</v>
      </c>
      <c r="AA162" s="173">
        <f t="shared" si="18"/>
        <v>0</v>
      </c>
      <c r="AR162" s="18" t="s">
        <v>162</v>
      </c>
      <c r="AT162" s="18" t="s">
        <v>158</v>
      </c>
      <c r="AU162" s="18" t="s">
        <v>90</v>
      </c>
      <c r="AY162" s="18" t="s">
        <v>157</v>
      </c>
      <c r="BE162" s="109">
        <f t="shared" si="19"/>
        <v>0</v>
      </c>
      <c r="BF162" s="109">
        <f t="shared" si="20"/>
        <v>0</v>
      </c>
      <c r="BG162" s="109">
        <f t="shared" si="21"/>
        <v>0</v>
      </c>
      <c r="BH162" s="109">
        <f t="shared" si="22"/>
        <v>0</v>
      </c>
      <c r="BI162" s="109">
        <f t="shared" si="23"/>
        <v>0</v>
      </c>
      <c r="BJ162" s="18" t="s">
        <v>90</v>
      </c>
      <c r="BK162" s="174">
        <f t="shared" si="24"/>
        <v>0</v>
      </c>
      <c r="BL162" s="18" t="s">
        <v>162</v>
      </c>
      <c r="BM162" s="18" t="s">
        <v>257</v>
      </c>
    </row>
    <row r="163" spans="2:65" s="1" customFormat="1" ht="25.5" customHeight="1">
      <c r="B163" s="34"/>
      <c r="C163" s="166" t="s">
        <v>258</v>
      </c>
      <c r="D163" s="166" t="s">
        <v>158</v>
      </c>
      <c r="E163" s="167" t="s">
        <v>259</v>
      </c>
      <c r="F163" s="237" t="s">
        <v>260</v>
      </c>
      <c r="G163" s="237"/>
      <c r="H163" s="237"/>
      <c r="I163" s="237"/>
      <c r="J163" s="168" t="s">
        <v>246</v>
      </c>
      <c r="K163" s="169">
        <v>21.690999999999999</v>
      </c>
      <c r="L163" s="238">
        <v>0</v>
      </c>
      <c r="M163" s="239"/>
      <c r="N163" s="240">
        <f t="shared" si="15"/>
        <v>0</v>
      </c>
      <c r="O163" s="240"/>
      <c r="P163" s="240"/>
      <c r="Q163" s="240"/>
      <c r="R163" s="36"/>
      <c r="T163" s="171" t="s">
        <v>20</v>
      </c>
      <c r="U163" s="43" t="s">
        <v>48</v>
      </c>
      <c r="V163" s="35"/>
      <c r="W163" s="172">
        <f t="shared" si="16"/>
        <v>0</v>
      </c>
      <c r="X163" s="172">
        <v>0</v>
      </c>
      <c r="Y163" s="172">
        <f t="shared" si="17"/>
        <v>0</v>
      </c>
      <c r="Z163" s="172">
        <v>0</v>
      </c>
      <c r="AA163" s="173">
        <f t="shared" si="18"/>
        <v>0</v>
      </c>
      <c r="AR163" s="18" t="s">
        <v>162</v>
      </c>
      <c r="AT163" s="18" t="s">
        <v>158</v>
      </c>
      <c r="AU163" s="18" t="s">
        <v>90</v>
      </c>
      <c r="AY163" s="18" t="s">
        <v>157</v>
      </c>
      <c r="BE163" s="109">
        <f t="shared" si="19"/>
        <v>0</v>
      </c>
      <c r="BF163" s="109">
        <f t="shared" si="20"/>
        <v>0</v>
      </c>
      <c r="BG163" s="109">
        <f t="shared" si="21"/>
        <v>0</v>
      </c>
      <c r="BH163" s="109">
        <f t="shared" si="22"/>
        <v>0</v>
      </c>
      <c r="BI163" s="109">
        <f t="shared" si="23"/>
        <v>0</v>
      </c>
      <c r="BJ163" s="18" t="s">
        <v>90</v>
      </c>
      <c r="BK163" s="174">
        <f t="shared" si="24"/>
        <v>0</v>
      </c>
      <c r="BL163" s="18" t="s">
        <v>162</v>
      </c>
      <c r="BM163" s="18" t="s">
        <v>261</v>
      </c>
    </row>
    <row r="164" spans="2:65" s="1" customFormat="1" ht="25.5" customHeight="1">
      <c r="B164" s="34"/>
      <c r="C164" s="166" t="s">
        <v>211</v>
      </c>
      <c r="D164" s="166" t="s">
        <v>158</v>
      </c>
      <c r="E164" s="167" t="s">
        <v>262</v>
      </c>
      <c r="F164" s="237" t="s">
        <v>263</v>
      </c>
      <c r="G164" s="237"/>
      <c r="H164" s="237"/>
      <c r="I164" s="237"/>
      <c r="J164" s="168" t="s">
        <v>165</v>
      </c>
      <c r="K164" s="169">
        <v>85</v>
      </c>
      <c r="L164" s="238">
        <v>0</v>
      </c>
      <c r="M164" s="239"/>
      <c r="N164" s="240">
        <f t="shared" si="15"/>
        <v>0</v>
      </c>
      <c r="O164" s="240"/>
      <c r="P164" s="240"/>
      <c r="Q164" s="240"/>
      <c r="R164" s="36"/>
      <c r="T164" s="171" t="s">
        <v>20</v>
      </c>
      <c r="U164" s="43" t="s">
        <v>48</v>
      </c>
      <c r="V164" s="35"/>
      <c r="W164" s="172">
        <f t="shared" si="16"/>
        <v>0</v>
      </c>
      <c r="X164" s="172">
        <v>0</v>
      </c>
      <c r="Y164" s="172">
        <f t="shared" si="17"/>
        <v>0</v>
      </c>
      <c r="Z164" s="172">
        <v>0</v>
      </c>
      <c r="AA164" s="173">
        <f t="shared" si="18"/>
        <v>0</v>
      </c>
      <c r="AR164" s="18" t="s">
        <v>162</v>
      </c>
      <c r="AT164" s="18" t="s">
        <v>158</v>
      </c>
      <c r="AU164" s="18" t="s">
        <v>90</v>
      </c>
      <c r="AY164" s="18" t="s">
        <v>157</v>
      </c>
      <c r="BE164" s="109">
        <f t="shared" si="19"/>
        <v>0</v>
      </c>
      <c r="BF164" s="109">
        <f t="shared" si="20"/>
        <v>0</v>
      </c>
      <c r="BG164" s="109">
        <f t="shared" si="21"/>
        <v>0</v>
      </c>
      <c r="BH164" s="109">
        <f t="shared" si="22"/>
        <v>0</v>
      </c>
      <c r="BI164" s="109">
        <f t="shared" si="23"/>
        <v>0</v>
      </c>
      <c r="BJ164" s="18" t="s">
        <v>90</v>
      </c>
      <c r="BK164" s="174">
        <f t="shared" si="24"/>
        <v>0</v>
      </c>
      <c r="BL164" s="18" t="s">
        <v>162</v>
      </c>
      <c r="BM164" s="18" t="s">
        <v>264</v>
      </c>
    </row>
    <row r="165" spans="2:65" s="9" customFormat="1" ht="29.85" customHeight="1">
      <c r="B165" s="155"/>
      <c r="C165" s="156"/>
      <c r="D165" s="165" t="s">
        <v>123</v>
      </c>
      <c r="E165" s="165"/>
      <c r="F165" s="165"/>
      <c r="G165" s="165"/>
      <c r="H165" s="165"/>
      <c r="I165" s="165"/>
      <c r="J165" s="165"/>
      <c r="K165" s="165"/>
      <c r="L165" s="165"/>
      <c r="M165" s="165"/>
      <c r="N165" s="226">
        <f>BK165</f>
        <v>0</v>
      </c>
      <c r="O165" s="227"/>
      <c r="P165" s="227"/>
      <c r="Q165" s="227"/>
      <c r="R165" s="158"/>
      <c r="T165" s="159"/>
      <c r="U165" s="156"/>
      <c r="V165" s="156"/>
      <c r="W165" s="160">
        <f>W166</f>
        <v>0</v>
      </c>
      <c r="X165" s="156"/>
      <c r="Y165" s="160">
        <f>Y166</f>
        <v>0</v>
      </c>
      <c r="Z165" s="156"/>
      <c r="AA165" s="161">
        <f>AA166</f>
        <v>0</v>
      </c>
      <c r="AR165" s="162" t="s">
        <v>87</v>
      </c>
      <c r="AT165" s="163" t="s">
        <v>80</v>
      </c>
      <c r="AU165" s="163" t="s">
        <v>87</v>
      </c>
      <c r="AY165" s="162" t="s">
        <v>157</v>
      </c>
      <c r="BK165" s="164">
        <f>BK166</f>
        <v>0</v>
      </c>
    </row>
    <row r="166" spans="2:65" s="1" customFormat="1" ht="38.25" customHeight="1">
      <c r="B166" s="34"/>
      <c r="C166" s="166" t="s">
        <v>265</v>
      </c>
      <c r="D166" s="166" t="s">
        <v>158</v>
      </c>
      <c r="E166" s="167" t="s">
        <v>266</v>
      </c>
      <c r="F166" s="237" t="s">
        <v>267</v>
      </c>
      <c r="G166" s="237"/>
      <c r="H166" s="237"/>
      <c r="I166" s="237"/>
      <c r="J166" s="168" t="s">
        <v>246</v>
      </c>
      <c r="K166" s="169">
        <v>3.859</v>
      </c>
      <c r="L166" s="238">
        <v>0</v>
      </c>
      <c r="M166" s="239"/>
      <c r="N166" s="240">
        <f>ROUND(L166*K166,3)</f>
        <v>0</v>
      </c>
      <c r="O166" s="240"/>
      <c r="P166" s="240"/>
      <c r="Q166" s="240"/>
      <c r="R166" s="36"/>
      <c r="T166" s="171" t="s">
        <v>20</v>
      </c>
      <c r="U166" s="43" t="s">
        <v>48</v>
      </c>
      <c r="V166" s="35"/>
      <c r="W166" s="172">
        <f>V166*K166</f>
        <v>0</v>
      </c>
      <c r="X166" s="172">
        <v>0</v>
      </c>
      <c r="Y166" s="172">
        <f>X166*K166</f>
        <v>0</v>
      </c>
      <c r="Z166" s="172">
        <v>0</v>
      </c>
      <c r="AA166" s="173">
        <f>Z166*K166</f>
        <v>0</v>
      </c>
      <c r="AR166" s="18" t="s">
        <v>162</v>
      </c>
      <c r="AT166" s="18" t="s">
        <v>158</v>
      </c>
      <c r="AU166" s="18" t="s">
        <v>90</v>
      </c>
      <c r="AY166" s="18" t="s">
        <v>157</v>
      </c>
      <c r="BE166" s="109">
        <f>IF(U166="základná",N166,0)</f>
        <v>0</v>
      </c>
      <c r="BF166" s="109">
        <f>IF(U166="znížená",N166,0)</f>
        <v>0</v>
      </c>
      <c r="BG166" s="109">
        <f>IF(U166="zákl. prenesená",N166,0)</f>
        <v>0</v>
      </c>
      <c r="BH166" s="109">
        <f>IF(U166="zníž. prenesená",N166,0)</f>
        <v>0</v>
      </c>
      <c r="BI166" s="109">
        <f>IF(U166="nulová",N166,0)</f>
        <v>0</v>
      </c>
      <c r="BJ166" s="18" t="s">
        <v>90</v>
      </c>
      <c r="BK166" s="174">
        <f>ROUND(L166*K166,3)</f>
        <v>0</v>
      </c>
      <c r="BL166" s="18" t="s">
        <v>162</v>
      </c>
      <c r="BM166" s="18" t="s">
        <v>268</v>
      </c>
    </row>
    <row r="167" spans="2:65" s="9" customFormat="1" ht="37.35" customHeight="1">
      <c r="B167" s="155"/>
      <c r="C167" s="156"/>
      <c r="D167" s="157" t="s">
        <v>124</v>
      </c>
      <c r="E167" s="157"/>
      <c r="F167" s="157"/>
      <c r="G167" s="157"/>
      <c r="H167" s="157"/>
      <c r="I167" s="157"/>
      <c r="J167" s="157"/>
      <c r="K167" s="157"/>
      <c r="L167" s="157"/>
      <c r="M167" s="157"/>
      <c r="N167" s="228">
        <f>BK167</f>
        <v>0</v>
      </c>
      <c r="O167" s="229"/>
      <c r="P167" s="229"/>
      <c r="Q167" s="229"/>
      <c r="R167" s="158"/>
      <c r="T167" s="159"/>
      <c r="U167" s="156"/>
      <c r="V167" s="156"/>
      <c r="W167" s="160">
        <f>W168+W172+W179+W201+W210+W212+W221+W228</f>
        <v>0</v>
      </c>
      <c r="X167" s="156"/>
      <c r="Y167" s="160">
        <f>Y168+Y172+Y179+Y201+Y210+Y212+Y221+Y228</f>
        <v>0</v>
      </c>
      <c r="Z167" s="156"/>
      <c r="AA167" s="161">
        <f>AA168+AA172+AA179+AA201+AA210+AA212+AA221+AA228</f>
        <v>0</v>
      </c>
      <c r="AR167" s="162" t="s">
        <v>87</v>
      </c>
      <c r="AT167" s="163" t="s">
        <v>80</v>
      </c>
      <c r="AU167" s="163" t="s">
        <v>81</v>
      </c>
      <c r="AY167" s="162" t="s">
        <v>157</v>
      </c>
      <c r="BK167" s="164">
        <f>BK168+BK172+BK179+BK201+BK210+BK212+BK221+BK228</f>
        <v>0</v>
      </c>
    </row>
    <row r="168" spans="2:65" s="9" customFormat="1" ht="19.899999999999999" customHeight="1">
      <c r="B168" s="155"/>
      <c r="C168" s="156"/>
      <c r="D168" s="165" t="s">
        <v>125</v>
      </c>
      <c r="E168" s="165"/>
      <c r="F168" s="165"/>
      <c r="G168" s="165"/>
      <c r="H168" s="165"/>
      <c r="I168" s="165"/>
      <c r="J168" s="165"/>
      <c r="K168" s="165"/>
      <c r="L168" s="165"/>
      <c r="M168" s="165"/>
      <c r="N168" s="235">
        <f>BK168</f>
        <v>0</v>
      </c>
      <c r="O168" s="236"/>
      <c r="P168" s="236"/>
      <c r="Q168" s="236"/>
      <c r="R168" s="158"/>
      <c r="T168" s="159"/>
      <c r="U168" s="156"/>
      <c r="V168" s="156"/>
      <c r="W168" s="160">
        <f>SUM(W169:W171)</f>
        <v>0</v>
      </c>
      <c r="X168" s="156"/>
      <c r="Y168" s="160">
        <f>SUM(Y169:Y171)</f>
        <v>0</v>
      </c>
      <c r="Z168" s="156"/>
      <c r="AA168" s="161">
        <f>SUM(AA169:AA171)</f>
        <v>0</v>
      </c>
      <c r="AR168" s="162" t="s">
        <v>87</v>
      </c>
      <c r="AT168" s="163" t="s">
        <v>80</v>
      </c>
      <c r="AU168" s="163" t="s">
        <v>87</v>
      </c>
      <c r="AY168" s="162" t="s">
        <v>157</v>
      </c>
      <c r="BK168" s="164">
        <f>SUM(BK169:BK171)</f>
        <v>0</v>
      </c>
    </row>
    <row r="169" spans="2:65" s="1" customFormat="1" ht="38.25" customHeight="1">
      <c r="B169" s="34"/>
      <c r="C169" s="166" t="s">
        <v>214</v>
      </c>
      <c r="D169" s="166" t="s">
        <v>158</v>
      </c>
      <c r="E169" s="167" t="s">
        <v>269</v>
      </c>
      <c r="F169" s="237" t="s">
        <v>270</v>
      </c>
      <c r="G169" s="237"/>
      <c r="H169" s="237"/>
      <c r="I169" s="237"/>
      <c r="J169" s="168" t="s">
        <v>168</v>
      </c>
      <c r="K169" s="169">
        <v>6.4180000000000001</v>
      </c>
      <c r="L169" s="238">
        <v>0</v>
      </c>
      <c r="M169" s="239"/>
      <c r="N169" s="240">
        <f>ROUND(L169*K169,3)</f>
        <v>0</v>
      </c>
      <c r="O169" s="240"/>
      <c r="P169" s="240"/>
      <c r="Q169" s="240"/>
      <c r="R169" s="36"/>
      <c r="T169" s="171" t="s">
        <v>20</v>
      </c>
      <c r="U169" s="43" t="s">
        <v>48</v>
      </c>
      <c r="V169" s="35"/>
      <c r="W169" s="172">
        <f>V169*K169</f>
        <v>0</v>
      </c>
      <c r="X169" s="172">
        <v>0</v>
      </c>
      <c r="Y169" s="172">
        <f>X169*K169</f>
        <v>0</v>
      </c>
      <c r="Z169" s="172">
        <v>0</v>
      </c>
      <c r="AA169" s="173">
        <f>Z169*K169</f>
        <v>0</v>
      </c>
      <c r="AR169" s="18" t="s">
        <v>162</v>
      </c>
      <c r="AT169" s="18" t="s">
        <v>158</v>
      </c>
      <c r="AU169" s="18" t="s">
        <v>90</v>
      </c>
      <c r="AY169" s="18" t="s">
        <v>157</v>
      </c>
      <c r="BE169" s="109">
        <f>IF(U169="základná",N169,0)</f>
        <v>0</v>
      </c>
      <c r="BF169" s="109">
        <f>IF(U169="znížená",N169,0)</f>
        <v>0</v>
      </c>
      <c r="BG169" s="109">
        <f>IF(U169="zákl. prenesená",N169,0)</f>
        <v>0</v>
      </c>
      <c r="BH169" s="109">
        <f>IF(U169="zníž. prenesená",N169,0)</f>
        <v>0</v>
      </c>
      <c r="BI169" s="109">
        <f>IF(U169="nulová",N169,0)</f>
        <v>0</v>
      </c>
      <c r="BJ169" s="18" t="s">
        <v>90</v>
      </c>
      <c r="BK169" s="174">
        <f>ROUND(L169*K169,3)</f>
        <v>0</v>
      </c>
      <c r="BL169" s="18" t="s">
        <v>162</v>
      </c>
      <c r="BM169" s="18" t="s">
        <v>271</v>
      </c>
    </row>
    <row r="170" spans="2:65" s="1" customFormat="1" ht="38.25" customHeight="1">
      <c r="B170" s="34"/>
      <c r="C170" s="166" t="s">
        <v>272</v>
      </c>
      <c r="D170" s="166" t="s">
        <v>158</v>
      </c>
      <c r="E170" s="167" t="s">
        <v>273</v>
      </c>
      <c r="F170" s="237" t="s">
        <v>274</v>
      </c>
      <c r="G170" s="237"/>
      <c r="H170" s="237"/>
      <c r="I170" s="237"/>
      <c r="J170" s="168" t="s">
        <v>168</v>
      </c>
      <c r="K170" s="169">
        <v>19.34</v>
      </c>
      <c r="L170" s="238">
        <v>0</v>
      </c>
      <c r="M170" s="239"/>
      <c r="N170" s="240">
        <f>ROUND(L170*K170,3)</f>
        <v>0</v>
      </c>
      <c r="O170" s="240"/>
      <c r="P170" s="240"/>
      <c r="Q170" s="240"/>
      <c r="R170" s="36"/>
      <c r="T170" s="171" t="s">
        <v>20</v>
      </c>
      <c r="U170" s="43" t="s">
        <v>48</v>
      </c>
      <c r="V170" s="35"/>
      <c r="W170" s="172">
        <f>V170*K170</f>
        <v>0</v>
      </c>
      <c r="X170" s="172">
        <v>0</v>
      </c>
      <c r="Y170" s="172">
        <f>X170*K170</f>
        <v>0</v>
      </c>
      <c r="Z170" s="172">
        <v>0</v>
      </c>
      <c r="AA170" s="173">
        <f>Z170*K170</f>
        <v>0</v>
      </c>
      <c r="AR170" s="18" t="s">
        <v>162</v>
      </c>
      <c r="AT170" s="18" t="s">
        <v>158</v>
      </c>
      <c r="AU170" s="18" t="s">
        <v>90</v>
      </c>
      <c r="AY170" s="18" t="s">
        <v>157</v>
      </c>
      <c r="BE170" s="109">
        <f>IF(U170="základná",N170,0)</f>
        <v>0</v>
      </c>
      <c r="BF170" s="109">
        <f>IF(U170="znížená",N170,0)</f>
        <v>0</v>
      </c>
      <c r="BG170" s="109">
        <f>IF(U170="zákl. prenesená",N170,0)</f>
        <v>0</v>
      </c>
      <c r="BH170" s="109">
        <f>IF(U170="zníž. prenesená",N170,0)</f>
        <v>0</v>
      </c>
      <c r="BI170" s="109">
        <f>IF(U170="nulová",N170,0)</f>
        <v>0</v>
      </c>
      <c r="BJ170" s="18" t="s">
        <v>90</v>
      </c>
      <c r="BK170" s="174">
        <f>ROUND(L170*K170,3)</f>
        <v>0</v>
      </c>
      <c r="BL170" s="18" t="s">
        <v>162</v>
      </c>
      <c r="BM170" s="18" t="s">
        <v>275</v>
      </c>
    </row>
    <row r="171" spans="2:65" s="1" customFormat="1" ht="25.5" customHeight="1">
      <c r="B171" s="34"/>
      <c r="C171" s="166" t="s">
        <v>218</v>
      </c>
      <c r="D171" s="166" t="s">
        <v>158</v>
      </c>
      <c r="E171" s="167" t="s">
        <v>276</v>
      </c>
      <c r="F171" s="237" t="s">
        <v>277</v>
      </c>
      <c r="G171" s="237"/>
      <c r="H171" s="237"/>
      <c r="I171" s="237"/>
      <c r="J171" s="168" t="s">
        <v>246</v>
      </c>
      <c r="K171" s="169">
        <v>3.9E-2</v>
      </c>
      <c r="L171" s="238">
        <v>0</v>
      </c>
      <c r="M171" s="239"/>
      <c r="N171" s="240">
        <f>ROUND(L171*K171,3)</f>
        <v>0</v>
      </c>
      <c r="O171" s="240"/>
      <c r="P171" s="240"/>
      <c r="Q171" s="240"/>
      <c r="R171" s="36"/>
      <c r="T171" s="171" t="s">
        <v>20</v>
      </c>
      <c r="U171" s="43" t="s">
        <v>48</v>
      </c>
      <c r="V171" s="35"/>
      <c r="W171" s="172">
        <f>V171*K171</f>
        <v>0</v>
      </c>
      <c r="X171" s="172">
        <v>0</v>
      </c>
      <c r="Y171" s="172">
        <f>X171*K171</f>
        <v>0</v>
      </c>
      <c r="Z171" s="172">
        <v>0</v>
      </c>
      <c r="AA171" s="173">
        <f>Z171*K171</f>
        <v>0</v>
      </c>
      <c r="AR171" s="18" t="s">
        <v>162</v>
      </c>
      <c r="AT171" s="18" t="s">
        <v>158</v>
      </c>
      <c r="AU171" s="18" t="s">
        <v>90</v>
      </c>
      <c r="AY171" s="18" t="s">
        <v>157</v>
      </c>
      <c r="BE171" s="109">
        <f>IF(U171="základná",N171,0)</f>
        <v>0</v>
      </c>
      <c r="BF171" s="109">
        <f>IF(U171="znížená",N171,0)</f>
        <v>0</v>
      </c>
      <c r="BG171" s="109">
        <f>IF(U171="zákl. prenesená",N171,0)</f>
        <v>0</v>
      </c>
      <c r="BH171" s="109">
        <f>IF(U171="zníž. prenesená",N171,0)</f>
        <v>0</v>
      </c>
      <c r="BI171" s="109">
        <f>IF(U171="nulová",N171,0)</f>
        <v>0</v>
      </c>
      <c r="BJ171" s="18" t="s">
        <v>90</v>
      </c>
      <c r="BK171" s="174">
        <f>ROUND(L171*K171,3)</f>
        <v>0</v>
      </c>
      <c r="BL171" s="18" t="s">
        <v>162</v>
      </c>
      <c r="BM171" s="18" t="s">
        <v>278</v>
      </c>
    </row>
    <row r="172" spans="2:65" s="9" customFormat="1" ht="29.85" customHeight="1">
      <c r="B172" s="155"/>
      <c r="C172" s="156"/>
      <c r="D172" s="165" t="s">
        <v>126</v>
      </c>
      <c r="E172" s="165"/>
      <c r="F172" s="165"/>
      <c r="G172" s="165"/>
      <c r="H172" s="165"/>
      <c r="I172" s="165"/>
      <c r="J172" s="165"/>
      <c r="K172" s="165"/>
      <c r="L172" s="165"/>
      <c r="M172" s="165"/>
      <c r="N172" s="226">
        <f>BK172</f>
        <v>0</v>
      </c>
      <c r="O172" s="227"/>
      <c r="P172" s="227"/>
      <c r="Q172" s="227"/>
      <c r="R172" s="158"/>
      <c r="T172" s="159"/>
      <c r="U172" s="156"/>
      <c r="V172" s="156"/>
      <c r="W172" s="160">
        <f>SUM(W173:W178)</f>
        <v>0</v>
      </c>
      <c r="X172" s="156"/>
      <c r="Y172" s="160">
        <f>SUM(Y173:Y178)</f>
        <v>0</v>
      </c>
      <c r="Z172" s="156"/>
      <c r="AA172" s="161">
        <f>SUM(AA173:AA178)</f>
        <v>0</v>
      </c>
      <c r="AR172" s="162" t="s">
        <v>87</v>
      </c>
      <c r="AT172" s="163" t="s">
        <v>80</v>
      </c>
      <c r="AU172" s="163" t="s">
        <v>87</v>
      </c>
      <c r="AY172" s="162" t="s">
        <v>157</v>
      </c>
      <c r="BK172" s="164">
        <f>SUM(BK173:BK178)</f>
        <v>0</v>
      </c>
    </row>
    <row r="173" spans="2:65" s="1" customFormat="1" ht="38.25" customHeight="1">
      <c r="B173" s="34"/>
      <c r="C173" s="166" t="s">
        <v>279</v>
      </c>
      <c r="D173" s="166" t="s">
        <v>158</v>
      </c>
      <c r="E173" s="167" t="s">
        <v>280</v>
      </c>
      <c r="F173" s="237" t="s">
        <v>281</v>
      </c>
      <c r="G173" s="237"/>
      <c r="H173" s="237"/>
      <c r="I173" s="237"/>
      <c r="J173" s="168" t="s">
        <v>168</v>
      </c>
      <c r="K173" s="169">
        <v>8.9700000000000006</v>
      </c>
      <c r="L173" s="238">
        <v>0</v>
      </c>
      <c r="M173" s="239"/>
      <c r="N173" s="240">
        <f t="shared" ref="N173:N178" si="25">ROUND(L173*K173,3)</f>
        <v>0</v>
      </c>
      <c r="O173" s="240"/>
      <c r="P173" s="240"/>
      <c r="Q173" s="240"/>
      <c r="R173" s="36"/>
      <c r="T173" s="171" t="s">
        <v>20</v>
      </c>
      <c r="U173" s="43" t="s">
        <v>48</v>
      </c>
      <c r="V173" s="35"/>
      <c r="W173" s="172">
        <f t="shared" ref="W173:W178" si="26">V173*K173</f>
        <v>0</v>
      </c>
      <c r="X173" s="172">
        <v>0</v>
      </c>
      <c r="Y173" s="172">
        <f t="shared" ref="Y173:Y178" si="27">X173*K173</f>
        <v>0</v>
      </c>
      <c r="Z173" s="172">
        <v>0</v>
      </c>
      <c r="AA173" s="173">
        <f t="shared" ref="AA173:AA178" si="28">Z173*K173</f>
        <v>0</v>
      </c>
      <c r="AR173" s="18" t="s">
        <v>162</v>
      </c>
      <c r="AT173" s="18" t="s">
        <v>158</v>
      </c>
      <c r="AU173" s="18" t="s">
        <v>90</v>
      </c>
      <c r="AY173" s="18" t="s">
        <v>157</v>
      </c>
      <c r="BE173" s="109">
        <f t="shared" ref="BE173:BE178" si="29">IF(U173="základná",N173,0)</f>
        <v>0</v>
      </c>
      <c r="BF173" s="109">
        <f t="shared" ref="BF173:BF178" si="30">IF(U173="znížená",N173,0)</f>
        <v>0</v>
      </c>
      <c r="BG173" s="109">
        <f t="shared" ref="BG173:BG178" si="31">IF(U173="zákl. prenesená",N173,0)</f>
        <v>0</v>
      </c>
      <c r="BH173" s="109">
        <f t="shared" ref="BH173:BH178" si="32">IF(U173="zníž. prenesená",N173,0)</f>
        <v>0</v>
      </c>
      <c r="BI173" s="109">
        <f t="shared" ref="BI173:BI178" si="33">IF(U173="nulová",N173,0)</f>
        <v>0</v>
      </c>
      <c r="BJ173" s="18" t="s">
        <v>90</v>
      </c>
      <c r="BK173" s="174">
        <f t="shared" ref="BK173:BK178" si="34">ROUND(L173*K173,3)</f>
        <v>0</v>
      </c>
      <c r="BL173" s="18" t="s">
        <v>162</v>
      </c>
      <c r="BM173" s="18" t="s">
        <v>282</v>
      </c>
    </row>
    <row r="174" spans="2:65" s="1" customFormat="1" ht="38.25" customHeight="1">
      <c r="B174" s="34"/>
      <c r="C174" s="166" t="s">
        <v>221</v>
      </c>
      <c r="D174" s="166" t="s">
        <v>158</v>
      </c>
      <c r="E174" s="167" t="s">
        <v>283</v>
      </c>
      <c r="F174" s="237" t="s">
        <v>284</v>
      </c>
      <c r="G174" s="237"/>
      <c r="H174" s="237"/>
      <c r="I174" s="237"/>
      <c r="J174" s="168" t="s">
        <v>168</v>
      </c>
      <c r="K174" s="169">
        <v>4.42</v>
      </c>
      <c r="L174" s="238">
        <v>0</v>
      </c>
      <c r="M174" s="239"/>
      <c r="N174" s="240">
        <f t="shared" si="25"/>
        <v>0</v>
      </c>
      <c r="O174" s="240"/>
      <c r="P174" s="240"/>
      <c r="Q174" s="240"/>
      <c r="R174" s="36"/>
      <c r="T174" s="171" t="s">
        <v>20</v>
      </c>
      <c r="U174" s="43" t="s">
        <v>48</v>
      </c>
      <c r="V174" s="35"/>
      <c r="W174" s="172">
        <f t="shared" si="26"/>
        <v>0</v>
      </c>
      <c r="X174" s="172">
        <v>0</v>
      </c>
      <c r="Y174" s="172">
        <f t="shared" si="27"/>
        <v>0</v>
      </c>
      <c r="Z174" s="172">
        <v>0</v>
      </c>
      <c r="AA174" s="173">
        <f t="shared" si="28"/>
        <v>0</v>
      </c>
      <c r="AR174" s="18" t="s">
        <v>162</v>
      </c>
      <c r="AT174" s="18" t="s">
        <v>158</v>
      </c>
      <c r="AU174" s="18" t="s">
        <v>90</v>
      </c>
      <c r="AY174" s="18" t="s">
        <v>157</v>
      </c>
      <c r="BE174" s="109">
        <f t="shared" si="29"/>
        <v>0</v>
      </c>
      <c r="BF174" s="109">
        <f t="shared" si="30"/>
        <v>0</v>
      </c>
      <c r="BG174" s="109">
        <f t="shared" si="31"/>
        <v>0</v>
      </c>
      <c r="BH174" s="109">
        <f t="shared" si="32"/>
        <v>0</v>
      </c>
      <c r="BI174" s="109">
        <f t="shared" si="33"/>
        <v>0</v>
      </c>
      <c r="BJ174" s="18" t="s">
        <v>90</v>
      </c>
      <c r="BK174" s="174">
        <f t="shared" si="34"/>
        <v>0</v>
      </c>
      <c r="BL174" s="18" t="s">
        <v>162</v>
      </c>
      <c r="BM174" s="18" t="s">
        <v>285</v>
      </c>
    </row>
    <row r="175" spans="2:65" s="1" customFormat="1" ht="38.25" customHeight="1">
      <c r="B175" s="34"/>
      <c r="C175" s="166" t="s">
        <v>286</v>
      </c>
      <c r="D175" s="166" t="s">
        <v>158</v>
      </c>
      <c r="E175" s="167" t="s">
        <v>287</v>
      </c>
      <c r="F175" s="237" t="s">
        <v>288</v>
      </c>
      <c r="G175" s="237"/>
      <c r="H175" s="237"/>
      <c r="I175" s="237"/>
      <c r="J175" s="168" t="s">
        <v>168</v>
      </c>
      <c r="K175" s="169">
        <v>22.216000000000001</v>
      </c>
      <c r="L175" s="238">
        <v>0</v>
      </c>
      <c r="M175" s="239"/>
      <c r="N175" s="240">
        <f t="shared" si="25"/>
        <v>0</v>
      </c>
      <c r="O175" s="240"/>
      <c r="P175" s="240"/>
      <c r="Q175" s="240"/>
      <c r="R175" s="36"/>
      <c r="T175" s="171" t="s">
        <v>20</v>
      </c>
      <c r="U175" s="43" t="s">
        <v>48</v>
      </c>
      <c r="V175" s="35"/>
      <c r="W175" s="172">
        <f t="shared" si="26"/>
        <v>0</v>
      </c>
      <c r="X175" s="172">
        <v>0</v>
      </c>
      <c r="Y175" s="172">
        <f t="shared" si="27"/>
        <v>0</v>
      </c>
      <c r="Z175" s="172">
        <v>0</v>
      </c>
      <c r="AA175" s="173">
        <f t="shared" si="28"/>
        <v>0</v>
      </c>
      <c r="AR175" s="18" t="s">
        <v>162</v>
      </c>
      <c r="AT175" s="18" t="s">
        <v>158</v>
      </c>
      <c r="AU175" s="18" t="s">
        <v>90</v>
      </c>
      <c r="AY175" s="18" t="s">
        <v>157</v>
      </c>
      <c r="BE175" s="109">
        <f t="shared" si="29"/>
        <v>0</v>
      </c>
      <c r="BF175" s="109">
        <f t="shared" si="30"/>
        <v>0</v>
      </c>
      <c r="BG175" s="109">
        <f t="shared" si="31"/>
        <v>0</v>
      </c>
      <c r="BH175" s="109">
        <f t="shared" si="32"/>
        <v>0</v>
      </c>
      <c r="BI175" s="109">
        <f t="shared" si="33"/>
        <v>0</v>
      </c>
      <c r="BJ175" s="18" t="s">
        <v>90</v>
      </c>
      <c r="BK175" s="174">
        <f t="shared" si="34"/>
        <v>0</v>
      </c>
      <c r="BL175" s="18" t="s">
        <v>162</v>
      </c>
      <c r="BM175" s="18" t="s">
        <v>289</v>
      </c>
    </row>
    <row r="176" spans="2:65" s="1" customFormat="1" ht="51" customHeight="1">
      <c r="B176" s="34"/>
      <c r="C176" s="166" t="s">
        <v>225</v>
      </c>
      <c r="D176" s="166" t="s">
        <v>158</v>
      </c>
      <c r="E176" s="167" t="s">
        <v>290</v>
      </c>
      <c r="F176" s="237" t="s">
        <v>291</v>
      </c>
      <c r="G176" s="237"/>
      <c r="H176" s="237"/>
      <c r="I176" s="237"/>
      <c r="J176" s="168" t="s">
        <v>168</v>
      </c>
      <c r="K176" s="169">
        <v>17.84</v>
      </c>
      <c r="L176" s="238">
        <v>0</v>
      </c>
      <c r="M176" s="239"/>
      <c r="N176" s="240">
        <f t="shared" si="25"/>
        <v>0</v>
      </c>
      <c r="O176" s="240"/>
      <c r="P176" s="240"/>
      <c r="Q176" s="240"/>
      <c r="R176" s="36"/>
      <c r="T176" s="171" t="s">
        <v>20</v>
      </c>
      <c r="U176" s="43" t="s">
        <v>48</v>
      </c>
      <c r="V176" s="35"/>
      <c r="W176" s="172">
        <f t="shared" si="26"/>
        <v>0</v>
      </c>
      <c r="X176" s="172">
        <v>0</v>
      </c>
      <c r="Y176" s="172">
        <f t="shared" si="27"/>
        <v>0</v>
      </c>
      <c r="Z176" s="172">
        <v>0</v>
      </c>
      <c r="AA176" s="173">
        <f t="shared" si="28"/>
        <v>0</v>
      </c>
      <c r="AR176" s="18" t="s">
        <v>162</v>
      </c>
      <c r="AT176" s="18" t="s">
        <v>158</v>
      </c>
      <c r="AU176" s="18" t="s">
        <v>90</v>
      </c>
      <c r="AY176" s="18" t="s">
        <v>157</v>
      </c>
      <c r="BE176" s="109">
        <f t="shared" si="29"/>
        <v>0</v>
      </c>
      <c r="BF176" s="109">
        <f t="shared" si="30"/>
        <v>0</v>
      </c>
      <c r="BG176" s="109">
        <f t="shared" si="31"/>
        <v>0</v>
      </c>
      <c r="BH176" s="109">
        <f t="shared" si="32"/>
        <v>0</v>
      </c>
      <c r="BI176" s="109">
        <f t="shared" si="33"/>
        <v>0</v>
      </c>
      <c r="BJ176" s="18" t="s">
        <v>90</v>
      </c>
      <c r="BK176" s="174">
        <f t="shared" si="34"/>
        <v>0</v>
      </c>
      <c r="BL176" s="18" t="s">
        <v>162</v>
      </c>
      <c r="BM176" s="18" t="s">
        <v>292</v>
      </c>
    </row>
    <row r="177" spans="2:65" s="1" customFormat="1" ht="51" customHeight="1">
      <c r="B177" s="34"/>
      <c r="C177" s="166" t="s">
        <v>293</v>
      </c>
      <c r="D177" s="166" t="s">
        <v>158</v>
      </c>
      <c r="E177" s="167" t="s">
        <v>294</v>
      </c>
      <c r="F177" s="237" t="s">
        <v>295</v>
      </c>
      <c r="G177" s="237"/>
      <c r="H177" s="237"/>
      <c r="I177" s="237"/>
      <c r="J177" s="168" t="s">
        <v>168</v>
      </c>
      <c r="K177" s="169">
        <v>18.488</v>
      </c>
      <c r="L177" s="238">
        <v>0</v>
      </c>
      <c r="M177" s="239"/>
      <c r="N177" s="240">
        <f t="shared" si="25"/>
        <v>0</v>
      </c>
      <c r="O177" s="240"/>
      <c r="P177" s="240"/>
      <c r="Q177" s="240"/>
      <c r="R177" s="36"/>
      <c r="T177" s="171" t="s">
        <v>20</v>
      </c>
      <c r="U177" s="43" t="s">
        <v>48</v>
      </c>
      <c r="V177" s="35"/>
      <c r="W177" s="172">
        <f t="shared" si="26"/>
        <v>0</v>
      </c>
      <c r="X177" s="172">
        <v>0</v>
      </c>
      <c r="Y177" s="172">
        <f t="shared" si="27"/>
        <v>0</v>
      </c>
      <c r="Z177" s="172">
        <v>0</v>
      </c>
      <c r="AA177" s="173">
        <f t="shared" si="28"/>
        <v>0</v>
      </c>
      <c r="AR177" s="18" t="s">
        <v>162</v>
      </c>
      <c r="AT177" s="18" t="s">
        <v>158</v>
      </c>
      <c r="AU177" s="18" t="s">
        <v>90</v>
      </c>
      <c r="AY177" s="18" t="s">
        <v>157</v>
      </c>
      <c r="BE177" s="109">
        <f t="shared" si="29"/>
        <v>0</v>
      </c>
      <c r="BF177" s="109">
        <f t="shared" si="30"/>
        <v>0</v>
      </c>
      <c r="BG177" s="109">
        <f t="shared" si="31"/>
        <v>0</v>
      </c>
      <c r="BH177" s="109">
        <f t="shared" si="32"/>
        <v>0</v>
      </c>
      <c r="BI177" s="109">
        <f t="shared" si="33"/>
        <v>0</v>
      </c>
      <c r="BJ177" s="18" t="s">
        <v>90</v>
      </c>
      <c r="BK177" s="174">
        <f t="shared" si="34"/>
        <v>0</v>
      </c>
      <c r="BL177" s="18" t="s">
        <v>162</v>
      </c>
      <c r="BM177" s="18" t="s">
        <v>296</v>
      </c>
    </row>
    <row r="178" spans="2:65" s="1" customFormat="1" ht="25.5" customHeight="1">
      <c r="B178" s="34"/>
      <c r="C178" s="166" t="s">
        <v>228</v>
      </c>
      <c r="D178" s="166" t="s">
        <v>158</v>
      </c>
      <c r="E178" s="167" t="s">
        <v>297</v>
      </c>
      <c r="F178" s="237" t="s">
        <v>298</v>
      </c>
      <c r="G178" s="237"/>
      <c r="H178" s="237"/>
      <c r="I178" s="237"/>
      <c r="J178" s="168" t="s">
        <v>246</v>
      </c>
      <c r="K178" s="169">
        <v>1.6160000000000001</v>
      </c>
      <c r="L178" s="238">
        <v>0</v>
      </c>
      <c r="M178" s="239"/>
      <c r="N178" s="240">
        <f t="shared" si="25"/>
        <v>0</v>
      </c>
      <c r="O178" s="240"/>
      <c r="P178" s="240"/>
      <c r="Q178" s="240"/>
      <c r="R178" s="36"/>
      <c r="T178" s="171" t="s">
        <v>20</v>
      </c>
      <c r="U178" s="43" t="s">
        <v>48</v>
      </c>
      <c r="V178" s="35"/>
      <c r="W178" s="172">
        <f t="shared" si="26"/>
        <v>0</v>
      </c>
      <c r="X178" s="172">
        <v>0</v>
      </c>
      <c r="Y178" s="172">
        <f t="shared" si="27"/>
        <v>0</v>
      </c>
      <c r="Z178" s="172">
        <v>0</v>
      </c>
      <c r="AA178" s="173">
        <f t="shared" si="28"/>
        <v>0</v>
      </c>
      <c r="AR178" s="18" t="s">
        <v>162</v>
      </c>
      <c r="AT178" s="18" t="s">
        <v>158</v>
      </c>
      <c r="AU178" s="18" t="s">
        <v>90</v>
      </c>
      <c r="AY178" s="18" t="s">
        <v>157</v>
      </c>
      <c r="BE178" s="109">
        <f t="shared" si="29"/>
        <v>0</v>
      </c>
      <c r="BF178" s="109">
        <f t="shared" si="30"/>
        <v>0</v>
      </c>
      <c r="BG178" s="109">
        <f t="shared" si="31"/>
        <v>0</v>
      </c>
      <c r="BH178" s="109">
        <f t="shared" si="32"/>
        <v>0</v>
      </c>
      <c r="BI178" s="109">
        <f t="shared" si="33"/>
        <v>0</v>
      </c>
      <c r="BJ178" s="18" t="s">
        <v>90</v>
      </c>
      <c r="BK178" s="174">
        <f t="shared" si="34"/>
        <v>0</v>
      </c>
      <c r="BL178" s="18" t="s">
        <v>162</v>
      </c>
      <c r="BM178" s="18" t="s">
        <v>299</v>
      </c>
    </row>
    <row r="179" spans="2:65" s="9" customFormat="1" ht="29.85" customHeight="1">
      <c r="B179" s="155"/>
      <c r="C179" s="156"/>
      <c r="D179" s="165" t="s">
        <v>127</v>
      </c>
      <c r="E179" s="165"/>
      <c r="F179" s="165"/>
      <c r="G179" s="165"/>
      <c r="H179" s="165"/>
      <c r="I179" s="165"/>
      <c r="J179" s="165"/>
      <c r="K179" s="165"/>
      <c r="L179" s="165"/>
      <c r="M179" s="165"/>
      <c r="N179" s="226">
        <f>BK179</f>
        <v>0</v>
      </c>
      <c r="O179" s="227"/>
      <c r="P179" s="227"/>
      <c r="Q179" s="227"/>
      <c r="R179" s="158"/>
      <c r="T179" s="159"/>
      <c r="U179" s="156"/>
      <c r="V179" s="156"/>
      <c r="W179" s="160">
        <f>SUM(W180:W200)</f>
        <v>0</v>
      </c>
      <c r="X179" s="156"/>
      <c r="Y179" s="160">
        <f>SUM(Y180:Y200)</f>
        <v>0</v>
      </c>
      <c r="Z179" s="156"/>
      <c r="AA179" s="161">
        <f>SUM(AA180:AA200)</f>
        <v>0</v>
      </c>
      <c r="AR179" s="162" t="s">
        <v>87</v>
      </c>
      <c r="AT179" s="163" t="s">
        <v>80</v>
      </c>
      <c r="AU179" s="163" t="s">
        <v>87</v>
      </c>
      <c r="AY179" s="162" t="s">
        <v>157</v>
      </c>
      <c r="BK179" s="164">
        <f>SUM(BK180:BK200)</f>
        <v>0</v>
      </c>
    </row>
    <row r="180" spans="2:65" s="1" customFormat="1" ht="38.25" customHeight="1">
      <c r="B180" s="34"/>
      <c r="C180" s="166" t="s">
        <v>300</v>
      </c>
      <c r="D180" s="166" t="s">
        <v>158</v>
      </c>
      <c r="E180" s="167" t="s">
        <v>301</v>
      </c>
      <c r="F180" s="237" t="s">
        <v>302</v>
      </c>
      <c r="G180" s="237"/>
      <c r="H180" s="237"/>
      <c r="I180" s="237"/>
      <c r="J180" s="168" t="s">
        <v>165</v>
      </c>
      <c r="K180" s="169">
        <v>3</v>
      </c>
      <c r="L180" s="238">
        <v>0</v>
      </c>
      <c r="M180" s="239"/>
      <c r="N180" s="240">
        <f t="shared" ref="N180:N200" si="35">ROUND(L180*K180,3)</f>
        <v>0</v>
      </c>
      <c r="O180" s="240"/>
      <c r="P180" s="240"/>
      <c r="Q180" s="240"/>
      <c r="R180" s="36"/>
      <c r="T180" s="171" t="s">
        <v>20</v>
      </c>
      <c r="U180" s="43" t="s">
        <v>48</v>
      </c>
      <c r="V180" s="35"/>
      <c r="W180" s="172">
        <f t="shared" ref="W180:W200" si="36">V180*K180</f>
        <v>0</v>
      </c>
      <c r="X180" s="172">
        <v>0</v>
      </c>
      <c r="Y180" s="172">
        <f t="shared" ref="Y180:Y200" si="37">X180*K180</f>
        <v>0</v>
      </c>
      <c r="Z180" s="172">
        <v>0</v>
      </c>
      <c r="AA180" s="173">
        <f t="shared" ref="AA180:AA200" si="38">Z180*K180</f>
        <v>0</v>
      </c>
      <c r="AR180" s="18" t="s">
        <v>162</v>
      </c>
      <c r="AT180" s="18" t="s">
        <v>158</v>
      </c>
      <c r="AU180" s="18" t="s">
        <v>90</v>
      </c>
      <c r="AY180" s="18" t="s">
        <v>157</v>
      </c>
      <c r="BE180" s="109">
        <f t="shared" ref="BE180:BE200" si="39">IF(U180="základná",N180,0)</f>
        <v>0</v>
      </c>
      <c r="BF180" s="109">
        <f t="shared" ref="BF180:BF200" si="40">IF(U180="znížená",N180,0)</f>
        <v>0</v>
      </c>
      <c r="BG180" s="109">
        <f t="shared" ref="BG180:BG200" si="41">IF(U180="zákl. prenesená",N180,0)</f>
        <v>0</v>
      </c>
      <c r="BH180" s="109">
        <f t="shared" ref="BH180:BH200" si="42">IF(U180="zníž. prenesená",N180,0)</f>
        <v>0</v>
      </c>
      <c r="BI180" s="109">
        <f t="shared" ref="BI180:BI200" si="43">IF(U180="nulová",N180,0)</f>
        <v>0</v>
      </c>
      <c r="BJ180" s="18" t="s">
        <v>90</v>
      </c>
      <c r="BK180" s="174">
        <f t="shared" ref="BK180:BK200" si="44">ROUND(L180*K180,3)</f>
        <v>0</v>
      </c>
      <c r="BL180" s="18" t="s">
        <v>162</v>
      </c>
      <c r="BM180" s="18" t="s">
        <v>303</v>
      </c>
    </row>
    <row r="181" spans="2:65" s="1" customFormat="1" ht="16.5" customHeight="1">
      <c r="B181" s="34"/>
      <c r="C181" s="175" t="s">
        <v>232</v>
      </c>
      <c r="D181" s="175" t="s">
        <v>304</v>
      </c>
      <c r="E181" s="176" t="s">
        <v>305</v>
      </c>
      <c r="F181" s="241" t="s">
        <v>306</v>
      </c>
      <c r="G181" s="241"/>
      <c r="H181" s="241"/>
      <c r="I181" s="241"/>
      <c r="J181" s="177" t="s">
        <v>165</v>
      </c>
      <c r="K181" s="178">
        <v>3</v>
      </c>
      <c r="L181" s="242">
        <v>0</v>
      </c>
      <c r="M181" s="243"/>
      <c r="N181" s="244">
        <f t="shared" si="35"/>
        <v>0</v>
      </c>
      <c r="O181" s="240"/>
      <c r="P181" s="240"/>
      <c r="Q181" s="240"/>
      <c r="R181" s="36"/>
      <c r="T181" s="171" t="s">
        <v>20</v>
      </c>
      <c r="U181" s="43" t="s">
        <v>48</v>
      </c>
      <c r="V181" s="35"/>
      <c r="W181" s="172">
        <f t="shared" si="36"/>
        <v>0</v>
      </c>
      <c r="X181" s="172">
        <v>0</v>
      </c>
      <c r="Y181" s="172">
        <f t="shared" si="37"/>
        <v>0</v>
      </c>
      <c r="Z181" s="172">
        <v>0</v>
      </c>
      <c r="AA181" s="173">
        <f t="shared" si="38"/>
        <v>0</v>
      </c>
      <c r="AR181" s="18" t="s">
        <v>173</v>
      </c>
      <c r="AT181" s="18" t="s">
        <v>304</v>
      </c>
      <c r="AU181" s="18" t="s">
        <v>90</v>
      </c>
      <c r="AY181" s="18" t="s">
        <v>157</v>
      </c>
      <c r="BE181" s="109">
        <f t="shared" si="39"/>
        <v>0</v>
      </c>
      <c r="BF181" s="109">
        <f t="shared" si="40"/>
        <v>0</v>
      </c>
      <c r="BG181" s="109">
        <f t="shared" si="41"/>
        <v>0</v>
      </c>
      <c r="BH181" s="109">
        <f t="shared" si="42"/>
        <v>0</v>
      </c>
      <c r="BI181" s="109">
        <f t="shared" si="43"/>
        <v>0</v>
      </c>
      <c r="BJ181" s="18" t="s">
        <v>90</v>
      </c>
      <c r="BK181" s="174">
        <f t="shared" si="44"/>
        <v>0</v>
      </c>
      <c r="BL181" s="18" t="s">
        <v>162</v>
      </c>
      <c r="BM181" s="18" t="s">
        <v>307</v>
      </c>
    </row>
    <row r="182" spans="2:65" s="1" customFormat="1" ht="38.25" customHeight="1">
      <c r="B182" s="34"/>
      <c r="C182" s="166" t="s">
        <v>308</v>
      </c>
      <c r="D182" s="166" t="s">
        <v>158</v>
      </c>
      <c r="E182" s="167" t="s">
        <v>309</v>
      </c>
      <c r="F182" s="237" t="s">
        <v>310</v>
      </c>
      <c r="G182" s="237"/>
      <c r="H182" s="237"/>
      <c r="I182" s="237"/>
      <c r="J182" s="168" t="s">
        <v>165</v>
      </c>
      <c r="K182" s="169">
        <v>4</v>
      </c>
      <c r="L182" s="238">
        <v>0</v>
      </c>
      <c r="M182" s="239"/>
      <c r="N182" s="240">
        <f t="shared" si="35"/>
        <v>0</v>
      </c>
      <c r="O182" s="240"/>
      <c r="P182" s="240"/>
      <c r="Q182" s="240"/>
      <c r="R182" s="36"/>
      <c r="T182" s="171" t="s">
        <v>20</v>
      </c>
      <c r="U182" s="43" t="s">
        <v>48</v>
      </c>
      <c r="V182" s="35"/>
      <c r="W182" s="172">
        <f t="shared" si="36"/>
        <v>0</v>
      </c>
      <c r="X182" s="172">
        <v>0</v>
      </c>
      <c r="Y182" s="172">
        <f t="shared" si="37"/>
        <v>0</v>
      </c>
      <c r="Z182" s="172">
        <v>0</v>
      </c>
      <c r="AA182" s="173">
        <f t="shared" si="38"/>
        <v>0</v>
      </c>
      <c r="AR182" s="18" t="s">
        <v>162</v>
      </c>
      <c r="AT182" s="18" t="s">
        <v>158</v>
      </c>
      <c r="AU182" s="18" t="s">
        <v>90</v>
      </c>
      <c r="AY182" s="18" t="s">
        <v>157</v>
      </c>
      <c r="BE182" s="109">
        <f t="shared" si="39"/>
        <v>0</v>
      </c>
      <c r="BF182" s="109">
        <f t="shared" si="40"/>
        <v>0</v>
      </c>
      <c r="BG182" s="109">
        <f t="shared" si="41"/>
        <v>0</v>
      </c>
      <c r="BH182" s="109">
        <f t="shared" si="42"/>
        <v>0</v>
      </c>
      <c r="BI182" s="109">
        <f t="shared" si="43"/>
        <v>0</v>
      </c>
      <c r="BJ182" s="18" t="s">
        <v>90</v>
      </c>
      <c r="BK182" s="174">
        <f t="shared" si="44"/>
        <v>0</v>
      </c>
      <c r="BL182" s="18" t="s">
        <v>162</v>
      </c>
      <c r="BM182" s="18" t="s">
        <v>311</v>
      </c>
    </row>
    <row r="183" spans="2:65" s="1" customFormat="1" ht="25.5" customHeight="1">
      <c r="B183" s="34"/>
      <c r="C183" s="175" t="s">
        <v>235</v>
      </c>
      <c r="D183" s="175" t="s">
        <v>304</v>
      </c>
      <c r="E183" s="176" t="s">
        <v>312</v>
      </c>
      <c r="F183" s="241" t="s">
        <v>313</v>
      </c>
      <c r="G183" s="241"/>
      <c r="H183" s="241"/>
      <c r="I183" s="241"/>
      <c r="J183" s="177" t="s">
        <v>165</v>
      </c>
      <c r="K183" s="178">
        <v>4</v>
      </c>
      <c r="L183" s="242">
        <v>0</v>
      </c>
      <c r="M183" s="243"/>
      <c r="N183" s="244">
        <f t="shared" si="35"/>
        <v>0</v>
      </c>
      <c r="O183" s="240"/>
      <c r="P183" s="240"/>
      <c r="Q183" s="240"/>
      <c r="R183" s="36"/>
      <c r="T183" s="171" t="s">
        <v>20</v>
      </c>
      <c r="U183" s="43" t="s">
        <v>48</v>
      </c>
      <c r="V183" s="35"/>
      <c r="W183" s="172">
        <f t="shared" si="36"/>
        <v>0</v>
      </c>
      <c r="X183" s="172">
        <v>0</v>
      </c>
      <c r="Y183" s="172">
        <f t="shared" si="37"/>
        <v>0</v>
      </c>
      <c r="Z183" s="172">
        <v>0</v>
      </c>
      <c r="AA183" s="173">
        <f t="shared" si="38"/>
        <v>0</v>
      </c>
      <c r="AR183" s="18" t="s">
        <v>173</v>
      </c>
      <c r="AT183" s="18" t="s">
        <v>304</v>
      </c>
      <c r="AU183" s="18" t="s">
        <v>90</v>
      </c>
      <c r="AY183" s="18" t="s">
        <v>157</v>
      </c>
      <c r="BE183" s="109">
        <f t="shared" si="39"/>
        <v>0</v>
      </c>
      <c r="BF183" s="109">
        <f t="shared" si="40"/>
        <v>0</v>
      </c>
      <c r="BG183" s="109">
        <f t="shared" si="41"/>
        <v>0</v>
      </c>
      <c r="BH183" s="109">
        <f t="shared" si="42"/>
        <v>0</v>
      </c>
      <c r="BI183" s="109">
        <f t="shared" si="43"/>
        <v>0</v>
      </c>
      <c r="BJ183" s="18" t="s">
        <v>90</v>
      </c>
      <c r="BK183" s="174">
        <f t="shared" si="44"/>
        <v>0</v>
      </c>
      <c r="BL183" s="18" t="s">
        <v>162</v>
      </c>
      <c r="BM183" s="18" t="s">
        <v>314</v>
      </c>
    </row>
    <row r="184" spans="2:65" s="1" customFormat="1" ht="25.5" customHeight="1">
      <c r="B184" s="34"/>
      <c r="C184" s="166" t="s">
        <v>315</v>
      </c>
      <c r="D184" s="166" t="s">
        <v>158</v>
      </c>
      <c r="E184" s="167" t="s">
        <v>316</v>
      </c>
      <c r="F184" s="237" t="s">
        <v>317</v>
      </c>
      <c r="G184" s="237"/>
      <c r="H184" s="237"/>
      <c r="I184" s="237"/>
      <c r="J184" s="168" t="s">
        <v>165</v>
      </c>
      <c r="K184" s="169">
        <v>2</v>
      </c>
      <c r="L184" s="238">
        <v>0</v>
      </c>
      <c r="M184" s="239"/>
      <c r="N184" s="240">
        <f t="shared" si="35"/>
        <v>0</v>
      </c>
      <c r="O184" s="240"/>
      <c r="P184" s="240"/>
      <c r="Q184" s="240"/>
      <c r="R184" s="36"/>
      <c r="T184" s="171" t="s">
        <v>20</v>
      </c>
      <c r="U184" s="43" t="s">
        <v>48</v>
      </c>
      <c r="V184" s="35"/>
      <c r="W184" s="172">
        <f t="shared" si="36"/>
        <v>0</v>
      </c>
      <c r="X184" s="172">
        <v>0</v>
      </c>
      <c r="Y184" s="172">
        <f t="shared" si="37"/>
        <v>0</v>
      </c>
      <c r="Z184" s="172">
        <v>0</v>
      </c>
      <c r="AA184" s="173">
        <f t="shared" si="38"/>
        <v>0</v>
      </c>
      <c r="AR184" s="18" t="s">
        <v>162</v>
      </c>
      <c r="AT184" s="18" t="s">
        <v>158</v>
      </c>
      <c r="AU184" s="18" t="s">
        <v>90</v>
      </c>
      <c r="AY184" s="18" t="s">
        <v>157</v>
      </c>
      <c r="BE184" s="109">
        <f t="shared" si="39"/>
        <v>0</v>
      </c>
      <c r="BF184" s="109">
        <f t="shared" si="40"/>
        <v>0</v>
      </c>
      <c r="BG184" s="109">
        <f t="shared" si="41"/>
        <v>0</v>
      </c>
      <c r="BH184" s="109">
        <f t="shared" si="42"/>
        <v>0</v>
      </c>
      <c r="BI184" s="109">
        <f t="shared" si="43"/>
        <v>0</v>
      </c>
      <c r="BJ184" s="18" t="s">
        <v>90</v>
      </c>
      <c r="BK184" s="174">
        <f t="shared" si="44"/>
        <v>0</v>
      </c>
      <c r="BL184" s="18" t="s">
        <v>162</v>
      </c>
      <c r="BM184" s="18" t="s">
        <v>318</v>
      </c>
    </row>
    <row r="185" spans="2:65" s="1" customFormat="1" ht="25.5" customHeight="1">
      <c r="B185" s="34"/>
      <c r="C185" s="175" t="s">
        <v>239</v>
      </c>
      <c r="D185" s="175" t="s">
        <v>304</v>
      </c>
      <c r="E185" s="176" t="s">
        <v>319</v>
      </c>
      <c r="F185" s="241" t="s">
        <v>320</v>
      </c>
      <c r="G185" s="241"/>
      <c r="H185" s="241"/>
      <c r="I185" s="241"/>
      <c r="J185" s="177" t="s">
        <v>165</v>
      </c>
      <c r="K185" s="178">
        <v>2</v>
      </c>
      <c r="L185" s="242">
        <v>0</v>
      </c>
      <c r="M185" s="243"/>
      <c r="N185" s="244">
        <f t="shared" si="35"/>
        <v>0</v>
      </c>
      <c r="O185" s="240"/>
      <c r="P185" s="240"/>
      <c r="Q185" s="240"/>
      <c r="R185" s="36"/>
      <c r="T185" s="171" t="s">
        <v>20</v>
      </c>
      <c r="U185" s="43" t="s">
        <v>48</v>
      </c>
      <c r="V185" s="35"/>
      <c r="W185" s="172">
        <f t="shared" si="36"/>
        <v>0</v>
      </c>
      <c r="X185" s="172">
        <v>0</v>
      </c>
      <c r="Y185" s="172">
        <f t="shared" si="37"/>
        <v>0</v>
      </c>
      <c r="Z185" s="172">
        <v>0</v>
      </c>
      <c r="AA185" s="173">
        <f t="shared" si="38"/>
        <v>0</v>
      </c>
      <c r="AR185" s="18" t="s">
        <v>173</v>
      </c>
      <c r="AT185" s="18" t="s">
        <v>304</v>
      </c>
      <c r="AU185" s="18" t="s">
        <v>90</v>
      </c>
      <c r="AY185" s="18" t="s">
        <v>157</v>
      </c>
      <c r="BE185" s="109">
        <f t="shared" si="39"/>
        <v>0</v>
      </c>
      <c r="BF185" s="109">
        <f t="shared" si="40"/>
        <v>0</v>
      </c>
      <c r="BG185" s="109">
        <f t="shared" si="41"/>
        <v>0</v>
      </c>
      <c r="BH185" s="109">
        <f t="shared" si="42"/>
        <v>0</v>
      </c>
      <c r="BI185" s="109">
        <f t="shared" si="43"/>
        <v>0</v>
      </c>
      <c r="BJ185" s="18" t="s">
        <v>90</v>
      </c>
      <c r="BK185" s="174">
        <f t="shared" si="44"/>
        <v>0</v>
      </c>
      <c r="BL185" s="18" t="s">
        <v>162</v>
      </c>
      <c r="BM185" s="18" t="s">
        <v>321</v>
      </c>
    </row>
    <row r="186" spans="2:65" s="1" customFormat="1" ht="25.5" customHeight="1">
      <c r="B186" s="34"/>
      <c r="C186" s="166" t="s">
        <v>322</v>
      </c>
      <c r="D186" s="166" t="s">
        <v>158</v>
      </c>
      <c r="E186" s="167" t="s">
        <v>323</v>
      </c>
      <c r="F186" s="237" t="s">
        <v>324</v>
      </c>
      <c r="G186" s="237"/>
      <c r="H186" s="237"/>
      <c r="I186" s="237"/>
      <c r="J186" s="168" t="s">
        <v>165</v>
      </c>
      <c r="K186" s="169">
        <v>3</v>
      </c>
      <c r="L186" s="238">
        <v>0</v>
      </c>
      <c r="M186" s="239"/>
      <c r="N186" s="240">
        <f t="shared" si="35"/>
        <v>0</v>
      </c>
      <c r="O186" s="240"/>
      <c r="P186" s="240"/>
      <c r="Q186" s="240"/>
      <c r="R186" s="36"/>
      <c r="T186" s="171" t="s">
        <v>20</v>
      </c>
      <c r="U186" s="43" t="s">
        <v>48</v>
      </c>
      <c r="V186" s="35"/>
      <c r="W186" s="172">
        <f t="shared" si="36"/>
        <v>0</v>
      </c>
      <c r="X186" s="172">
        <v>0</v>
      </c>
      <c r="Y186" s="172">
        <f t="shared" si="37"/>
        <v>0</v>
      </c>
      <c r="Z186" s="172">
        <v>0</v>
      </c>
      <c r="AA186" s="173">
        <f t="shared" si="38"/>
        <v>0</v>
      </c>
      <c r="AR186" s="18" t="s">
        <v>162</v>
      </c>
      <c r="AT186" s="18" t="s">
        <v>158</v>
      </c>
      <c r="AU186" s="18" t="s">
        <v>90</v>
      </c>
      <c r="AY186" s="18" t="s">
        <v>157</v>
      </c>
      <c r="BE186" s="109">
        <f t="shared" si="39"/>
        <v>0</v>
      </c>
      <c r="BF186" s="109">
        <f t="shared" si="40"/>
        <v>0</v>
      </c>
      <c r="BG186" s="109">
        <f t="shared" si="41"/>
        <v>0</v>
      </c>
      <c r="BH186" s="109">
        <f t="shared" si="42"/>
        <v>0</v>
      </c>
      <c r="BI186" s="109">
        <f t="shared" si="43"/>
        <v>0</v>
      </c>
      <c r="BJ186" s="18" t="s">
        <v>90</v>
      </c>
      <c r="BK186" s="174">
        <f t="shared" si="44"/>
        <v>0</v>
      </c>
      <c r="BL186" s="18" t="s">
        <v>162</v>
      </c>
      <c r="BM186" s="18" t="s">
        <v>325</v>
      </c>
    </row>
    <row r="187" spans="2:65" s="1" customFormat="1" ht="25.5" customHeight="1">
      <c r="B187" s="34"/>
      <c r="C187" s="175" t="s">
        <v>242</v>
      </c>
      <c r="D187" s="175" t="s">
        <v>304</v>
      </c>
      <c r="E187" s="176" t="s">
        <v>326</v>
      </c>
      <c r="F187" s="241" t="s">
        <v>327</v>
      </c>
      <c r="G187" s="241"/>
      <c r="H187" s="241"/>
      <c r="I187" s="241"/>
      <c r="J187" s="177" t="s">
        <v>165</v>
      </c>
      <c r="K187" s="178">
        <v>3</v>
      </c>
      <c r="L187" s="242">
        <v>0</v>
      </c>
      <c r="M187" s="243"/>
      <c r="N187" s="244">
        <f t="shared" si="35"/>
        <v>0</v>
      </c>
      <c r="O187" s="240"/>
      <c r="P187" s="240"/>
      <c r="Q187" s="240"/>
      <c r="R187" s="36"/>
      <c r="T187" s="171" t="s">
        <v>20</v>
      </c>
      <c r="U187" s="43" t="s">
        <v>48</v>
      </c>
      <c r="V187" s="35"/>
      <c r="W187" s="172">
        <f t="shared" si="36"/>
        <v>0</v>
      </c>
      <c r="X187" s="172">
        <v>0</v>
      </c>
      <c r="Y187" s="172">
        <f t="shared" si="37"/>
        <v>0</v>
      </c>
      <c r="Z187" s="172">
        <v>0</v>
      </c>
      <c r="AA187" s="173">
        <f t="shared" si="38"/>
        <v>0</v>
      </c>
      <c r="AR187" s="18" t="s">
        <v>173</v>
      </c>
      <c r="AT187" s="18" t="s">
        <v>304</v>
      </c>
      <c r="AU187" s="18" t="s">
        <v>90</v>
      </c>
      <c r="AY187" s="18" t="s">
        <v>157</v>
      </c>
      <c r="BE187" s="109">
        <f t="shared" si="39"/>
        <v>0</v>
      </c>
      <c r="BF187" s="109">
        <f t="shared" si="40"/>
        <v>0</v>
      </c>
      <c r="BG187" s="109">
        <f t="shared" si="41"/>
        <v>0</v>
      </c>
      <c r="BH187" s="109">
        <f t="shared" si="42"/>
        <v>0</v>
      </c>
      <c r="BI187" s="109">
        <f t="shared" si="43"/>
        <v>0</v>
      </c>
      <c r="BJ187" s="18" t="s">
        <v>90</v>
      </c>
      <c r="BK187" s="174">
        <f t="shared" si="44"/>
        <v>0</v>
      </c>
      <c r="BL187" s="18" t="s">
        <v>162</v>
      </c>
      <c r="BM187" s="18" t="s">
        <v>328</v>
      </c>
    </row>
    <row r="188" spans="2:65" s="1" customFormat="1" ht="25.5" customHeight="1">
      <c r="B188" s="34"/>
      <c r="C188" s="166" t="s">
        <v>329</v>
      </c>
      <c r="D188" s="166" t="s">
        <v>158</v>
      </c>
      <c r="E188" s="167" t="s">
        <v>330</v>
      </c>
      <c r="F188" s="237" t="s">
        <v>331</v>
      </c>
      <c r="G188" s="237"/>
      <c r="H188" s="237"/>
      <c r="I188" s="237"/>
      <c r="J188" s="168" t="s">
        <v>165</v>
      </c>
      <c r="K188" s="169">
        <v>4</v>
      </c>
      <c r="L188" s="238">
        <v>0</v>
      </c>
      <c r="M188" s="239"/>
      <c r="N188" s="240">
        <f t="shared" si="35"/>
        <v>0</v>
      </c>
      <c r="O188" s="240"/>
      <c r="P188" s="240"/>
      <c r="Q188" s="240"/>
      <c r="R188" s="36"/>
      <c r="T188" s="171" t="s">
        <v>20</v>
      </c>
      <c r="U188" s="43" t="s">
        <v>48</v>
      </c>
      <c r="V188" s="35"/>
      <c r="W188" s="172">
        <f t="shared" si="36"/>
        <v>0</v>
      </c>
      <c r="X188" s="172">
        <v>0</v>
      </c>
      <c r="Y188" s="172">
        <f t="shared" si="37"/>
        <v>0</v>
      </c>
      <c r="Z188" s="172">
        <v>0</v>
      </c>
      <c r="AA188" s="173">
        <f t="shared" si="38"/>
        <v>0</v>
      </c>
      <c r="AR188" s="18" t="s">
        <v>162</v>
      </c>
      <c r="AT188" s="18" t="s">
        <v>158</v>
      </c>
      <c r="AU188" s="18" t="s">
        <v>90</v>
      </c>
      <c r="AY188" s="18" t="s">
        <v>157</v>
      </c>
      <c r="BE188" s="109">
        <f t="shared" si="39"/>
        <v>0</v>
      </c>
      <c r="BF188" s="109">
        <f t="shared" si="40"/>
        <v>0</v>
      </c>
      <c r="BG188" s="109">
        <f t="shared" si="41"/>
        <v>0</v>
      </c>
      <c r="BH188" s="109">
        <f t="shared" si="42"/>
        <v>0</v>
      </c>
      <c r="BI188" s="109">
        <f t="shared" si="43"/>
        <v>0</v>
      </c>
      <c r="BJ188" s="18" t="s">
        <v>90</v>
      </c>
      <c r="BK188" s="174">
        <f t="shared" si="44"/>
        <v>0</v>
      </c>
      <c r="BL188" s="18" t="s">
        <v>162</v>
      </c>
      <c r="BM188" s="18" t="s">
        <v>332</v>
      </c>
    </row>
    <row r="189" spans="2:65" s="1" customFormat="1" ht="38.25" customHeight="1">
      <c r="B189" s="34"/>
      <c r="C189" s="175" t="s">
        <v>247</v>
      </c>
      <c r="D189" s="175" t="s">
        <v>304</v>
      </c>
      <c r="E189" s="176" t="s">
        <v>333</v>
      </c>
      <c r="F189" s="241" t="s">
        <v>334</v>
      </c>
      <c r="G189" s="241"/>
      <c r="H189" s="241"/>
      <c r="I189" s="241"/>
      <c r="J189" s="177" t="s">
        <v>165</v>
      </c>
      <c r="K189" s="178">
        <v>4</v>
      </c>
      <c r="L189" s="242">
        <v>0</v>
      </c>
      <c r="M189" s="243"/>
      <c r="N189" s="244">
        <f t="shared" si="35"/>
        <v>0</v>
      </c>
      <c r="O189" s="240"/>
      <c r="P189" s="240"/>
      <c r="Q189" s="240"/>
      <c r="R189" s="36"/>
      <c r="T189" s="171" t="s">
        <v>20</v>
      </c>
      <c r="U189" s="43" t="s">
        <v>48</v>
      </c>
      <c r="V189" s="35"/>
      <c r="W189" s="172">
        <f t="shared" si="36"/>
        <v>0</v>
      </c>
      <c r="X189" s="172">
        <v>0</v>
      </c>
      <c r="Y189" s="172">
        <f t="shared" si="37"/>
        <v>0</v>
      </c>
      <c r="Z189" s="172">
        <v>0</v>
      </c>
      <c r="AA189" s="173">
        <f t="shared" si="38"/>
        <v>0</v>
      </c>
      <c r="AR189" s="18" t="s">
        <v>173</v>
      </c>
      <c r="AT189" s="18" t="s">
        <v>304</v>
      </c>
      <c r="AU189" s="18" t="s">
        <v>90</v>
      </c>
      <c r="AY189" s="18" t="s">
        <v>157</v>
      </c>
      <c r="BE189" s="109">
        <f t="shared" si="39"/>
        <v>0</v>
      </c>
      <c r="BF189" s="109">
        <f t="shared" si="40"/>
        <v>0</v>
      </c>
      <c r="BG189" s="109">
        <f t="shared" si="41"/>
        <v>0</v>
      </c>
      <c r="BH189" s="109">
        <f t="shared" si="42"/>
        <v>0</v>
      </c>
      <c r="BI189" s="109">
        <f t="shared" si="43"/>
        <v>0</v>
      </c>
      <c r="BJ189" s="18" t="s">
        <v>90</v>
      </c>
      <c r="BK189" s="174">
        <f t="shared" si="44"/>
        <v>0</v>
      </c>
      <c r="BL189" s="18" t="s">
        <v>162</v>
      </c>
      <c r="BM189" s="18" t="s">
        <v>335</v>
      </c>
    </row>
    <row r="190" spans="2:65" s="1" customFormat="1" ht="38.25" customHeight="1">
      <c r="B190" s="34"/>
      <c r="C190" s="166" t="s">
        <v>336</v>
      </c>
      <c r="D190" s="166" t="s">
        <v>158</v>
      </c>
      <c r="E190" s="167" t="s">
        <v>337</v>
      </c>
      <c r="F190" s="237" t="s">
        <v>338</v>
      </c>
      <c r="G190" s="237"/>
      <c r="H190" s="237"/>
      <c r="I190" s="237"/>
      <c r="J190" s="168" t="s">
        <v>165</v>
      </c>
      <c r="K190" s="169">
        <v>4</v>
      </c>
      <c r="L190" s="238">
        <v>0</v>
      </c>
      <c r="M190" s="239"/>
      <c r="N190" s="240">
        <f t="shared" si="35"/>
        <v>0</v>
      </c>
      <c r="O190" s="240"/>
      <c r="P190" s="240"/>
      <c r="Q190" s="240"/>
      <c r="R190" s="36"/>
      <c r="T190" s="171" t="s">
        <v>20</v>
      </c>
      <c r="U190" s="43" t="s">
        <v>48</v>
      </c>
      <c r="V190" s="35"/>
      <c r="W190" s="172">
        <f t="shared" si="36"/>
        <v>0</v>
      </c>
      <c r="X190" s="172">
        <v>0</v>
      </c>
      <c r="Y190" s="172">
        <f t="shared" si="37"/>
        <v>0</v>
      </c>
      <c r="Z190" s="172">
        <v>0</v>
      </c>
      <c r="AA190" s="173">
        <f t="shared" si="38"/>
        <v>0</v>
      </c>
      <c r="AR190" s="18" t="s">
        <v>162</v>
      </c>
      <c r="AT190" s="18" t="s">
        <v>158</v>
      </c>
      <c r="AU190" s="18" t="s">
        <v>90</v>
      </c>
      <c r="AY190" s="18" t="s">
        <v>157</v>
      </c>
      <c r="BE190" s="109">
        <f t="shared" si="39"/>
        <v>0</v>
      </c>
      <c r="BF190" s="109">
        <f t="shared" si="40"/>
        <v>0</v>
      </c>
      <c r="BG190" s="109">
        <f t="shared" si="41"/>
        <v>0</v>
      </c>
      <c r="BH190" s="109">
        <f t="shared" si="42"/>
        <v>0</v>
      </c>
      <c r="BI190" s="109">
        <f t="shared" si="43"/>
        <v>0</v>
      </c>
      <c r="BJ190" s="18" t="s">
        <v>90</v>
      </c>
      <c r="BK190" s="174">
        <f t="shared" si="44"/>
        <v>0</v>
      </c>
      <c r="BL190" s="18" t="s">
        <v>162</v>
      </c>
      <c r="BM190" s="18" t="s">
        <v>339</v>
      </c>
    </row>
    <row r="191" spans="2:65" s="1" customFormat="1" ht="38.25" customHeight="1">
      <c r="B191" s="34"/>
      <c r="C191" s="166" t="s">
        <v>250</v>
      </c>
      <c r="D191" s="166" t="s">
        <v>158</v>
      </c>
      <c r="E191" s="167" t="s">
        <v>340</v>
      </c>
      <c r="F191" s="237" t="s">
        <v>341</v>
      </c>
      <c r="G191" s="237"/>
      <c r="H191" s="237"/>
      <c r="I191" s="237"/>
      <c r="J191" s="168" t="s">
        <v>165</v>
      </c>
      <c r="K191" s="169">
        <v>2</v>
      </c>
      <c r="L191" s="238">
        <v>0</v>
      </c>
      <c r="M191" s="239"/>
      <c r="N191" s="240">
        <f t="shared" si="35"/>
        <v>0</v>
      </c>
      <c r="O191" s="240"/>
      <c r="P191" s="240"/>
      <c r="Q191" s="240"/>
      <c r="R191" s="36"/>
      <c r="T191" s="171" t="s">
        <v>20</v>
      </c>
      <c r="U191" s="43" t="s">
        <v>48</v>
      </c>
      <c r="V191" s="35"/>
      <c r="W191" s="172">
        <f t="shared" si="36"/>
        <v>0</v>
      </c>
      <c r="X191" s="172">
        <v>0</v>
      </c>
      <c r="Y191" s="172">
        <f t="shared" si="37"/>
        <v>0</v>
      </c>
      <c r="Z191" s="172">
        <v>0</v>
      </c>
      <c r="AA191" s="173">
        <f t="shared" si="38"/>
        <v>0</v>
      </c>
      <c r="AR191" s="18" t="s">
        <v>162</v>
      </c>
      <c r="AT191" s="18" t="s">
        <v>158</v>
      </c>
      <c r="AU191" s="18" t="s">
        <v>90</v>
      </c>
      <c r="AY191" s="18" t="s">
        <v>157</v>
      </c>
      <c r="BE191" s="109">
        <f t="shared" si="39"/>
        <v>0</v>
      </c>
      <c r="BF191" s="109">
        <f t="shared" si="40"/>
        <v>0</v>
      </c>
      <c r="BG191" s="109">
        <f t="shared" si="41"/>
        <v>0</v>
      </c>
      <c r="BH191" s="109">
        <f t="shared" si="42"/>
        <v>0</v>
      </c>
      <c r="BI191" s="109">
        <f t="shared" si="43"/>
        <v>0</v>
      </c>
      <c r="BJ191" s="18" t="s">
        <v>90</v>
      </c>
      <c r="BK191" s="174">
        <f t="shared" si="44"/>
        <v>0</v>
      </c>
      <c r="BL191" s="18" t="s">
        <v>162</v>
      </c>
      <c r="BM191" s="18" t="s">
        <v>342</v>
      </c>
    </row>
    <row r="192" spans="2:65" s="1" customFormat="1" ht="25.5" customHeight="1">
      <c r="B192" s="34"/>
      <c r="C192" s="175" t="s">
        <v>343</v>
      </c>
      <c r="D192" s="175" t="s">
        <v>304</v>
      </c>
      <c r="E192" s="176" t="s">
        <v>344</v>
      </c>
      <c r="F192" s="241" t="s">
        <v>345</v>
      </c>
      <c r="G192" s="241"/>
      <c r="H192" s="241"/>
      <c r="I192" s="241"/>
      <c r="J192" s="177" t="s">
        <v>168</v>
      </c>
      <c r="K192" s="178">
        <v>2</v>
      </c>
      <c r="L192" s="242">
        <v>0</v>
      </c>
      <c r="M192" s="243"/>
      <c r="N192" s="244">
        <f t="shared" si="35"/>
        <v>0</v>
      </c>
      <c r="O192" s="240"/>
      <c r="P192" s="240"/>
      <c r="Q192" s="240"/>
      <c r="R192" s="36"/>
      <c r="T192" s="171" t="s">
        <v>20</v>
      </c>
      <c r="U192" s="43" t="s">
        <v>48</v>
      </c>
      <c r="V192" s="35"/>
      <c r="W192" s="172">
        <f t="shared" si="36"/>
        <v>0</v>
      </c>
      <c r="X192" s="172">
        <v>0</v>
      </c>
      <c r="Y192" s="172">
        <f t="shared" si="37"/>
        <v>0</v>
      </c>
      <c r="Z192" s="172">
        <v>0</v>
      </c>
      <c r="AA192" s="173">
        <f t="shared" si="38"/>
        <v>0</v>
      </c>
      <c r="AR192" s="18" t="s">
        <v>173</v>
      </c>
      <c r="AT192" s="18" t="s">
        <v>304</v>
      </c>
      <c r="AU192" s="18" t="s">
        <v>90</v>
      </c>
      <c r="AY192" s="18" t="s">
        <v>157</v>
      </c>
      <c r="BE192" s="109">
        <f t="shared" si="39"/>
        <v>0</v>
      </c>
      <c r="BF192" s="109">
        <f t="shared" si="40"/>
        <v>0</v>
      </c>
      <c r="BG192" s="109">
        <f t="shared" si="41"/>
        <v>0</v>
      </c>
      <c r="BH192" s="109">
        <f t="shared" si="42"/>
        <v>0</v>
      </c>
      <c r="BI192" s="109">
        <f t="shared" si="43"/>
        <v>0</v>
      </c>
      <c r="BJ192" s="18" t="s">
        <v>90</v>
      </c>
      <c r="BK192" s="174">
        <f t="shared" si="44"/>
        <v>0</v>
      </c>
      <c r="BL192" s="18" t="s">
        <v>162</v>
      </c>
      <c r="BM192" s="18" t="s">
        <v>346</v>
      </c>
    </row>
    <row r="193" spans="2:65" s="1" customFormat="1" ht="38.25" customHeight="1">
      <c r="B193" s="34"/>
      <c r="C193" s="166" t="s">
        <v>254</v>
      </c>
      <c r="D193" s="166" t="s">
        <v>158</v>
      </c>
      <c r="E193" s="167" t="s">
        <v>347</v>
      </c>
      <c r="F193" s="237" t="s">
        <v>348</v>
      </c>
      <c r="G193" s="237"/>
      <c r="H193" s="237"/>
      <c r="I193" s="237"/>
      <c r="J193" s="168" t="s">
        <v>165</v>
      </c>
      <c r="K193" s="169">
        <v>5</v>
      </c>
      <c r="L193" s="238">
        <v>0</v>
      </c>
      <c r="M193" s="239"/>
      <c r="N193" s="240">
        <f t="shared" si="35"/>
        <v>0</v>
      </c>
      <c r="O193" s="240"/>
      <c r="P193" s="240"/>
      <c r="Q193" s="240"/>
      <c r="R193" s="36"/>
      <c r="T193" s="171" t="s">
        <v>20</v>
      </c>
      <c r="U193" s="43" t="s">
        <v>48</v>
      </c>
      <c r="V193" s="35"/>
      <c r="W193" s="172">
        <f t="shared" si="36"/>
        <v>0</v>
      </c>
      <c r="X193" s="172">
        <v>0</v>
      </c>
      <c r="Y193" s="172">
        <f t="shared" si="37"/>
        <v>0</v>
      </c>
      <c r="Z193" s="172">
        <v>0</v>
      </c>
      <c r="AA193" s="173">
        <f t="shared" si="38"/>
        <v>0</v>
      </c>
      <c r="AR193" s="18" t="s">
        <v>162</v>
      </c>
      <c r="AT193" s="18" t="s">
        <v>158</v>
      </c>
      <c r="AU193" s="18" t="s">
        <v>90</v>
      </c>
      <c r="AY193" s="18" t="s">
        <v>157</v>
      </c>
      <c r="BE193" s="109">
        <f t="shared" si="39"/>
        <v>0</v>
      </c>
      <c r="BF193" s="109">
        <f t="shared" si="40"/>
        <v>0</v>
      </c>
      <c r="BG193" s="109">
        <f t="shared" si="41"/>
        <v>0</v>
      </c>
      <c r="BH193" s="109">
        <f t="shared" si="42"/>
        <v>0</v>
      </c>
      <c r="BI193" s="109">
        <f t="shared" si="43"/>
        <v>0</v>
      </c>
      <c r="BJ193" s="18" t="s">
        <v>90</v>
      </c>
      <c r="BK193" s="174">
        <f t="shared" si="44"/>
        <v>0</v>
      </c>
      <c r="BL193" s="18" t="s">
        <v>162</v>
      </c>
      <c r="BM193" s="18" t="s">
        <v>349</v>
      </c>
    </row>
    <row r="194" spans="2:65" s="1" customFormat="1" ht="38.25" customHeight="1">
      <c r="B194" s="34"/>
      <c r="C194" s="166" t="s">
        <v>350</v>
      </c>
      <c r="D194" s="166" t="s">
        <v>158</v>
      </c>
      <c r="E194" s="167" t="s">
        <v>351</v>
      </c>
      <c r="F194" s="237" t="s">
        <v>352</v>
      </c>
      <c r="G194" s="237"/>
      <c r="H194" s="237"/>
      <c r="I194" s="237"/>
      <c r="J194" s="168" t="s">
        <v>165</v>
      </c>
      <c r="K194" s="169">
        <v>1</v>
      </c>
      <c r="L194" s="238">
        <v>0</v>
      </c>
      <c r="M194" s="239"/>
      <c r="N194" s="240">
        <f t="shared" si="35"/>
        <v>0</v>
      </c>
      <c r="O194" s="240"/>
      <c r="P194" s="240"/>
      <c r="Q194" s="240"/>
      <c r="R194" s="36"/>
      <c r="T194" s="171" t="s">
        <v>20</v>
      </c>
      <c r="U194" s="43" t="s">
        <v>48</v>
      </c>
      <c r="V194" s="35"/>
      <c r="W194" s="172">
        <f t="shared" si="36"/>
        <v>0</v>
      </c>
      <c r="X194" s="172">
        <v>0</v>
      </c>
      <c r="Y194" s="172">
        <f t="shared" si="37"/>
        <v>0</v>
      </c>
      <c r="Z194" s="172">
        <v>0</v>
      </c>
      <c r="AA194" s="173">
        <f t="shared" si="38"/>
        <v>0</v>
      </c>
      <c r="AR194" s="18" t="s">
        <v>162</v>
      </c>
      <c r="AT194" s="18" t="s">
        <v>158</v>
      </c>
      <c r="AU194" s="18" t="s">
        <v>90</v>
      </c>
      <c r="AY194" s="18" t="s">
        <v>157</v>
      </c>
      <c r="BE194" s="109">
        <f t="shared" si="39"/>
        <v>0</v>
      </c>
      <c r="BF194" s="109">
        <f t="shared" si="40"/>
        <v>0</v>
      </c>
      <c r="BG194" s="109">
        <f t="shared" si="41"/>
        <v>0</v>
      </c>
      <c r="BH194" s="109">
        <f t="shared" si="42"/>
        <v>0</v>
      </c>
      <c r="BI194" s="109">
        <f t="shared" si="43"/>
        <v>0</v>
      </c>
      <c r="BJ194" s="18" t="s">
        <v>90</v>
      </c>
      <c r="BK194" s="174">
        <f t="shared" si="44"/>
        <v>0</v>
      </c>
      <c r="BL194" s="18" t="s">
        <v>162</v>
      </c>
      <c r="BM194" s="18" t="s">
        <v>353</v>
      </c>
    </row>
    <row r="195" spans="2:65" s="1" customFormat="1" ht="38.25" customHeight="1">
      <c r="B195" s="34"/>
      <c r="C195" s="166" t="s">
        <v>257</v>
      </c>
      <c r="D195" s="166" t="s">
        <v>158</v>
      </c>
      <c r="E195" s="167" t="s">
        <v>354</v>
      </c>
      <c r="F195" s="237" t="s">
        <v>355</v>
      </c>
      <c r="G195" s="237"/>
      <c r="H195" s="237"/>
      <c r="I195" s="237"/>
      <c r="J195" s="168" t="s">
        <v>165</v>
      </c>
      <c r="K195" s="169">
        <v>6</v>
      </c>
      <c r="L195" s="238">
        <v>0</v>
      </c>
      <c r="M195" s="239"/>
      <c r="N195" s="240">
        <f t="shared" si="35"/>
        <v>0</v>
      </c>
      <c r="O195" s="240"/>
      <c r="P195" s="240"/>
      <c r="Q195" s="240"/>
      <c r="R195" s="36"/>
      <c r="T195" s="171" t="s">
        <v>20</v>
      </c>
      <c r="U195" s="43" t="s">
        <v>48</v>
      </c>
      <c r="V195" s="35"/>
      <c r="W195" s="172">
        <f t="shared" si="36"/>
        <v>0</v>
      </c>
      <c r="X195" s="172">
        <v>0</v>
      </c>
      <c r="Y195" s="172">
        <f t="shared" si="37"/>
        <v>0</v>
      </c>
      <c r="Z195" s="172">
        <v>0</v>
      </c>
      <c r="AA195" s="173">
        <f t="shared" si="38"/>
        <v>0</v>
      </c>
      <c r="AR195" s="18" t="s">
        <v>162</v>
      </c>
      <c r="AT195" s="18" t="s">
        <v>158</v>
      </c>
      <c r="AU195" s="18" t="s">
        <v>90</v>
      </c>
      <c r="AY195" s="18" t="s">
        <v>157</v>
      </c>
      <c r="BE195" s="109">
        <f t="shared" si="39"/>
        <v>0</v>
      </c>
      <c r="BF195" s="109">
        <f t="shared" si="40"/>
        <v>0</v>
      </c>
      <c r="BG195" s="109">
        <f t="shared" si="41"/>
        <v>0</v>
      </c>
      <c r="BH195" s="109">
        <f t="shared" si="42"/>
        <v>0</v>
      </c>
      <c r="BI195" s="109">
        <f t="shared" si="43"/>
        <v>0</v>
      </c>
      <c r="BJ195" s="18" t="s">
        <v>90</v>
      </c>
      <c r="BK195" s="174">
        <f t="shared" si="44"/>
        <v>0</v>
      </c>
      <c r="BL195" s="18" t="s">
        <v>162</v>
      </c>
      <c r="BM195" s="18" t="s">
        <v>356</v>
      </c>
    </row>
    <row r="196" spans="2:65" s="1" customFormat="1" ht="38.25" customHeight="1">
      <c r="B196" s="34"/>
      <c r="C196" s="166" t="s">
        <v>357</v>
      </c>
      <c r="D196" s="166" t="s">
        <v>158</v>
      </c>
      <c r="E196" s="167" t="s">
        <v>358</v>
      </c>
      <c r="F196" s="237" t="s">
        <v>359</v>
      </c>
      <c r="G196" s="237"/>
      <c r="H196" s="237"/>
      <c r="I196" s="237"/>
      <c r="J196" s="168" t="s">
        <v>165</v>
      </c>
      <c r="K196" s="169">
        <v>2</v>
      </c>
      <c r="L196" s="238">
        <v>0</v>
      </c>
      <c r="M196" s="239"/>
      <c r="N196" s="240">
        <f t="shared" si="35"/>
        <v>0</v>
      </c>
      <c r="O196" s="240"/>
      <c r="P196" s="240"/>
      <c r="Q196" s="240"/>
      <c r="R196" s="36"/>
      <c r="T196" s="171" t="s">
        <v>20</v>
      </c>
      <c r="U196" s="43" t="s">
        <v>48</v>
      </c>
      <c r="V196" s="35"/>
      <c r="W196" s="172">
        <f t="shared" si="36"/>
        <v>0</v>
      </c>
      <c r="X196" s="172">
        <v>0</v>
      </c>
      <c r="Y196" s="172">
        <f t="shared" si="37"/>
        <v>0</v>
      </c>
      <c r="Z196" s="172">
        <v>0</v>
      </c>
      <c r="AA196" s="173">
        <f t="shared" si="38"/>
        <v>0</v>
      </c>
      <c r="AR196" s="18" t="s">
        <v>162</v>
      </c>
      <c r="AT196" s="18" t="s">
        <v>158</v>
      </c>
      <c r="AU196" s="18" t="s">
        <v>90</v>
      </c>
      <c r="AY196" s="18" t="s">
        <v>157</v>
      </c>
      <c r="BE196" s="109">
        <f t="shared" si="39"/>
        <v>0</v>
      </c>
      <c r="BF196" s="109">
        <f t="shared" si="40"/>
        <v>0</v>
      </c>
      <c r="BG196" s="109">
        <f t="shared" si="41"/>
        <v>0</v>
      </c>
      <c r="BH196" s="109">
        <f t="shared" si="42"/>
        <v>0</v>
      </c>
      <c r="BI196" s="109">
        <f t="shared" si="43"/>
        <v>0</v>
      </c>
      <c r="BJ196" s="18" t="s">
        <v>90</v>
      </c>
      <c r="BK196" s="174">
        <f t="shared" si="44"/>
        <v>0</v>
      </c>
      <c r="BL196" s="18" t="s">
        <v>162</v>
      </c>
      <c r="BM196" s="18" t="s">
        <v>360</v>
      </c>
    </row>
    <row r="197" spans="2:65" s="1" customFormat="1" ht="25.5" customHeight="1">
      <c r="B197" s="34"/>
      <c r="C197" s="166" t="s">
        <v>261</v>
      </c>
      <c r="D197" s="166" t="s">
        <v>158</v>
      </c>
      <c r="E197" s="167" t="s">
        <v>361</v>
      </c>
      <c r="F197" s="237" t="s">
        <v>362</v>
      </c>
      <c r="G197" s="237"/>
      <c r="H197" s="237"/>
      <c r="I197" s="237"/>
      <c r="J197" s="168" t="s">
        <v>165</v>
      </c>
      <c r="K197" s="169">
        <v>9</v>
      </c>
      <c r="L197" s="238">
        <v>0</v>
      </c>
      <c r="M197" s="239"/>
      <c r="N197" s="240">
        <f t="shared" si="35"/>
        <v>0</v>
      </c>
      <c r="O197" s="240"/>
      <c r="P197" s="240"/>
      <c r="Q197" s="240"/>
      <c r="R197" s="36"/>
      <c r="T197" s="171" t="s">
        <v>20</v>
      </c>
      <c r="U197" s="43" t="s">
        <v>48</v>
      </c>
      <c r="V197" s="35"/>
      <c r="W197" s="172">
        <f t="shared" si="36"/>
        <v>0</v>
      </c>
      <c r="X197" s="172">
        <v>0</v>
      </c>
      <c r="Y197" s="172">
        <f t="shared" si="37"/>
        <v>0</v>
      </c>
      <c r="Z197" s="172">
        <v>0</v>
      </c>
      <c r="AA197" s="173">
        <f t="shared" si="38"/>
        <v>0</v>
      </c>
      <c r="AR197" s="18" t="s">
        <v>162</v>
      </c>
      <c r="AT197" s="18" t="s">
        <v>158</v>
      </c>
      <c r="AU197" s="18" t="s">
        <v>90</v>
      </c>
      <c r="AY197" s="18" t="s">
        <v>157</v>
      </c>
      <c r="BE197" s="109">
        <f t="shared" si="39"/>
        <v>0</v>
      </c>
      <c r="BF197" s="109">
        <f t="shared" si="40"/>
        <v>0</v>
      </c>
      <c r="BG197" s="109">
        <f t="shared" si="41"/>
        <v>0</v>
      </c>
      <c r="BH197" s="109">
        <f t="shared" si="42"/>
        <v>0</v>
      </c>
      <c r="BI197" s="109">
        <f t="shared" si="43"/>
        <v>0</v>
      </c>
      <c r="BJ197" s="18" t="s">
        <v>90</v>
      </c>
      <c r="BK197" s="174">
        <f t="shared" si="44"/>
        <v>0</v>
      </c>
      <c r="BL197" s="18" t="s">
        <v>162</v>
      </c>
      <c r="BM197" s="18" t="s">
        <v>363</v>
      </c>
    </row>
    <row r="198" spans="2:65" s="1" customFormat="1" ht="25.5" customHeight="1">
      <c r="B198" s="34"/>
      <c r="C198" s="166" t="s">
        <v>364</v>
      </c>
      <c r="D198" s="166" t="s">
        <v>158</v>
      </c>
      <c r="E198" s="167" t="s">
        <v>365</v>
      </c>
      <c r="F198" s="237" t="s">
        <v>366</v>
      </c>
      <c r="G198" s="237"/>
      <c r="H198" s="237"/>
      <c r="I198" s="237"/>
      <c r="J198" s="168" t="s">
        <v>165</v>
      </c>
      <c r="K198" s="169">
        <v>8</v>
      </c>
      <c r="L198" s="238">
        <v>0</v>
      </c>
      <c r="M198" s="239"/>
      <c r="N198" s="240">
        <f t="shared" si="35"/>
        <v>0</v>
      </c>
      <c r="O198" s="240"/>
      <c r="P198" s="240"/>
      <c r="Q198" s="240"/>
      <c r="R198" s="36"/>
      <c r="T198" s="171" t="s">
        <v>20</v>
      </c>
      <c r="U198" s="43" t="s">
        <v>48</v>
      </c>
      <c r="V198" s="35"/>
      <c r="W198" s="172">
        <f t="shared" si="36"/>
        <v>0</v>
      </c>
      <c r="X198" s="172">
        <v>0</v>
      </c>
      <c r="Y198" s="172">
        <f t="shared" si="37"/>
        <v>0</v>
      </c>
      <c r="Z198" s="172">
        <v>0</v>
      </c>
      <c r="AA198" s="173">
        <f t="shared" si="38"/>
        <v>0</v>
      </c>
      <c r="AR198" s="18" t="s">
        <v>162</v>
      </c>
      <c r="AT198" s="18" t="s">
        <v>158</v>
      </c>
      <c r="AU198" s="18" t="s">
        <v>90</v>
      </c>
      <c r="AY198" s="18" t="s">
        <v>157</v>
      </c>
      <c r="BE198" s="109">
        <f t="shared" si="39"/>
        <v>0</v>
      </c>
      <c r="BF198" s="109">
        <f t="shared" si="40"/>
        <v>0</v>
      </c>
      <c r="BG198" s="109">
        <f t="shared" si="41"/>
        <v>0</v>
      </c>
      <c r="BH198" s="109">
        <f t="shared" si="42"/>
        <v>0</v>
      </c>
      <c r="BI198" s="109">
        <f t="shared" si="43"/>
        <v>0</v>
      </c>
      <c r="BJ198" s="18" t="s">
        <v>90</v>
      </c>
      <c r="BK198" s="174">
        <f t="shared" si="44"/>
        <v>0</v>
      </c>
      <c r="BL198" s="18" t="s">
        <v>162</v>
      </c>
      <c r="BM198" s="18" t="s">
        <v>367</v>
      </c>
    </row>
    <row r="199" spans="2:65" s="1" customFormat="1" ht="25.5" customHeight="1">
      <c r="B199" s="34"/>
      <c r="C199" s="166" t="s">
        <v>264</v>
      </c>
      <c r="D199" s="166" t="s">
        <v>158</v>
      </c>
      <c r="E199" s="167" t="s">
        <v>368</v>
      </c>
      <c r="F199" s="237" t="s">
        <v>369</v>
      </c>
      <c r="G199" s="237"/>
      <c r="H199" s="237"/>
      <c r="I199" s="237"/>
      <c r="J199" s="168" t="s">
        <v>165</v>
      </c>
      <c r="K199" s="169">
        <v>2</v>
      </c>
      <c r="L199" s="238">
        <v>0</v>
      </c>
      <c r="M199" s="239"/>
      <c r="N199" s="240">
        <f t="shared" si="35"/>
        <v>0</v>
      </c>
      <c r="O199" s="240"/>
      <c r="P199" s="240"/>
      <c r="Q199" s="240"/>
      <c r="R199" s="36"/>
      <c r="T199" s="171" t="s">
        <v>20</v>
      </c>
      <c r="U199" s="43" t="s">
        <v>48</v>
      </c>
      <c r="V199" s="35"/>
      <c r="W199" s="172">
        <f t="shared" si="36"/>
        <v>0</v>
      </c>
      <c r="X199" s="172">
        <v>0</v>
      </c>
      <c r="Y199" s="172">
        <f t="shared" si="37"/>
        <v>0</v>
      </c>
      <c r="Z199" s="172">
        <v>0</v>
      </c>
      <c r="AA199" s="173">
        <f t="shared" si="38"/>
        <v>0</v>
      </c>
      <c r="AR199" s="18" t="s">
        <v>162</v>
      </c>
      <c r="AT199" s="18" t="s">
        <v>158</v>
      </c>
      <c r="AU199" s="18" t="s">
        <v>90</v>
      </c>
      <c r="AY199" s="18" t="s">
        <v>157</v>
      </c>
      <c r="BE199" s="109">
        <f t="shared" si="39"/>
        <v>0</v>
      </c>
      <c r="BF199" s="109">
        <f t="shared" si="40"/>
        <v>0</v>
      </c>
      <c r="BG199" s="109">
        <f t="shared" si="41"/>
        <v>0</v>
      </c>
      <c r="BH199" s="109">
        <f t="shared" si="42"/>
        <v>0</v>
      </c>
      <c r="BI199" s="109">
        <f t="shared" si="43"/>
        <v>0</v>
      </c>
      <c r="BJ199" s="18" t="s">
        <v>90</v>
      </c>
      <c r="BK199" s="174">
        <f t="shared" si="44"/>
        <v>0</v>
      </c>
      <c r="BL199" s="18" t="s">
        <v>162</v>
      </c>
      <c r="BM199" s="18" t="s">
        <v>370</v>
      </c>
    </row>
    <row r="200" spans="2:65" s="1" customFormat="1" ht="25.5" customHeight="1">
      <c r="B200" s="34"/>
      <c r="C200" s="166" t="s">
        <v>371</v>
      </c>
      <c r="D200" s="166" t="s">
        <v>158</v>
      </c>
      <c r="E200" s="167" t="s">
        <v>372</v>
      </c>
      <c r="F200" s="237" t="s">
        <v>373</v>
      </c>
      <c r="G200" s="237"/>
      <c r="H200" s="237"/>
      <c r="I200" s="237"/>
      <c r="J200" s="168" t="s">
        <v>246</v>
      </c>
      <c r="K200" s="169">
        <v>0.124</v>
      </c>
      <c r="L200" s="238">
        <v>0</v>
      </c>
      <c r="M200" s="239"/>
      <c r="N200" s="240">
        <f t="shared" si="35"/>
        <v>0</v>
      </c>
      <c r="O200" s="240"/>
      <c r="P200" s="240"/>
      <c r="Q200" s="240"/>
      <c r="R200" s="36"/>
      <c r="T200" s="171" t="s">
        <v>20</v>
      </c>
      <c r="U200" s="43" t="s">
        <v>48</v>
      </c>
      <c r="V200" s="35"/>
      <c r="W200" s="172">
        <f t="shared" si="36"/>
        <v>0</v>
      </c>
      <c r="X200" s="172">
        <v>0</v>
      </c>
      <c r="Y200" s="172">
        <f t="shared" si="37"/>
        <v>0</v>
      </c>
      <c r="Z200" s="172">
        <v>0</v>
      </c>
      <c r="AA200" s="173">
        <f t="shared" si="38"/>
        <v>0</v>
      </c>
      <c r="AR200" s="18" t="s">
        <v>162</v>
      </c>
      <c r="AT200" s="18" t="s">
        <v>158</v>
      </c>
      <c r="AU200" s="18" t="s">
        <v>90</v>
      </c>
      <c r="AY200" s="18" t="s">
        <v>157</v>
      </c>
      <c r="BE200" s="109">
        <f t="shared" si="39"/>
        <v>0</v>
      </c>
      <c r="BF200" s="109">
        <f t="shared" si="40"/>
        <v>0</v>
      </c>
      <c r="BG200" s="109">
        <f t="shared" si="41"/>
        <v>0</v>
      </c>
      <c r="BH200" s="109">
        <f t="shared" si="42"/>
        <v>0</v>
      </c>
      <c r="BI200" s="109">
        <f t="shared" si="43"/>
        <v>0</v>
      </c>
      <c r="BJ200" s="18" t="s">
        <v>90</v>
      </c>
      <c r="BK200" s="174">
        <f t="shared" si="44"/>
        <v>0</v>
      </c>
      <c r="BL200" s="18" t="s">
        <v>162</v>
      </c>
      <c r="BM200" s="18" t="s">
        <v>374</v>
      </c>
    </row>
    <row r="201" spans="2:65" s="9" customFormat="1" ht="29.85" customHeight="1">
      <c r="B201" s="155"/>
      <c r="C201" s="156"/>
      <c r="D201" s="165" t="s">
        <v>128</v>
      </c>
      <c r="E201" s="165"/>
      <c r="F201" s="165"/>
      <c r="G201" s="165"/>
      <c r="H201" s="165"/>
      <c r="I201" s="165"/>
      <c r="J201" s="165"/>
      <c r="K201" s="165"/>
      <c r="L201" s="165"/>
      <c r="M201" s="165"/>
      <c r="N201" s="226">
        <f>BK201</f>
        <v>0</v>
      </c>
      <c r="O201" s="227"/>
      <c r="P201" s="227"/>
      <c r="Q201" s="227"/>
      <c r="R201" s="158"/>
      <c r="T201" s="159"/>
      <c r="U201" s="156"/>
      <c r="V201" s="156"/>
      <c r="W201" s="160">
        <f>SUM(W202:W209)</f>
        <v>0</v>
      </c>
      <c r="X201" s="156"/>
      <c r="Y201" s="160">
        <f>SUM(Y202:Y209)</f>
        <v>0</v>
      </c>
      <c r="Z201" s="156"/>
      <c r="AA201" s="161">
        <f>SUM(AA202:AA209)</f>
        <v>0</v>
      </c>
      <c r="AR201" s="162" t="s">
        <v>90</v>
      </c>
      <c r="AT201" s="163" t="s">
        <v>80</v>
      </c>
      <c r="AU201" s="163" t="s">
        <v>87</v>
      </c>
      <c r="AY201" s="162" t="s">
        <v>157</v>
      </c>
      <c r="BK201" s="164">
        <f>SUM(BK202:BK209)</f>
        <v>0</v>
      </c>
    </row>
    <row r="202" spans="2:65" s="1" customFormat="1" ht="25.5" customHeight="1">
      <c r="B202" s="34"/>
      <c r="C202" s="166" t="s">
        <v>268</v>
      </c>
      <c r="D202" s="166" t="s">
        <v>158</v>
      </c>
      <c r="E202" s="167" t="s">
        <v>375</v>
      </c>
      <c r="F202" s="237" t="s">
        <v>376</v>
      </c>
      <c r="G202" s="237"/>
      <c r="H202" s="237"/>
      <c r="I202" s="237"/>
      <c r="J202" s="168" t="s">
        <v>172</v>
      </c>
      <c r="K202" s="169">
        <v>40.299999999999997</v>
      </c>
      <c r="L202" s="238">
        <v>0</v>
      </c>
      <c r="M202" s="239"/>
      <c r="N202" s="240">
        <f t="shared" ref="N202:N209" si="45">ROUND(L202*K202,3)</f>
        <v>0</v>
      </c>
      <c r="O202" s="240"/>
      <c r="P202" s="240"/>
      <c r="Q202" s="240"/>
      <c r="R202" s="36"/>
      <c r="T202" s="171" t="s">
        <v>20</v>
      </c>
      <c r="U202" s="43" t="s">
        <v>48</v>
      </c>
      <c r="V202" s="35"/>
      <c r="W202" s="172">
        <f t="shared" ref="W202:W209" si="46">V202*K202</f>
        <v>0</v>
      </c>
      <c r="X202" s="172">
        <v>0</v>
      </c>
      <c r="Y202" s="172">
        <f t="shared" ref="Y202:Y209" si="47">X202*K202</f>
        <v>0</v>
      </c>
      <c r="Z202" s="172">
        <v>0</v>
      </c>
      <c r="AA202" s="173">
        <f t="shared" ref="AA202:AA209" si="48">Z202*K202</f>
        <v>0</v>
      </c>
      <c r="AR202" s="18" t="s">
        <v>187</v>
      </c>
      <c r="AT202" s="18" t="s">
        <v>158</v>
      </c>
      <c r="AU202" s="18" t="s">
        <v>90</v>
      </c>
      <c r="AY202" s="18" t="s">
        <v>157</v>
      </c>
      <c r="BE202" s="109">
        <f t="shared" ref="BE202:BE209" si="49">IF(U202="základná",N202,0)</f>
        <v>0</v>
      </c>
      <c r="BF202" s="109">
        <f t="shared" ref="BF202:BF209" si="50">IF(U202="znížená",N202,0)</f>
        <v>0</v>
      </c>
      <c r="BG202" s="109">
        <f t="shared" ref="BG202:BG209" si="51">IF(U202="zákl. prenesená",N202,0)</f>
        <v>0</v>
      </c>
      <c r="BH202" s="109">
        <f t="shared" ref="BH202:BH209" si="52">IF(U202="zníž. prenesená",N202,0)</f>
        <v>0</v>
      </c>
      <c r="BI202" s="109">
        <f t="shared" ref="BI202:BI209" si="53">IF(U202="nulová",N202,0)</f>
        <v>0</v>
      </c>
      <c r="BJ202" s="18" t="s">
        <v>90</v>
      </c>
      <c r="BK202" s="174">
        <f t="shared" ref="BK202:BK209" si="54">ROUND(L202*K202,3)</f>
        <v>0</v>
      </c>
      <c r="BL202" s="18" t="s">
        <v>187</v>
      </c>
      <c r="BM202" s="18" t="s">
        <v>377</v>
      </c>
    </row>
    <row r="203" spans="2:65" s="1" customFormat="1" ht="16.5" customHeight="1">
      <c r="B203" s="34"/>
      <c r="C203" s="175" t="s">
        <v>378</v>
      </c>
      <c r="D203" s="175" t="s">
        <v>304</v>
      </c>
      <c r="E203" s="176" t="s">
        <v>379</v>
      </c>
      <c r="F203" s="241" t="s">
        <v>380</v>
      </c>
      <c r="G203" s="241"/>
      <c r="H203" s="241"/>
      <c r="I203" s="241"/>
      <c r="J203" s="177" t="s">
        <v>168</v>
      </c>
      <c r="K203" s="178">
        <v>7.2539999999999996</v>
      </c>
      <c r="L203" s="242">
        <v>0</v>
      </c>
      <c r="M203" s="243"/>
      <c r="N203" s="244">
        <f t="shared" si="45"/>
        <v>0</v>
      </c>
      <c r="O203" s="240"/>
      <c r="P203" s="240"/>
      <c r="Q203" s="240"/>
      <c r="R203" s="36"/>
      <c r="T203" s="171" t="s">
        <v>20</v>
      </c>
      <c r="U203" s="43" t="s">
        <v>48</v>
      </c>
      <c r="V203" s="35"/>
      <c r="W203" s="172">
        <f t="shared" si="46"/>
        <v>0</v>
      </c>
      <c r="X203" s="172">
        <v>0</v>
      </c>
      <c r="Y203" s="172">
        <f t="shared" si="47"/>
        <v>0</v>
      </c>
      <c r="Z203" s="172">
        <v>0</v>
      </c>
      <c r="AA203" s="173">
        <f t="shared" si="48"/>
        <v>0</v>
      </c>
      <c r="AR203" s="18" t="s">
        <v>214</v>
      </c>
      <c r="AT203" s="18" t="s">
        <v>304</v>
      </c>
      <c r="AU203" s="18" t="s">
        <v>90</v>
      </c>
      <c r="AY203" s="18" t="s">
        <v>157</v>
      </c>
      <c r="BE203" s="109">
        <f t="shared" si="49"/>
        <v>0</v>
      </c>
      <c r="BF203" s="109">
        <f t="shared" si="50"/>
        <v>0</v>
      </c>
      <c r="BG203" s="109">
        <f t="shared" si="51"/>
        <v>0</v>
      </c>
      <c r="BH203" s="109">
        <f t="shared" si="52"/>
        <v>0</v>
      </c>
      <c r="BI203" s="109">
        <f t="shared" si="53"/>
        <v>0</v>
      </c>
      <c r="BJ203" s="18" t="s">
        <v>90</v>
      </c>
      <c r="BK203" s="174">
        <f t="shared" si="54"/>
        <v>0</v>
      </c>
      <c r="BL203" s="18" t="s">
        <v>187</v>
      </c>
      <c r="BM203" s="18" t="s">
        <v>381</v>
      </c>
    </row>
    <row r="204" spans="2:65" s="1" customFormat="1" ht="25.5" customHeight="1">
      <c r="B204" s="34"/>
      <c r="C204" s="166" t="s">
        <v>271</v>
      </c>
      <c r="D204" s="166" t="s">
        <v>158</v>
      </c>
      <c r="E204" s="167" t="s">
        <v>382</v>
      </c>
      <c r="F204" s="237" t="s">
        <v>383</v>
      </c>
      <c r="G204" s="237"/>
      <c r="H204" s="237"/>
      <c r="I204" s="237"/>
      <c r="J204" s="168" t="s">
        <v>168</v>
      </c>
      <c r="K204" s="169">
        <v>61.037999999999997</v>
      </c>
      <c r="L204" s="238">
        <v>0</v>
      </c>
      <c r="M204" s="239"/>
      <c r="N204" s="240">
        <f t="shared" si="45"/>
        <v>0</v>
      </c>
      <c r="O204" s="240"/>
      <c r="P204" s="240"/>
      <c r="Q204" s="240"/>
      <c r="R204" s="36"/>
      <c r="T204" s="171" t="s">
        <v>20</v>
      </c>
      <c r="U204" s="43" t="s">
        <v>48</v>
      </c>
      <c r="V204" s="35"/>
      <c r="W204" s="172">
        <f t="shared" si="46"/>
        <v>0</v>
      </c>
      <c r="X204" s="172">
        <v>0</v>
      </c>
      <c r="Y204" s="172">
        <f t="shared" si="47"/>
        <v>0</v>
      </c>
      <c r="Z204" s="172">
        <v>0</v>
      </c>
      <c r="AA204" s="173">
        <f t="shared" si="48"/>
        <v>0</v>
      </c>
      <c r="AR204" s="18" t="s">
        <v>187</v>
      </c>
      <c r="AT204" s="18" t="s">
        <v>158</v>
      </c>
      <c r="AU204" s="18" t="s">
        <v>90</v>
      </c>
      <c r="AY204" s="18" t="s">
        <v>157</v>
      </c>
      <c r="BE204" s="109">
        <f t="shared" si="49"/>
        <v>0</v>
      </c>
      <c r="BF204" s="109">
        <f t="shared" si="50"/>
        <v>0</v>
      </c>
      <c r="BG204" s="109">
        <f t="shared" si="51"/>
        <v>0</v>
      </c>
      <c r="BH204" s="109">
        <f t="shared" si="52"/>
        <v>0</v>
      </c>
      <c r="BI204" s="109">
        <f t="shared" si="53"/>
        <v>0</v>
      </c>
      <c r="BJ204" s="18" t="s">
        <v>90</v>
      </c>
      <c r="BK204" s="174">
        <f t="shared" si="54"/>
        <v>0</v>
      </c>
      <c r="BL204" s="18" t="s">
        <v>187</v>
      </c>
      <c r="BM204" s="18" t="s">
        <v>384</v>
      </c>
    </row>
    <row r="205" spans="2:65" s="1" customFormat="1" ht="38.25" customHeight="1">
      <c r="B205" s="34"/>
      <c r="C205" s="166" t="s">
        <v>385</v>
      </c>
      <c r="D205" s="166" t="s">
        <v>158</v>
      </c>
      <c r="E205" s="167" t="s">
        <v>386</v>
      </c>
      <c r="F205" s="237" t="s">
        <v>387</v>
      </c>
      <c r="G205" s="237"/>
      <c r="H205" s="237"/>
      <c r="I205" s="237"/>
      <c r="J205" s="168" t="s">
        <v>168</v>
      </c>
      <c r="K205" s="169">
        <v>10.5</v>
      </c>
      <c r="L205" s="238">
        <v>0</v>
      </c>
      <c r="M205" s="239"/>
      <c r="N205" s="240">
        <f t="shared" si="45"/>
        <v>0</v>
      </c>
      <c r="O205" s="240"/>
      <c r="P205" s="240"/>
      <c r="Q205" s="240"/>
      <c r="R205" s="36"/>
      <c r="T205" s="171" t="s">
        <v>20</v>
      </c>
      <c r="U205" s="43" t="s">
        <v>48</v>
      </c>
      <c r="V205" s="35"/>
      <c r="W205" s="172">
        <f t="shared" si="46"/>
        <v>0</v>
      </c>
      <c r="X205" s="172">
        <v>0</v>
      </c>
      <c r="Y205" s="172">
        <f t="shared" si="47"/>
        <v>0</v>
      </c>
      <c r="Z205" s="172">
        <v>0</v>
      </c>
      <c r="AA205" s="173">
        <f t="shared" si="48"/>
        <v>0</v>
      </c>
      <c r="AR205" s="18" t="s">
        <v>187</v>
      </c>
      <c r="AT205" s="18" t="s">
        <v>158</v>
      </c>
      <c r="AU205" s="18" t="s">
        <v>90</v>
      </c>
      <c r="AY205" s="18" t="s">
        <v>157</v>
      </c>
      <c r="BE205" s="109">
        <f t="shared" si="49"/>
        <v>0</v>
      </c>
      <c r="BF205" s="109">
        <f t="shared" si="50"/>
        <v>0</v>
      </c>
      <c r="BG205" s="109">
        <f t="shared" si="51"/>
        <v>0</v>
      </c>
      <c r="BH205" s="109">
        <f t="shared" si="52"/>
        <v>0</v>
      </c>
      <c r="BI205" s="109">
        <f t="shared" si="53"/>
        <v>0</v>
      </c>
      <c r="BJ205" s="18" t="s">
        <v>90</v>
      </c>
      <c r="BK205" s="174">
        <f t="shared" si="54"/>
        <v>0</v>
      </c>
      <c r="BL205" s="18" t="s">
        <v>187</v>
      </c>
      <c r="BM205" s="18" t="s">
        <v>388</v>
      </c>
    </row>
    <row r="206" spans="2:65" s="1" customFormat="1" ht="25.5" customHeight="1">
      <c r="B206" s="34"/>
      <c r="C206" s="175" t="s">
        <v>275</v>
      </c>
      <c r="D206" s="175" t="s">
        <v>304</v>
      </c>
      <c r="E206" s="176" t="s">
        <v>389</v>
      </c>
      <c r="F206" s="241" t="s">
        <v>390</v>
      </c>
      <c r="G206" s="241"/>
      <c r="H206" s="241"/>
      <c r="I206" s="241"/>
      <c r="J206" s="177" t="s">
        <v>168</v>
      </c>
      <c r="K206" s="178">
        <v>72.968999999999994</v>
      </c>
      <c r="L206" s="242">
        <v>0</v>
      </c>
      <c r="M206" s="243"/>
      <c r="N206" s="244">
        <f t="shared" si="45"/>
        <v>0</v>
      </c>
      <c r="O206" s="240"/>
      <c r="P206" s="240"/>
      <c r="Q206" s="240"/>
      <c r="R206" s="36"/>
      <c r="T206" s="171" t="s">
        <v>20</v>
      </c>
      <c r="U206" s="43" t="s">
        <v>48</v>
      </c>
      <c r="V206" s="35"/>
      <c r="W206" s="172">
        <f t="shared" si="46"/>
        <v>0</v>
      </c>
      <c r="X206" s="172">
        <v>0</v>
      </c>
      <c r="Y206" s="172">
        <f t="shared" si="47"/>
        <v>0</v>
      </c>
      <c r="Z206" s="172">
        <v>0</v>
      </c>
      <c r="AA206" s="173">
        <f t="shared" si="48"/>
        <v>0</v>
      </c>
      <c r="AR206" s="18" t="s">
        <v>214</v>
      </c>
      <c r="AT206" s="18" t="s">
        <v>304</v>
      </c>
      <c r="AU206" s="18" t="s">
        <v>90</v>
      </c>
      <c r="AY206" s="18" t="s">
        <v>157</v>
      </c>
      <c r="BE206" s="109">
        <f t="shared" si="49"/>
        <v>0</v>
      </c>
      <c r="BF206" s="109">
        <f t="shared" si="50"/>
        <v>0</v>
      </c>
      <c r="BG206" s="109">
        <f t="shared" si="51"/>
        <v>0</v>
      </c>
      <c r="BH206" s="109">
        <f t="shared" si="52"/>
        <v>0</v>
      </c>
      <c r="BI206" s="109">
        <f t="shared" si="53"/>
        <v>0</v>
      </c>
      <c r="BJ206" s="18" t="s">
        <v>90</v>
      </c>
      <c r="BK206" s="174">
        <f t="shared" si="54"/>
        <v>0</v>
      </c>
      <c r="BL206" s="18" t="s">
        <v>187</v>
      </c>
      <c r="BM206" s="18" t="s">
        <v>391</v>
      </c>
    </row>
    <row r="207" spans="2:65" s="1" customFormat="1" ht="16.5" customHeight="1">
      <c r="B207" s="34"/>
      <c r="C207" s="166" t="s">
        <v>392</v>
      </c>
      <c r="D207" s="166" t="s">
        <v>158</v>
      </c>
      <c r="E207" s="167" t="s">
        <v>393</v>
      </c>
      <c r="F207" s="237" t="s">
        <v>394</v>
      </c>
      <c r="G207" s="237"/>
      <c r="H207" s="237"/>
      <c r="I207" s="237"/>
      <c r="J207" s="168" t="s">
        <v>172</v>
      </c>
      <c r="K207" s="169">
        <v>18.2</v>
      </c>
      <c r="L207" s="238">
        <v>0</v>
      </c>
      <c r="M207" s="239"/>
      <c r="N207" s="240">
        <f t="shared" si="45"/>
        <v>0</v>
      </c>
      <c r="O207" s="240"/>
      <c r="P207" s="240"/>
      <c r="Q207" s="240"/>
      <c r="R207" s="36"/>
      <c r="T207" s="171" t="s">
        <v>20</v>
      </c>
      <c r="U207" s="43" t="s">
        <v>48</v>
      </c>
      <c r="V207" s="35"/>
      <c r="W207" s="172">
        <f t="shared" si="46"/>
        <v>0</v>
      </c>
      <c r="X207" s="172">
        <v>0</v>
      </c>
      <c r="Y207" s="172">
        <f t="shared" si="47"/>
        <v>0</v>
      </c>
      <c r="Z207" s="172">
        <v>0</v>
      </c>
      <c r="AA207" s="173">
        <f t="shared" si="48"/>
        <v>0</v>
      </c>
      <c r="AR207" s="18" t="s">
        <v>187</v>
      </c>
      <c r="AT207" s="18" t="s">
        <v>158</v>
      </c>
      <c r="AU207" s="18" t="s">
        <v>90</v>
      </c>
      <c r="AY207" s="18" t="s">
        <v>157</v>
      </c>
      <c r="BE207" s="109">
        <f t="shared" si="49"/>
        <v>0</v>
      </c>
      <c r="BF207" s="109">
        <f t="shared" si="50"/>
        <v>0</v>
      </c>
      <c r="BG207" s="109">
        <f t="shared" si="51"/>
        <v>0</v>
      </c>
      <c r="BH207" s="109">
        <f t="shared" si="52"/>
        <v>0</v>
      </c>
      <c r="BI207" s="109">
        <f t="shared" si="53"/>
        <v>0</v>
      </c>
      <c r="BJ207" s="18" t="s">
        <v>90</v>
      </c>
      <c r="BK207" s="174">
        <f t="shared" si="54"/>
        <v>0</v>
      </c>
      <c r="BL207" s="18" t="s">
        <v>187</v>
      </c>
      <c r="BM207" s="18" t="s">
        <v>395</v>
      </c>
    </row>
    <row r="208" spans="2:65" s="1" customFormat="1" ht="16.5" customHeight="1">
      <c r="B208" s="34"/>
      <c r="C208" s="175" t="s">
        <v>278</v>
      </c>
      <c r="D208" s="175" t="s">
        <v>304</v>
      </c>
      <c r="E208" s="176" t="s">
        <v>396</v>
      </c>
      <c r="F208" s="241" t="s">
        <v>397</v>
      </c>
      <c r="G208" s="241"/>
      <c r="H208" s="241"/>
      <c r="I208" s="241"/>
      <c r="J208" s="177" t="s">
        <v>165</v>
      </c>
      <c r="K208" s="178">
        <v>9.2539999999999996</v>
      </c>
      <c r="L208" s="242">
        <v>0</v>
      </c>
      <c r="M208" s="243"/>
      <c r="N208" s="244">
        <f t="shared" si="45"/>
        <v>0</v>
      </c>
      <c r="O208" s="240"/>
      <c r="P208" s="240"/>
      <c r="Q208" s="240"/>
      <c r="R208" s="36"/>
      <c r="T208" s="171" t="s">
        <v>20</v>
      </c>
      <c r="U208" s="43" t="s">
        <v>48</v>
      </c>
      <c r="V208" s="35"/>
      <c r="W208" s="172">
        <f t="shared" si="46"/>
        <v>0</v>
      </c>
      <c r="X208" s="172">
        <v>0</v>
      </c>
      <c r="Y208" s="172">
        <f t="shared" si="47"/>
        <v>0</v>
      </c>
      <c r="Z208" s="172">
        <v>0</v>
      </c>
      <c r="AA208" s="173">
        <f t="shared" si="48"/>
        <v>0</v>
      </c>
      <c r="AR208" s="18" t="s">
        <v>214</v>
      </c>
      <c r="AT208" s="18" t="s">
        <v>304</v>
      </c>
      <c r="AU208" s="18" t="s">
        <v>90</v>
      </c>
      <c r="AY208" s="18" t="s">
        <v>157</v>
      </c>
      <c r="BE208" s="109">
        <f t="shared" si="49"/>
        <v>0</v>
      </c>
      <c r="BF208" s="109">
        <f t="shared" si="50"/>
        <v>0</v>
      </c>
      <c r="BG208" s="109">
        <f t="shared" si="51"/>
        <v>0</v>
      </c>
      <c r="BH208" s="109">
        <f t="shared" si="52"/>
        <v>0</v>
      </c>
      <c r="BI208" s="109">
        <f t="shared" si="53"/>
        <v>0</v>
      </c>
      <c r="BJ208" s="18" t="s">
        <v>90</v>
      </c>
      <c r="BK208" s="174">
        <f t="shared" si="54"/>
        <v>0</v>
      </c>
      <c r="BL208" s="18" t="s">
        <v>187</v>
      </c>
      <c r="BM208" s="18" t="s">
        <v>398</v>
      </c>
    </row>
    <row r="209" spans="2:65" s="1" customFormat="1" ht="25.5" customHeight="1">
      <c r="B209" s="34"/>
      <c r="C209" s="166" t="s">
        <v>399</v>
      </c>
      <c r="D209" s="166" t="s">
        <v>158</v>
      </c>
      <c r="E209" s="167" t="s">
        <v>400</v>
      </c>
      <c r="F209" s="237" t="s">
        <v>401</v>
      </c>
      <c r="G209" s="237"/>
      <c r="H209" s="237"/>
      <c r="I209" s="237"/>
      <c r="J209" s="168" t="s">
        <v>246</v>
      </c>
      <c r="K209" s="169">
        <v>1.242</v>
      </c>
      <c r="L209" s="238">
        <v>0</v>
      </c>
      <c r="M209" s="239"/>
      <c r="N209" s="240">
        <f t="shared" si="45"/>
        <v>0</v>
      </c>
      <c r="O209" s="240"/>
      <c r="P209" s="240"/>
      <c r="Q209" s="240"/>
      <c r="R209" s="36"/>
      <c r="T209" s="171" t="s">
        <v>20</v>
      </c>
      <c r="U209" s="43" t="s">
        <v>48</v>
      </c>
      <c r="V209" s="35"/>
      <c r="W209" s="172">
        <f t="shared" si="46"/>
        <v>0</v>
      </c>
      <c r="X209" s="172">
        <v>0</v>
      </c>
      <c r="Y209" s="172">
        <f t="shared" si="47"/>
        <v>0</v>
      </c>
      <c r="Z209" s="172">
        <v>0</v>
      </c>
      <c r="AA209" s="173">
        <f t="shared" si="48"/>
        <v>0</v>
      </c>
      <c r="AR209" s="18" t="s">
        <v>187</v>
      </c>
      <c r="AT209" s="18" t="s">
        <v>158</v>
      </c>
      <c r="AU209" s="18" t="s">
        <v>90</v>
      </c>
      <c r="AY209" s="18" t="s">
        <v>157</v>
      </c>
      <c r="BE209" s="109">
        <f t="shared" si="49"/>
        <v>0</v>
      </c>
      <c r="BF209" s="109">
        <f t="shared" si="50"/>
        <v>0</v>
      </c>
      <c r="BG209" s="109">
        <f t="shared" si="51"/>
        <v>0</v>
      </c>
      <c r="BH209" s="109">
        <f t="shared" si="52"/>
        <v>0</v>
      </c>
      <c r="BI209" s="109">
        <f t="shared" si="53"/>
        <v>0</v>
      </c>
      <c r="BJ209" s="18" t="s">
        <v>90</v>
      </c>
      <c r="BK209" s="174">
        <f t="shared" si="54"/>
        <v>0</v>
      </c>
      <c r="BL209" s="18" t="s">
        <v>187</v>
      </c>
      <c r="BM209" s="18" t="s">
        <v>402</v>
      </c>
    </row>
    <row r="210" spans="2:65" s="9" customFormat="1" ht="29.85" customHeight="1">
      <c r="B210" s="155"/>
      <c r="C210" s="156"/>
      <c r="D210" s="165" t="s">
        <v>129</v>
      </c>
      <c r="E210" s="165"/>
      <c r="F210" s="165"/>
      <c r="G210" s="165"/>
      <c r="H210" s="165"/>
      <c r="I210" s="165"/>
      <c r="J210" s="165"/>
      <c r="K210" s="165"/>
      <c r="L210" s="165"/>
      <c r="M210" s="165"/>
      <c r="N210" s="226">
        <f>BK210</f>
        <v>0</v>
      </c>
      <c r="O210" s="227"/>
      <c r="P210" s="227"/>
      <c r="Q210" s="227"/>
      <c r="R210" s="158"/>
      <c r="T210" s="159"/>
      <c r="U210" s="156"/>
      <c r="V210" s="156"/>
      <c r="W210" s="160">
        <f>W211</f>
        <v>0</v>
      </c>
      <c r="X210" s="156"/>
      <c r="Y210" s="160">
        <f>Y211</f>
        <v>0</v>
      </c>
      <c r="Z210" s="156"/>
      <c r="AA210" s="161">
        <f>AA211</f>
        <v>0</v>
      </c>
      <c r="AR210" s="162" t="s">
        <v>90</v>
      </c>
      <c r="AT210" s="163" t="s">
        <v>80</v>
      </c>
      <c r="AU210" s="163" t="s">
        <v>87</v>
      </c>
      <c r="AY210" s="162" t="s">
        <v>157</v>
      </c>
      <c r="BK210" s="164">
        <f>BK211</f>
        <v>0</v>
      </c>
    </row>
    <row r="211" spans="2:65" s="1" customFormat="1" ht="25.5" customHeight="1">
      <c r="B211" s="34"/>
      <c r="C211" s="166" t="s">
        <v>403</v>
      </c>
      <c r="D211" s="166" t="s">
        <v>158</v>
      </c>
      <c r="E211" s="167" t="s">
        <v>404</v>
      </c>
      <c r="F211" s="237" t="s">
        <v>405</v>
      </c>
      <c r="G211" s="237"/>
      <c r="H211" s="237"/>
      <c r="I211" s="237"/>
      <c r="J211" s="168" t="s">
        <v>168</v>
      </c>
      <c r="K211" s="169">
        <v>47.22</v>
      </c>
      <c r="L211" s="238">
        <v>0</v>
      </c>
      <c r="M211" s="239"/>
      <c r="N211" s="240">
        <f>ROUND(L211*K211,3)</f>
        <v>0</v>
      </c>
      <c r="O211" s="240"/>
      <c r="P211" s="240"/>
      <c r="Q211" s="240"/>
      <c r="R211" s="36"/>
      <c r="T211" s="171" t="s">
        <v>20</v>
      </c>
      <c r="U211" s="43" t="s">
        <v>48</v>
      </c>
      <c r="V211" s="35"/>
      <c r="W211" s="172">
        <f>V211*K211</f>
        <v>0</v>
      </c>
      <c r="X211" s="172">
        <v>0</v>
      </c>
      <c r="Y211" s="172">
        <f>X211*K211</f>
        <v>0</v>
      </c>
      <c r="Z211" s="172">
        <v>0</v>
      </c>
      <c r="AA211" s="173">
        <f>Z211*K211</f>
        <v>0</v>
      </c>
      <c r="AR211" s="18" t="s">
        <v>187</v>
      </c>
      <c r="AT211" s="18" t="s">
        <v>158</v>
      </c>
      <c r="AU211" s="18" t="s">
        <v>90</v>
      </c>
      <c r="AY211" s="18" t="s">
        <v>157</v>
      </c>
      <c r="BE211" s="109">
        <f>IF(U211="základná",N211,0)</f>
        <v>0</v>
      </c>
      <c r="BF211" s="109">
        <f>IF(U211="znížená",N211,0)</f>
        <v>0</v>
      </c>
      <c r="BG211" s="109">
        <f>IF(U211="zákl. prenesená",N211,0)</f>
        <v>0</v>
      </c>
      <c r="BH211" s="109">
        <f>IF(U211="zníž. prenesená",N211,0)</f>
        <v>0</v>
      </c>
      <c r="BI211" s="109">
        <f>IF(U211="nulová",N211,0)</f>
        <v>0</v>
      </c>
      <c r="BJ211" s="18" t="s">
        <v>90</v>
      </c>
      <c r="BK211" s="174">
        <f>ROUND(L211*K211,3)</f>
        <v>0</v>
      </c>
      <c r="BL211" s="18" t="s">
        <v>187</v>
      </c>
      <c r="BM211" s="18" t="s">
        <v>406</v>
      </c>
    </row>
    <row r="212" spans="2:65" s="9" customFormat="1" ht="29.85" customHeight="1">
      <c r="B212" s="155"/>
      <c r="C212" s="156"/>
      <c r="D212" s="165" t="s">
        <v>130</v>
      </c>
      <c r="E212" s="165"/>
      <c r="F212" s="165"/>
      <c r="G212" s="165"/>
      <c r="H212" s="165"/>
      <c r="I212" s="165"/>
      <c r="J212" s="165"/>
      <c r="K212" s="165"/>
      <c r="L212" s="165"/>
      <c r="M212" s="165"/>
      <c r="N212" s="226">
        <f>BK212</f>
        <v>0</v>
      </c>
      <c r="O212" s="227"/>
      <c r="P212" s="227"/>
      <c r="Q212" s="227"/>
      <c r="R212" s="158"/>
      <c r="T212" s="159"/>
      <c r="U212" s="156"/>
      <c r="V212" s="156"/>
      <c r="W212" s="160">
        <f>SUM(W213:W220)</f>
        <v>0</v>
      </c>
      <c r="X212" s="156"/>
      <c r="Y212" s="160">
        <f>SUM(Y213:Y220)</f>
        <v>0</v>
      </c>
      <c r="Z212" s="156"/>
      <c r="AA212" s="161">
        <f>SUM(AA213:AA220)</f>
        <v>0</v>
      </c>
      <c r="AR212" s="162" t="s">
        <v>90</v>
      </c>
      <c r="AT212" s="163" t="s">
        <v>80</v>
      </c>
      <c r="AU212" s="163" t="s">
        <v>87</v>
      </c>
      <c r="AY212" s="162" t="s">
        <v>157</v>
      </c>
      <c r="BK212" s="164">
        <f>SUM(BK213:BK220)</f>
        <v>0</v>
      </c>
    </row>
    <row r="213" spans="2:65" s="1" customFormat="1" ht="25.5" customHeight="1">
      <c r="B213" s="34"/>
      <c r="C213" s="166" t="s">
        <v>407</v>
      </c>
      <c r="D213" s="166" t="s">
        <v>158</v>
      </c>
      <c r="E213" s="167" t="s">
        <v>408</v>
      </c>
      <c r="F213" s="237" t="s">
        <v>409</v>
      </c>
      <c r="G213" s="237"/>
      <c r="H213" s="237"/>
      <c r="I213" s="237"/>
      <c r="J213" s="168" t="s">
        <v>172</v>
      </c>
      <c r="K213" s="169">
        <v>48</v>
      </c>
      <c r="L213" s="238">
        <v>0</v>
      </c>
      <c r="M213" s="239"/>
      <c r="N213" s="240">
        <f t="shared" ref="N213:N220" si="55">ROUND(L213*K213,3)</f>
        <v>0</v>
      </c>
      <c r="O213" s="240"/>
      <c r="P213" s="240"/>
      <c r="Q213" s="240"/>
      <c r="R213" s="36"/>
      <c r="T213" s="171" t="s">
        <v>20</v>
      </c>
      <c r="U213" s="43" t="s">
        <v>48</v>
      </c>
      <c r="V213" s="35"/>
      <c r="W213" s="172">
        <f t="shared" ref="W213:W220" si="56">V213*K213</f>
        <v>0</v>
      </c>
      <c r="X213" s="172">
        <v>0</v>
      </c>
      <c r="Y213" s="172">
        <f t="shared" ref="Y213:Y220" si="57">X213*K213</f>
        <v>0</v>
      </c>
      <c r="Z213" s="172">
        <v>0</v>
      </c>
      <c r="AA213" s="173">
        <f t="shared" ref="AA213:AA220" si="58">Z213*K213</f>
        <v>0</v>
      </c>
      <c r="AR213" s="18" t="s">
        <v>187</v>
      </c>
      <c r="AT213" s="18" t="s">
        <v>158</v>
      </c>
      <c r="AU213" s="18" t="s">
        <v>90</v>
      </c>
      <c r="AY213" s="18" t="s">
        <v>157</v>
      </c>
      <c r="BE213" s="109">
        <f t="shared" ref="BE213:BE220" si="59">IF(U213="základná",N213,0)</f>
        <v>0</v>
      </c>
      <c r="BF213" s="109">
        <f t="shared" ref="BF213:BF220" si="60">IF(U213="znížená",N213,0)</f>
        <v>0</v>
      </c>
      <c r="BG213" s="109">
        <f t="shared" ref="BG213:BG220" si="61">IF(U213="zákl. prenesená",N213,0)</f>
        <v>0</v>
      </c>
      <c r="BH213" s="109">
        <f t="shared" ref="BH213:BH220" si="62">IF(U213="zníž. prenesená",N213,0)</f>
        <v>0</v>
      </c>
      <c r="BI213" s="109">
        <f t="shared" ref="BI213:BI220" si="63">IF(U213="nulová",N213,0)</f>
        <v>0</v>
      </c>
      <c r="BJ213" s="18" t="s">
        <v>90</v>
      </c>
      <c r="BK213" s="174">
        <f t="shared" ref="BK213:BK220" si="64">ROUND(L213*K213,3)</f>
        <v>0</v>
      </c>
      <c r="BL213" s="18" t="s">
        <v>187</v>
      </c>
      <c r="BM213" s="18" t="s">
        <v>410</v>
      </c>
    </row>
    <row r="214" spans="2:65" s="1" customFormat="1" ht="25.5" customHeight="1">
      <c r="B214" s="34"/>
      <c r="C214" s="166" t="s">
        <v>282</v>
      </c>
      <c r="D214" s="166" t="s">
        <v>158</v>
      </c>
      <c r="E214" s="167" t="s">
        <v>411</v>
      </c>
      <c r="F214" s="237" t="s">
        <v>412</v>
      </c>
      <c r="G214" s="237"/>
      <c r="H214" s="237"/>
      <c r="I214" s="237"/>
      <c r="J214" s="168" t="s">
        <v>172</v>
      </c>
      <c r="K214" s="169">
        <v>98.9</v>
      </c>
      <c r="L214" s="238">
        <v>0</v>
      </c>
      <c r="M214" s="239"/>
      <c r="N214" s="240">
        <f t="shared" si="55"/>
        <v>0</v>
      </c>
      <c r="O214" s="240"/>
      <c r="P214" s="240"/>
      <c r="Q214" s="240"/>
      <c r="R214" s="36"/>
      <c r="T214" s="171" t="s">
        <v>20</v>
      </c>
      <c r="U214" s="43" t="s">
        <v>48</v>
      </c>
      <c r="V214" s="35"/>
      <c r="W214" s="172">
        <f t="shared" si="56"/>
        <v>0</v>
      </c>
      <c r="X214" s="172">
        <v>0</v>
      </c>
      <c r="Y214" s="172">
        <f t="shared" si="57"/>
        <v>0</v>
      </c>
      <c r="Z214" s="172">
        <v>0</v>
      </c>
      <c r="AA214" s="173">
        <f t="shared" si="58"/>
        <v>0</v>
      </c>
      <c r="AR214" s="18" t="s">
        <v>187</v>
      </c>
      <c r="AT214" s="18" t="s">
        <v>158</v>
      </c>
      <c r="AU214" s="18" t="s">
        <v>90</v>
      </c>
      <c r="AY214" s="18" t="s">
        <v>157</v>
      </c>
      <c r="BE214" s="109">
        <f t="shared" si="59"/>
        <v>0</v>
      </c>
      <c r="BF214" s="109">
        <f t="shared" si="60"/>
        <v>0</v>
      </c>
      <c r="BG214" s="109">
        <f t="shared" si="61"/>
        <v>0</v>
      </c>
      <c r="BH214" s="109">
        <f t="shared" si="62"/>
        <v>0</v>
      </c>
      <c r="BI214" s="109">
        <f t="shared" si="63"/>
        <v>0</v>
      </c>
      <c r="BJ214" s="18" t="s">
        <v>90</v>
      </c>
      <c r="BK214" s="174">
        <f t="shared" si="64"/>
        <v>0</v>
      </c>
      <c r="BL214" s="18" t="s">
        <v>187</v>
      </c>
      <c r="BM214" s="18" t="s">
        <v>413</v>
      </c>
    </row>
    <row r="215" spans="2:65" s="1" customFormat="1" ht="16.5" customHeight="1">
      <c r="B215" s="34"/>
      <c r="C215" s="175" t="s">
        <v>414</v>
      </c>
      <c r="D215" s="175" t="s">
        <v>304</v>
      </c>
      <c r="E215" s="176" t="s">
        <v>415</v>
      </c>
      <c r="F215" s="241" t="s">
        <v>416</v>
      </c>
      <c r="G215" s="241"/>
      <c r="H215" s="241"/>
      <c r="I215" s="241"/>
      <c r="J215" s="177" t="s">
        <v>172</v>
      </c>
      <c r="K215" s="178">
        <v>103.845</v>
      </c>
      <c r="L215" s="242">
        <v>0</v>
      </c>
      <c r="M215" s="243"/>
      <c r="N215" s="244">
        <f t="shared" si="55"/>
        <v>0</v>
      </c>
      <c r="O215" s="240"/>
      <c r="P215" s="240"/>
      <c r="Q215" s="240"/>
      <c r="R215" s="36"/>
      <c r="T215" s="171" t="s">
        <v>20</v>
      </c>
      <c r="U215" s="43" t="s">
        <v>48</v>
      </c>
      <c r="V215" s="35"/>
      <c r="W215" s="172">
        <f t="shared" si="56"/>
        <v>0</v>
      </c>
      <c r="X215" s="172">
        <v>0</v>
      </c>
      <c r="Y215" s="172">
        <f t="shared" si="57"/>
        <v>0</v>
      </c>
      <c r="Z215" s="172">
        <v>0</v>
      </c>
      <c r="AA215" s="173">
        <f t="shared" si="58"/>
        <v>0</v>
      </c>
      <c r="AR215" s="18" t="s">
        <v>214</v>
      </c>
      <c r="AT215" s="18" t="s">
        <v>304</v>
      </c>
      <c r="AU215" s="18" t="s">
        <v>90</v>
      </c>
      <c r="AY215" s="18" t="s">
        <v>157</v>
      </c>
      <c r="BE215" s="109">
        <f t="shared" si="59"/>
        <v>0</v>
      </c>
      <c r="BF215" s="109">
        <f t="shared" si="60"/>
        <v>0</v>
      </c>
      <c r="BG215" s="109">
        <f t="shared" si="61"/>
        <v>0</v>
      </c>
      <c r="BH215" s="109">
        <f t="shared" si="62"/>
        <v>0</v>
      </c>
      <c r="BI215" s="109">
        <f t="shared" si="63"/>
        <v>0</v>
      </c>
      <c r="BJ215" s="18" t="s">
        <v>90</v>
      </c>
      <c r="BK215" s="174">
        <f t="shared" si="64"/>
        <v>0</v>
      </c>
      <c r="BL215" s="18" t="s">
        <v>187</v>
      </c>
      <c r="BM215" s="18" t="s">
        <v>417</v>
      </c>
    </row>
    <row r="216" spans="2:65" s="1" customFormat="1" ht="25.5" customHeight="1">
      <c r="B216" s="34"/>
      <c r="C216" s="166" t="s">
        <v>285</v>
      </c>
      <c r="D216" s="166" t="s">
        <v>158</v>
      </c>
      <c r="E216" s="167" t="s">
        <v>418</v>
      </c>
      <c r="F216" s="237" t="s">
        <v>419</v>
      </c>
      <c r="G216" s="237"/>
      <c r="H216" s="237"/>
      <c r="I216" s="237"/>
      <c r="J216" s="168" t="s">
        <v>168</v>
      </c>
      <c r="K216" s="169">
        <v>47.22</v>
      </c>
      <c r="L216" s="238">
        <v>0</v>
      </c>
      <c r="M216" s="239"/>
      <c r="N216" s="240">
        <f t="shared" si="55"/>
        <v>0</v>
      </c>
      <c r="O216" s="240"/>
      <c r="P216" s="240"/>
      <c r="Q216" s="240"/>
      <c r="R216" s="36"/>
      <c r="T216" s="171" t="s">
        <v>20</v>
      </c>
      <c r="U216" s="43" t="s">
        <v>48</v>
      </c>
      <c r="V216" s="35"/>
      <c r="W216" s="172">
        <f t="shared" si="56"/>
        <v>0</v>
      </c>
      <c r="X216" s="172">
        <v>0</v>
      </c>
      <c r="Y216" s="172">
        <f t="shared" si="57"/>
        <v>0</v>
      </c>
      <c r="Z216" s="172">
        <v>0</v>
      </c>
      <c r="AA216" s="173">
        <f t="shared" si="58"/>
        <v>0</v>
      </c>
      <c r="AR216" s="18" t="s">
        <v>187</v>
      </c>
      <c r="AT216" s="18" t="s">
        <v>158</v>
      </c>
      <c r="AU216" s="18" t="s">
        <v>90</v>
      </c>
      <c r="AY216" s="18" t="s">
        <v>157</v>
      </c>
      <c r="BE216" s="109">
        <f t="shared" si="59"/>
        <v>0</v>
      </c>
      <c r="BF216" s="109">
        <f t="shared" si="60"/>
        <v>0</v>
      </c>
      <c r="BG216" s="109">
        <f t="shared" si="61"/>
        <v>0</v>
      </c>
      <c r="BH216" s="109">
        <f t="shared" si="62"/>
        <v>0</v>
      </c>
      <c r="BI216" s="109">
        <f t="shared" si="63"/>
        <v>0</v>
      </c>
      <c r="BJ216" s="18" t="s">
        <v>90</v>
      </c>
      <c r="BK216" s="174">
        <f t="shared" si="64"/>
        <v>0</v>
      </c>
      <c r="BL216" s="18" t="s">
        <v>187</v>
      </c>
      <c r="BM216" s="18" t="s">
        <v>420</v>
      </c>
    </row>
    <row r="217" spans="2:65" s="1" customFormat="1" ht="25.5" customHeight="1">
      <c r="B217" s="34"/>
      <c r="C217" s="166" t="s">
        <v>421</v>
      </c>
      <c r="D217" s="166" t="s">
        <v>158</v>
      </c>
      <c r="E217" s="167" t="s">
        <v>422</v>
      </c>
      <c r="F217" s="237" t="s">
        <v>423</v>
      </c>
      <c r="G217" s="237"/>
      <c r="H217" s="237"/>
      <c r="I217" s="237"/>
      <c r="J217" s="168" t="s">
        <v>168</v>
      </c>
      <c r="K217" s="169">
        <v>91.74</v>
      </c>
      <c r="L217" s="238">
        <v>0</v>
      </c>
      <c r="M217" s="239"/>
      <c r="N217" s="240">
        <f t="shared" si="55"/>
        <v>0</v>
      </c>
      <c r="O217" s="240"/>
      <c r="P217" s="240"/>
      <c r="Q217" s="240"/>
      <c r="R217" s="36"/>
      <c r="T217" s="171" t="s">
        <v>20</v>
      </c>
      <c r="U217" s="43" t="s">
        <v>48</v>
      </c>
      <c r="V217" s="35"/>
      <c r="W217" s="172">
        <f t="shared" si="56"/>
        <v>0</v>
      </c>
      <c r="X217" s="172">
        <v>0</v>
      </c>
      <c r="Y217" s="172">
        <f t="shared" si="57"/>
        <v>0</v>
      </c>
      <c r="Z217" s="172">
        <v>0</v>
      </c>
      <c r="AA217" s="173">
        <f t="shared" si="58"/>
        <v>0</v>
      </c>
      <c r="AR217" s="18" t="s">
        <v>187</v>
      </c>
      <c r="AT217" s="18" t="s">
        <v>158</v>
      </c>
      <c r="AU217" s="18" t="s">
        <v>90</v>
      </c>
      <c r="AY217" s="18" t="s">
        <v>157</v>
      </c>
      <c r="BE217" s="109">
        <f t="shared" si="59"/>
        <v>0</v>
      </c>
      <c r="BF217" s="109">
        <f t="shared" si="60"/>
        <v>0</v>
      </c>
      <c r="BG217" s="109">
        <f t="shared" si="61"/>
        <v>0</v>
      </c>
      <c r="BH217" s="109">
        <f t="shared" si="62"/>
        <v>0</v>
      </c>
      <c r="BI217" s="109">
        <f t="shared" si="63"/>
        <v>0</v>
      </c>
      <c r="BJ217" s="18" t="s">
        <v>90</v>
      </c>
      <c r="BK217" s="174">
        <f t="shared" si="64"/>
        <v>0</v>
      </c>
      <c r="BL217" s="18" t="s">
        <v>187</v>
      </c>
      <c r="BM217" s="18" t="s">
        <v>424</v>
      </c>
    </row>
    <row r="218" spans="2:65" s="1" customFormat="1" ht="25.5" customHeight="1">
      <c r="B218" s="34"/>
      <c r="C218" s="175" t="s">
        <v>289</v>
      </c>
      <c r="D218" s="175" t="s">
        <v>304</v>
      </c>
      <c r="E218" s="176" t="s">
        <v>425</v>
      </c>
      <c r="F218" s="241" t="s">
        <v>426</v>
      </c>
      <c r="G218" s="241"/>
      <c r="H218" s="241"/>
      <c r="I218" s="241"/>
      <c r="J218" s="177" t="s">
        <v>168</v>
      </c>
      <c r="K218" s="178">
        <v>94.492000000000004</v>
      </c>
      <c r="L218" s="242">
        <v>0</v>
      </c>
      <c r="M218" s="243"/>
      <c r="N218" s="244">
        <f t="shared" si="55"/>
        <v>0</v>
      </c>
      <c r="O218" s="240"/>
      <c r="P218" s="240"/>
      <c r="Q218" s="240"/>
      <c r="R218" s="36"/>
      <c r="T218" s="171" t="s">
        <v>20</v>
      </c>
      <c r="U218" s="43" t="s">
        <v>48</v>
      </c>
      <c r="V218" s="35"/>
      <c r="W218" s="172">
        <f t="shared" si="56"/>
        <v>0</v>
      </c>
      <c r="X218" s="172">
        <v>0</v>
      </c>
      <c r="Y218" s="172">
        <f t="shared" si="57"/>
        <v>0</v>
      </c>
      <c r="Z218" s="172">
        <v>0</v>
      </c>
      <c r="AA218" s="173">
        <f t="shared" si="58"/>
        <v>0</v>
      </c>
      <c r="AR218" s="18" t="s">
        <v>214</v>
      </c>
      <c r="AT218" s="18" t="s">
        <v>304</v>
      </c>
      <c r="AU218" s="18" t="s">
        <v>90</v>
      </c>
      <c r="AY218" s="18" t="s">
        <v>157</v>
      </c>
      <c r="BE218" s="109">
        <f t="shared" si="59"/>
        <v>0</v>
      </c>
      <c r="BF218" s="109">
        <f t="shared" si="60"/>
        <v>0</v>
      </c>
      <c r="BG218" s="109">
        <f t="shared" si="61"/>
        <v>0</v>
      </c>
      <c r="BH218" s="109">
        <f t="shared" si="62"/>
        <v>0</v>
      </c>
      <c r="BI218" s="109">
        <f t="shared" si="63"/>
        <v>0</v>
      </c>
      <c r="BJ218" s="18" t="s">
        <v>90</v>
      </c>
      <c r="BK218" s="174">
        <f t="shared" si="64"/>
        <v>0</v>
      </c>
      <c r="BL218" s="18" t="s">
        <v>187</v>
      </c>
      <c r="BM218" s="18" t="s">
        <v>427</v>
      </c>
    </row>
    <row r="219" spans="2:65" s="1" customFormat="1" ht="16.5" customHeight="1">
      <c r="B219" s="34"/>
      <c r="C219" s="175" t="s">
        <v>428</v>
      </c>
      <c r="D219" s="175" t="s">
        <v>304</v>
      </c>
      <c r="E219" s="176" t="s">
        <v>429</v>
      </c>
      <c r="F219" s="241" t="s">
        <v>430</v>
      </c>
      <c r="G219" s="241"/>
      <c r="H219" s="241"/>
      <c r="I219" s="241"/>
      <c r="J219" s="177" t="s">
        <v>431</v>
      </c>
      <c r="K219" s="178">
        <v>18.2</v>
      </c>
      <c r="L219" s="242">
        <v>0</v>
      </c>
      <c r="M219" s="243"/>
      <c r="N219" s="244">
        <f t="shared" si="55"/>
        <v>0</v>
      </c>
      <c r="O219" s="240"/>
      <c r="P219" s="240"/>
      <c r="Q219" s="240"/>
      <c r="R219" s="36"/>
      <c r="T219" s="171" t="s">
        <v>20</v>
      </c>
      <c r="U219" s="43" t="s">
        <v>48</v>
      </c>
      <c r="V219" s="35"/>
      <c r="W219" s="172">
        <f t="shared" si="56"/>
        <v>0</v>
      </c>
      <c r="X219" s="172">
        <v>0</v>
      </c>
      <c r="Y219" s="172">
        <f t="shared" si="57"/>
        <v>0</v>
      </c>
      <c r="Z219" s="172">
        <v>0</v>
      </c>
      <c r="AA219" s="173">
        <f t="shared" si="58"/>
        <v>0</v>
      </c>
      <c r="AR219" s="18" t="s">
        <v>214</v>
      </c>
      <c r="AT219" s="18" t="s">
        <v>304</v>
      </c>
      <c r="AU219" s="18" t="s">
        <v>90</v>
      </c>
      <c r="AY219" s="18" t="s">
        <v>157</v>
      </c>
      <c r="BE219" s="109">
        <f t="shared" si="59"/>
        <v>0</v>
      </c>
      <c r="BF219" s="109">
        <f t="shared" si="60"/>
        <v>0</v>
      </c>
      <c r="BG219" s="109">
        <f t="shared" si="61"/>
        <v>0</v>
      </c>
      <c r="BH219" s="109">
        <f t="shared" si="62"/>
        <v>0</v>
      </c>
      <c r="BI219" s="109">
        <f t="shared" si="63"/>
        <v>0</v>
      </c>
      <c r="BJ219" s="18" t="s">
        <v>90</v>
      </c>
      <c r="BK219" s="174">
        <f t="shared" si="64"/>
        <v>0</v>
      </c>
      <c r="BL219" s="18" t="s">
        <v>187</v>
      </c>
      <c r="BM219" s="18" t="s">
        <v>432</v>
      </c>
    </row>
    <row r="220" spans="2:65" s="1" customFormat="1" ht="25.5" customHeight="1">
      <c r="B220" s="34"/>
      <c r="C220" s="166" t="s">
        <v>292</v>
      </c>
      <c r="D220" s="166" t="s">
        <v>158</v>
      </c>
      <c r="E220" s="167" t="s">
        <v>433</v>
      </c>
      <c r="F220" s="237" t="s">
        <v>434</v>
      </c>
      <c r="G220" s="237"/>
      <c r="H220" s="237"/>
      <c r="I220" s="237"/>
      <c r="J220" s="168" t="s">
        <v>246</v>
      </c>
      <c r="K220" s="169">
        <v>0.33400000000000002</v>
      </c>
      <c r="L220" s="238">
        <v>0</v>
      </c>
      <c r="M220" s="239"/>
      <c r="N220" s="240">
        <f t="shared" si="55"/>
        <v>0</v>
      </c>
      <c r="O220" s="240"/>
      <c r="P220" s="240"/>
      <c r="Q220" s="240"/>
      <c r="R220" s="36"/>
      <c r="T220" s="171" t="s">
        <v>20</v>
      </c>
      <c r="U220" s="43" t="s">
        <v>48</v>
      </c>
      <c r="V220" s="35"/>
      <c r="W220" s="172">
        <f t="shared" si="56"/>
        <v>0</v>
      </c>
      <c r="X220" s="172">
        <v>0</v>
      </c>
      <c r="Y220" s="172">
        <f t="shared" si="57"/>
        <v>0</v>
      </c>
      <c r="Z220" s="172">
        <v>0</v>
      </c>
      <c r="AA220" s="173">
        <f t="shared" si="58"/>
        <v>0</v>
      </c>
      <c r="AR220" s="18" t="s">
        <v>187</v>
      </c>
      <c r="AT220" s="18" t="s">
        <v>158</v>
      </c>
      <c r="AU220" s="18" t="s">
        <v>90</v>
      </c>
      <c r="AY220" s="18" t="s">
        <v>157</v>
      </c>
      <c r="BE220" s="109">
        <f t="shared" si="59"/>
        <v>0</v>
      </c>
      <c r="BF220" s="109">
        <f t="shared" si="60"/>
        <v>0</v>
      </c>
      <c r="BG220" s="109">
        <f t="shared" si="61"/>
        <v>0</v>
      </c>
      <c r="BH220" s="109">
        <f t="shared" si="62"/>
        <v>0</v>
      </c>
      <c r="BI220" s="109">
        <f t="shared" si="63"/>
        <v>0</v>
      </c>
      <c r="BJ220" s="18" t="s">
        <v>90</v>
      </c>
      <c r="BK220" s="174">
        <f t="shared" si="64"/>
        <v>0</v>
      </c>
      <c r="BL220" s="18" t="s">
        <v>187</v>
      </c>
      <c r="BM220" s="18" t="s">
        <v>435</v>
      </c>
    </row>
    <row r="221" spans="2:65" s="9" customFormat="1" ht="29.85" customHeight="1">
      <c r="B221" s="155"/>
      <c r="C221" s="156"/>
      <c r="D221" s="165" t="s">
        <v>131</v>
      </c>
      <c r="E221" s="165"/>
      <c r="F221" s="165"/>
      <c r="G221" s="165"/>
      <c r="H221" s="165"/>
      <c r="I221" s="165"/>
      <c r="J221" s="165"/>
      <c r="K221" s="165"/>
      <c r="L221" s="165"/>
      <c r="M221" s="165"/>
      <c r="N221" s="226">
        <f>BK221</f>
        <v>0</v>
      </c>
      <c r="O221" s="227"/>
      <c r="P221" s="227"/>
      <c r="Q221" s="227"/>
      <c r="R221" s="158"/>
      <c r="T221" s="159"/>
      <c r="U221" s="156"/>
      <c r="V221" s="156"/>
      <c r="W221" s="160">
        <f>SUM(W222:W227)</f>
        <v>0</v>
      </c>
      <c r="X221" s="156"/>
      <c r="Y221" s="160">
        <f>SUM(Y222:Y227)</f>
        <v>0</v>
      </c>
      <c r="Z221" s="156"/>
      <c r="AA221" s="161">
        <f>SUM(AA222:AA227)</f>
        <v>0</v>
      </c>
      <c r="AR221" s="162" t="s">
        <v>90</v>
      </c>
      <c r="AT221" s="163" t="s">
        <v>80</v>
      </c>
      <c r="AU221" s="163" t="s">
        <v>87</v>
      </c>
      <c r="AY221" s="162" t="s">
        <v>157</v>
      </c>
      <c r="BK221" s="164">
        <f>SUM(BK222:BK227)</f>
        <v>0</v>
      </c>
    </row>
    <row r="222" spans="2:65" s="1" customFormat="1" ht="38.25" customHeight="1">
      <c r="B222" s="34"/>
      <c r="C222" s="166" t="s">
        <v>436</v>
      </c>
      <c r="D222" s="166" t="s">
        <v>158</v>
      </c>
      <c r="E222" s="167" t="s">
        <v>437</v>
      </c>
      <c r="F222" s="237" t="s">
        <v>438</v>
      </c>
      <c r="G222" s="237"/>
      <c r="H222" s="237"/>
      <c r="I222" s="237"/>
      <c r="J222" s="168" t="s">
        <v>168</v>
      </c>
      <c r="K222" s="169">
        <v>68.534999999999997</v>
      </c>
      <c r="L222" s="238">
        <v>0</v>
      </c>
      <c r="M222" s="239"/>
      <c r="N222" s="240">
        <f t="shared" ref="N222:N227" si="65">ROUND(L222*K222,3)</f>
        <v>0</v>
      </c>
      <c r="O222" s="240"/>
      <c r="P222" s="240"/>
      <c r="Q222" s="240"/>
      <c r="R222" s="36"/>
      <c r="T222" s="171" t="s">
        <v>20</v>
      </c>
      <c r="U222" s="43" t="s">
        <v>48</v>
      </c>
      <c r="V222" s="35"/>
      <c r="W222" s="172">
        <f t="shared" ref="W222:W227" si="66">V222*K222</f>
        <v>0</v>
      </c>
      <c r="X222" s="172">
        <v>0</v>
      </c>
      <c r="Y222" s="172">
        <f t="shared" ref="Y222:Y227" si="67">X222*K222</f>
        <v>0</v>
      </c>
      <c r="Z222" s="172">
        <v>0</v>
      </c>
      <c r="AA222" s="173">
        <f t="shared" ref="AA222:AA227" si="68">Z222*K222</f>
        <v>0</v>
      </c>
      <c r="AR222" s="18" t="s">
        <v>187</v>
      </c>
      <c r="AT222" s="18" t="s">
        <v>158</v>
      </c>
      <c r="AU222" s="18" t="s">
        <v>90</v>
      </c>
      <c r="AY222" s="18" t="s">
        <v>157</v>
      </c>
      <c r="BE222" s="109">
        <f t="shared" ref="BE222:BE227" si="69">IF(U222="základná",N222,0)</f>
        <v>0</v>
      </c>
      <c r="BF222" s="109">
        <f t="shared" ref="BF222:BF227" si="70">IF(U222="znížená",N222,0)</f>
        <v>0</v>
      </c>
      <c r="BG222" s="109">
        <f t="shared" ref="BG222:BG227" si="71">IF(U222="zákl. prenesená",N222,0)</f>
        <v>0</v>
      </c>
      <c r="BH222" s="109">
        <f t="shared" ref="BH222:BH227" si="72">IF(U222="zníž. prenesená",N222,0)</f>
        <v>0</v>
      </c>
      <c r="BI222" s="109">
        <f t="shared" ref="BI222:BI227" si="73">IF(U222="nulová",N222,0)</f>
        <v>0</v>
      </c>
      <c r="BJ222" s="18" t="s">
        <v>90</v>
      </c>
      <c r="BK222" s="174">
        <f t="shared" ref="BK222:BK227" si="74">ROUND(L222*K222,3)</f>
        <v>0</v>
      </c>
      <c r="BL222" s="18" t="s">
        <v>187</v>
      </c>
      <c r="BM222" s="18" t="s">
        <v>439</v>
      </c>
    </row>
    <row r="223" spans="2:65" s="1" customFormat="1" ht="38.25" customHeight="1">
      <c r="B223" s="34"/>
      <c r="C223" s="166" t="s">
        <v>296</v>
      </c>
      <c r="D223" s="166" t="s">
        <v>158</v>
      </c>
      <c r="E223" s="167" t="s">
        <v>440</v>
      </c>
      <c r="F223" s="237" t="s">
        <v>441</v>
      </c>
      <c r="G223" s="237"/>
      <c r="H223" s="237"/>
      <c r="I223" s="237"/>
      <c r="J223" s="168" t="s">
        <v>168</v>
      </c>
      <c r="K223" s="169">
        <v>30.84</v>
      </c>
      <c r="L223" s="238">
        <v>0</v>
      </c>
      <c r="M223" s="239"/>
      <c r="N223" s="240">
        <f t="shared" si="65"/>
        <v>0</v>
      </c>
      <c r="O223" s="240"/>
      <c r="P223" s="240"/>
      <c r="Q223" s="240"/>
      <c r="R223" s="36"/>
      <c r="T223" s="171" t="s">
        <v>20</v>
      </c>
      <c r="U223" s="43" t="s">
        <v>48</v>
      </c>
      <c r="V223" s="35"/>
      <c r="W223" s="172">
        <f t="shared" si="66"/>
        <v>0</v>
      </c>
      <c r="X223" s="172">
        <v>0</v>
      </c>
      <c r="Y223" s="172">
        <f t="shared" si="67"/>
        <v>0</v>
      </c>
      <c r="Z223" s="172">
        <v>0</v>
      </c>
      <c r="AA223" s="173">
        <f t="shared" si="68"/>
        <v>0</v>
      </c>
      <c r="AR223" s="18" t="s">
        <v>187</v>
      </c>
      <c r="AT223" s="18" t="s">
        <v>158</v>
      </c>
      <c r="AU223" s="18" t="s">
        <v>90</v>
      </c>
      <c r="AY223" s="18" t="s">
        <v>157</v>
      </c>
      <c r="BE223" s="109">
        <f t="shared" si="69"/>
        <v>0</v>
      </c>
      <c r="BF223" s="109">
        <f t="shared" si="70"/>
        <v>0</v>
      </c>
      <c r="BG223" s="109">
        <f t="shared" si="71"/>
        <v>0</v>
      </c>
      <c r="BH223" s="109">
        <f t="shared" si="72"/>
        <v>0</v>
      </c>
      <c r="BI223" s="109">
        <f t="shared" si="73"/>
        <v>0</v>
      </c>
      <c r="BJ223" s="18" t="s">
        <v>90</v>
      </c>
      <c r="BK223" s="174">
        <f t="shared" si="74"/>
        <v>0</v>
      </c>
      <c r="BL223" s="18" t="s">
        <v>187</v>
      </c>
      <c r="BM223" s="18" t="s">
        <v>442</v>
      </c>
    </row>
    <row r="224" spans="2:65" s="1" customFormat="1" ht="25.5" customHeight="1">
      <c r="B224" s="34"/>
      <c r="C224" s="175" t="s">
        <v>443</v>
      </c>
      <c r="D224" s="175" t="s">
        <v>304</v>
      </c>
      <c r="E224" s="176" t="s">
        <v>444</v>
      </c>
      <c r="F224" s="241" t="s">
        <v>445</v>
      </c>
      <c r="G224" s="241"/>
      <c r="H224" s="241"/>
      <c r="I224" s="241"/>
      <c r="J224" s="177" t="s">
        <v>168</v>
      </c>
      <c r="K224" s="178">
        <v>101.363</v>
      </c>
      <c r="L224" s="242">
        <v>0</v>
      </c>
      <c r="M224" s="243"/>
      <c r="N224" s="244">
        <f t="shared" si="65"/>
        <v>0</v>
      </c>
      <c r="O224" s="240"/>
      <c r="P224" s="240"/>
      <c r="Q224" s="240"/>
      <c r="R224" s="36"/>
      <c r="T224" s="171" t="s">
        <v>20</v>
      </c>
      <c r="U224" s="43" t="s">
        <v>48</v>
      </c>
      <c r="V224" s="35"/>
      <c r="W224" s="172">
        <f t="shared" si="66"/>
        <v>0</v>
      </c>
      <c r="X224" s="172">
        <v>0</v>
      </c>
      <c r="Y224" s="172">
        <f t="shared" si="67"/>
        <v>0</v>
      </c>
      <c r="Z224" s="172">
        <v>0</v>
      </c>
      <c r="AA224" s="173">
        <f t="shared" si="68"/>
        <v>0</v>
      </c>
      <c r="AR224" s="18" t="s">
        <v>214</v>
      </c>
      <c r="AT224" s="18" t="s">
        <v>304</v>
      </c>
      <c r="AU224" s="18" t="s">
        <v>90</v>
      </c>
      <c r="AY224" s="18" t="s">
        <v>157</v>
      </c>
      <c r="BE224" s="109">
        <f t="shared" si="69"/>
        <v>0</v>
      </c>
      <c r="BF224" s="109">
        <f t="shared" si="70"/>
        <v>0</v>
      </c>
      <c r="BG224" s="109">
        <f t="shared" si="71"/>
        <v>0</v>
      </c>
      <c r="BH224" s="109">
        <f t="shared" si="72"/>
        <v>0</v>
      </c>
      <c r="BI224" s="109">
        <f t="shared" si="73"/>
        <v>0</v>
      </c>
      <c r="BJ224" s="18" t="s">
        <v>90</v>
      </c>
      <c r="BK224" s="174">
        <f t="shared" si="74"/>
        <v>0</v>
      </c>
      <c r="BL224" s="18" t="s">
        <v>187</v>
      </c>
      <c r="BM224" s="18" t="s">
        <v>446</v>
      </c>
    </row>
    <row r="225" spans="2:65" s="1" customFormat="1" ht="25.5" customHeight="1">
      <c r="B225" s="34"/>
      <c r="C225" s="166" t="s">
        <v>299</v>
      </c>
      <c r="D225" s="166" t="s">
        <v>158</v>
      </c>
      <c r="E225" s="167" t="s">
        <v>447</v>
      </c>
      <c r="F225" s="237" t="s">
        <v>448</v>
      </c>
      <c r="G225" s="237"/>
      <c r="H225" s="237"/>
      <c r="I225" s="237"/>
      <c r="J225" s="168" t="s">
        <v>172</v>
      </c>
      <c r="K225" s="169">
        <v>147.05000000000001</v>
      </c>
      <c r="L225" s="238">
        <v>0</v>
      </c>
      <c r="M225" s="239"/>
      <c r="N225" s="240">
        <f t="shared" si="65"/>
        <v>0</v>
      </c>
      <c r="O225" s="240"/>
      <c r="P225" s="240"/>
      <c r="Q225" s="240"/>
      <c r="R225" s="36"/>
      <c r="T225" s="171" t="s">
        <v>20</v>
      </c>
      <c r="U225" s="43" t="s">
        <v>48</v>
      </c>
      <c r="V225" s="35"/>
      <c r="W225" s="172">
        <f t="shared" si="66"/>
        <v>0</v>
      </c>
      <c r="X225" s="172">
        <v>0</v>
      </c>
      <c r="Y225" s="172">
        <f t="shared" si="67"/>
        <v>0</v>
      </c>
      <c r="Z225" s="172">
        <v>0</v>
      </c>
      <c r="AA225" s="173">
        <f t="shared" si="68"/>
        <v>0</v>
      </c>
      <c r="AR225" s="18" t="s">
        <v>187</v>
      </c>
      <c r="AT225" s="18" t="s">
        <v>158</v>
      </c>
      <c r="AU225" s="18" t="s">
        <v>90</v>
      </c>
      <c r="AY225" s="18" t="s">
        <v>157</v>
      </c>
      <c r="BE225" s="109">
        <f t="shared" si="69"/>
        <v>0</v>
      </c>
      <c r="BF225" s="109">
        <f t="shared" si="70"/>
        <v>0</v>
      </c>
      <c r="BG225" s="109">
        <f t="shared" si="71"/>
        <v>0</v>
      </c>
      <c r="BH225" s="109">
        <f t="shared" si="72"/>
        <v>0</v>
      </c>
      <c r="BI225" s="109">
        <f t="shared" si="73"/>
        <v>0</v>
      </c>
      <c r="BJ225" s="18" t="s">
        <v>90</v>
      </c>
      <c r="BK225" s="174">
        <f t="shared" si="74"/>
        <v>0</v>
      </c>
      <c r="BL225" s="18" t="s">
        <v>187</v>
      </c>
      <c r="BM225" s="18" t="s">
        <v>449</v>
      </c>
    </row>
    <row r="226" spans="2:65" s="1" customFormat="1" ht="16.5" customHeight="1">
      <c r="B226" s="34"/>
      <c r="C226" s="175" t="s">
        <v>450</v>
      </c>
      <c r="D226" s="175" t="s">
        <v>304</v>
      </c>
      <c r="E226" s="176" t="s">
        <v>451</v>
      </c>
      <c r="F226" s="241" t="s">
        <v>452</v>
      </c>
      <c r="G226" s="241"/>
      <c r="H226" s="241"/>
      <c r="I226" s="241"/>
      <c r="J226" s="177" t="s">
        <v>165</v>
      </c>
      <c r="K226" s="178">
        <v>60.6</v>
      </c>
      <c r="L226" s="242">
        <v>0</v>
      </c>
      <c r="M226" s="243"/>
      <c r="N226" s="244">
        <f t="shared" si="65"/>
        <v>0</v>
      </c>
      <c r="O226" s="240"/>
      <c r="P226" s="240"/>
      <c r="Q226" s="240"/>
      <c r="R226" s="36"/>
      <c r="T226" s="171" t="s">
        <v>20</v>
      </c>
      <c r="U226" s="43" t="s">
        <v>48</v>
      </c>
      <c r="V226" s="35"/>
      <c r="W226" s="172">
        <f t="shared" si="66"/>
        <v>0</v>
      </c>
      <c r="X226" s="172">
        <v>0</v>
      </c>
      <c r="Y226" s="172">
        <f t="shared" si="67"/>
        <v>0</v>
      </c>
      <c r="Z226" s="172">
        <v>0</v>
      </c>
      <c r="AA226" s="173">
        <f t="shared" si="68"/>
        <v>0</v>
      </c>
      <c r="AR226" s="18" t="s">
        <v>214</v>
      </c>
      <c r="AT226" s="18" t="s">
        <v>304</v>
      </c>
      <c r="AU226" s="18" t="s">
        <v>90</v>
      </c>
      <c r="AY226" s="18" t="s">
        <v>157</v>
      </c>
      <c r="BE226" s="109">
        <f t="shared" si="69"/>
        <v>0</v>
      </c>
      <c r="BF226" s="109">
        <f t="shared" si="70"/>
        <v>0</v>
      </c>
      <c r="BG226" s="109">
        <f t="shared" si="71"/>
        <v>0</v>
      </c>
      <c r="BH226" s="109">
        <f t="shared" si="72"/>
        <v>0</v>
      </c>
      <c r="BI226" s="109">
        <f t="shared" si="73"/>
        <v>0</v>
      </c>
      <c r="BJ226" s="18" t="s">
        <v>90</v>
      </c>
      <c r="BK226" s="174">
        <f t="shared" si="74"/>
        <v>0</v>
      </c>
      <c r="BL226" s="18" t="s">
        <v>187</v>
      </c>
      <c r="BM226" s="18" t="s">
        <v>453</v>
      </c>
    </row>
    <row r="227" spans="2:65" s="1" customFormat="1" ht="25.5" customHeight="1">
      <c r="B227" s="34"/>
      <c r="C227" s="166" t="s">
        <v>303</v>
      </c>
      <c r="D227" s="166" t="s">
        <v>158</v>
      </c>
      <c r="E227" s="167" t="s">
        <v>454</v>
      </c>
      <c r="F227" s="237" t="s">
        <v>455</v>
      </c>
      <c r="G227" s="237"/>
      <c r="H227" s="237"/>
      <c r="I227" s="237"/>
      <c r="J227" s="168" t="s">
        <v>246</v>
      </c>
      <c r="K227" s="169">
        <v>2.952</v>
      </c>
      <c r="L227" s="238">
        <v>0</v>
      </c>
      <c r="M227" s="239"/>
      <c r="N227" s="240">
        <f t="shared" si="65"/>
        <v>0</v>
      </c>
      <c r="O227" s="240"/>
      <c r="P227" s="240"/>
      <c r="Q227" s="240"/>
      <c r="R227" s="36"/>
      <c r="T227" s="171" t="s">
        <v>20</v>
      </c>
      <c r="U227" s="43" t="s">
        <v>48</v>
      </c>
      <c r="V227" s="35"/>
      <c r="W227" s="172">
        <f t="shared" si="66"/>
        <v>0</v>
      </c>
      <c r="X227" s="172">
        <v>0</v>
      </c>
      <c r="Y227" s="172">
        <f t="shared" si="67"/>
        <v>0</v>
      </c>
      <c r="Z227" s="172">
        <v>0</v>
      </c>
      <c r="AA227" s="173">
        <f t="shared" si="68"/>
        <v>0</v>
      </c>
      <c r="AR227" s="18" t="s">
        <v>187</v>
      </c>
      <c r="AT227" s="18" t="s">
        <v>158</v>
      </c>
      <c r="AU227" s="18" t="s">
        <v>90</v>
      </c>
      <c r="AY227" s="18" t="s">
        <v>157</v>
      </c>
      <c r="BE227" s="109">
        <f t="shared" si="69"/>
        <v>0</v>
      </c>
      <c r="BF227" s="109">
        <f t="shared" si="70"/>
        <v>0</v>
      </c>
      <c r="BG227" s="109">
        <f t="shared" si="71"/>
        <v>0</v>
      </c>
      <c r="BH227" s="109">
        <f t="shared" si="72"/>
        <v>0</v>
      </c>
      <c r="BI227" s="109">
        <f t="shared" si="73"/>
        <v>0</v>
      </c>
      <c r="BJ227" s="18" t="s">
        <v>90</v>
      </c>
      <c r="BK227" s="174">
        <f t="shared" si="74"/>
        <v>0</v>
      </c>
      <c r="BL227" s="18" t="s">
        <v>187</v>
      </c>
      <c r="BM227" s="18" t="s">
        <v>456</v>
      </c>
    </row>
    <row r="228" spans="2:65" s="9" customFormat="1" ht="29.85" customHeight="1">
      <c r="B228" s="155"/>
      <c r="C228" s="156"/>
      <c r="D228" s="165" t="s">
        <v>132</v>
      </c>
      <c r="E228" s="165"/>
      <c r="F228" s="165"/>
      <c r="G228" s="165"/>
      <c r="H228" s="165"/>
      <c r="I228" s="165"/>
      <c r="J228" s="165"/>
      <c r="K228" s="165"/>
      <c r="L228" s="165"/>
      <c r="M228" s="165"/>
      <c r="N228" s="226">
        <f>BK228</f>
        <v>0</v>
      </c>
      <c r="O228" s="227"/>
      <c r="P228" s="227"/>
      <c r="Q228" s="227"/>
      <c r="R228" s="158"/>
      <c r="T228" s="159"/>
      <c r="U228" s="156"/>
      <c r="V228" s="156"/>
      <c r="W228" s="160">
        <f>SUM(W229:W237)</f>
        <v>0</v>
      </c>
      <c r="X228" s="156"/>
      <c r="Y228" s="160">
        <f>SUM(Y229:Y237)</f>
        <v>0</v>
      </c>
      <c r="Z228" s="156"/>
      <c r="AA228" s="161">
        <f>SUM(AA229:AA237)</f>
        <v>0</v>
      </c>
      <c r="AR228" s="162" t="s">
        <v>90</v>
      </c>
      <c r="AT228" s="163" t="s">
        <v>80</v>
      </c>
      <c r="AU228" s="163" t="s">
        <v>87</v>
      </c>
      <c r="AY228" s="162" t="s">
        <v>157</v>
      </c>
      <c r="BK228" s="164">
        <f>SUM(BK229:BK237)</f>
        <v>0</v>
      </c>
    </row>
    <row r="229" spans="2:65" s="1" customFormat="1" ht="25.5" customHeight="1">
      <c r="B229" s="34"/>
      <c r="C229" s="166" t="s">
        <v>457</v>
      </c>
      <c r="D229" s="166" t="s">
        <v>158</v>
      </c>
      <c r="E229" s="167" t="s">
        <v>458</v>
      </c>
      <c r="F229" s="237" t="s">
        <v>459</v>
      </c>
      <c r="G229" s="237"/>
      <c r="H229" s="237"/>
      <c r="I229" s="237"/>
      <c r="J229" s="168" t="s">
        <v>165</v>
      </c>
      <c r="K229" s="169">
        <v>30</v>
      </c>
      <c r="L229" s="238">
        <v>0</v>
      </c>
      <c r="M229" s="239"/>
      <c r="N229" s="240">
        <f t="shared" ref="N229:N237" si="75">ROUND(L229*K229,3)</f>
        <v>0</v>
      </c>
      <c r="O229" s="240"/>
      <c r="P229" s="240"/>
      <c r="Q229" s="240"/>
      <c r="R229" s="36"/>
      <c r="T229" s="171" t="s">
        <v>20</v>
      </c>
      <c r="U229" s="43" t="s">
        <v>48</v>
      </c>
      <c r="V229" s="35"/>
      <c r="W229" s="172">
        <f t="shared" ref="W229:W237" si="76">V229*K229</f>
        <v>0</v>
      </c>
      <c r="X229" s="172">
        <v>0</v>
      </c>
      <c r="Y229" s="172">
        <f t="shared" ref="Y229:Y237" si="77">X229*K229</f>
        <v>0</v>
      </c>
      <c r="Z229" s="172">
        <v>0</v>
      </c>
      <c r="AA229" s="173">
        <f t="shared" ref="AA229:AA237" si="78">Z229*K229</f>
        <v>0</v>
      </c>
      <c r="AR229" s="18" t="s">
        <v>187</v>
      </c>
      <c r="AT229" s="18" t="s">
        <v>158</v>
      </c>
      <c r="AU229" s="18" t="s">
        <v>90</v>
      </c>
      <c r="AY229" s="18" t="s">
        <v>157</v>
      </c>
      <c r="BE229" s="109">
        <f t="shared" ref="BE229:BE237" si="79">IF(U229="základná",N229,0)</f>
        <v>0</v>
      </c>
      <c r="BF229" s="109">
        <f t="shared" ref="BF229:BF237" si="80">IF(U229="znížená",N229,0)</f>
        <v>0</v>
      </c>
      <c r="BG229" s="109">
        <f t="shared" ref="BG229:BG237" si="81">IF(U229="zákl. prenesená",N229,0)</f>
        <v>0</v>
      </c>
      <c r="BH229" s="109">
        <f t="shared" ref="BH229:BH237" si="82">IF(U229="zníž. prenesená",N229,0)</f>
        <v>0</v>
      </c>
      <c r="BI229" s="109">
        <f t="shared" ref="BI229:BI237" si="83">IF(U229="nulová",N229,0)</f>
        <v>0</v>
      </c>
      <c r="BJ229" s="18" t="s">
        <v>90</v>
      </c>
      <c r="BK229" s="174">
        <f t="shared" ref="BK229:BK237" si="84">ROUND(L229*K229,3)</f>
        <v>0</v>
      </c>
      <c r="BL229" s="18" t="s">
        <v>187</v>
      </c>
      <c r="BM229" s="18" t="s">
        <v>460</v>
      </c>
    </row>
    <row r="230" spans="2:65" s="1" customFormat="1" ht="25.5" customHeight="1">
      <c r="B230" s="34"/>
      <c r="C230" s="166" t="s">
        <v>307</v>
      </c>
      <c r="D230" s="166" t="s">
        <v>158</v>
      </c>
      <c r="E230" s="167" t="s">
        <v>461</v>
      </c>
      <c r="F230" s="237" t="s">
        <v>462</v>
      </c>
      <c r="G230" s="237"/>
      <c r="H230" s="237"/>
      <c r="I230" s="237"/>
      <c r="J230" s="168" t="s">
        <v>168</v>
      </c>
      <c r="K230" s="169">
        <v>353.46499999999997</v>
      </c>
      <c r="L230" s="238">
        <v>0</v>
      </c>
      <c r="M230" s="239"/>
      <c r="N230" s="240">
        <f t="shared" si="75"/>
        <v>0</v>
      </c>
      <c r="O230" s="240"/>
      <c r="P230" s="240"/>
      <c r="Q230" s="240"/>
      <c r="R230" s="36"/>
      <c r="T230" s="171" t="s">
        <v>20</v>
      </c>
      <c r="U230" s="43" t="s">
        <v>48</v>
      </c>
      <c r="V230" s="35"/>
      <c r="W230" s="172">
        <f t="shared" si="76"/>
        <v>0</v>
      </c>
      <c r="X230" s="172">
        <v>0</v>
      </c>
      <c r="Y230" s="172">
        <f t="shared" si="77"/>
        <v>0</v>
      </c>
      <c r="Z230" s="172">
        <v>0</v>
      </c>
      <c r="AA230" s="173">
        <f t="shared" si="78"/>
        <v>0</v>
      </c>
      <c r="AR230" s="18" t="s">
        <v>187</v>
      </c>
      <c r="AT230" s="18" t="s">
        <v>158</v>
      </c>
      <c r="AU230" s="18" t="s">
        <v>90</v>
      </c>
      <c r="AY230" s="18" t="s">
        <v>157</v>
      </c>
      <c r="BE230" s="109">
        <f t="shared" si="79"/>
        <v>0</v>
      </c>
      <c r="BF230" s="109">
        <f t="shared" si="80"/>
        <v>0</v>
      </c>
      <c r="BG230" s="109">
        <f t="shared" si="81"/>
        <v>0</v>
      </c>
      <c r="BH230" s="109">
        <f t="shared" si="82"/>
        <v>0</v>
      </c>
      <c r="BI230" s="109">
        <f t="shared" si="83"/>
        <v>0</v>
      </c>
      <c r="BJ230" s="18" t="s">
        <v>90</v>
      </c>
      <c r="BK230" s="174">
        <f t="shared" si="84"/>
        <v>0</v>
      </c>
      <c r="BL230" s="18" t="s">
        <v>187</v>
      </c>
      <c r="BM230" s="18" t="s">
        <v>463</v>
      </c>
    </row>
    <row r="231" spans="2:65" s="1" customFormat="1" ht="25.5" customHeight="1">
      <c r="B231" s="34"/>
      <c r="C231" s="166" t="s">
        <v>464</v>
      </c>
      <c r="D231" s="166" t="s">
        <v>158</v>
      </c>
      <c r="E231" s="167" t="s">
        <v>465</v>
      </c>
      <c r="F231" s="237" t="s">
        <v>466</v>
      </c>
      <c r="G231" s="237"/>
      <c r="H231" s="237"/>
      <c r="I231" s="237"/>
      <c r="J231" s="168" t="s">
        <v>168</v>
      </c>
      <c r="K231" s="169">
        <v>353.46499999999997</v>
      </c>
      <c r="L231" s="238">
        <v>0</v>
      </c>
      <c r="M231" s="239"/>
      <c r="N231" s="240">
        <f t="shared" si="75"/>
        <v>0</v>
      </c>
      <c r="O231" s="240"/>
      <c r="P231" s="240"/>
      <c r="Q231" s="240"/>
      <c r="R231" s="36"/>
      <c r="T231" s="171" t="s">
        <v>20</v>
      </c>
      <c r="U231" s="43" t="s">
        <v>48</v>
      </c>
      <c r="V231" s="35"/>
      <c r="W231" s="172">
        <f t="shared" si="76"/>
        <v>0</v>
      </c>
      <c r="X231" s="172">
        <v>0</v>
      </c>
      <c r="Y231" s="172">
        <f t="shared" si="77"/>
        <v>0</v>
      </c>
      <c r="Z231" s="172">
        <v>0</v>
      </c>
      <c r="AA231" s="173">
        <f t="shared" si="78"/>
        <v>0</v>
      </c>
      <c r="AR231" s="18" t="s">
        <v>187</v>
      </c>
      <c r="AT231" s="18" t="s">
        <v>158</v>
      </c>
      <c r="AU231" s="18" t="s">
        <v>90</v>
      </c>
      <c r="AY231" s="18" t="s">
        <v>157</v>
      </c>
      <c r="BE231" s="109">
        <f t="shared" si="79"/>
        <v>0</v>
      </c>
      <c r="BF231" s="109">
        <f t="shared" si="80"/>
        <v>0</v>
      </c>
      <c r="BG231" s="109">
        <f t="shared" si="81"/>
        <v>0</v>
      </c>
      <c r="BH231" s="109">
        <f t="shared" si="82"/>
        <v>0</v>
      </c>
      <c r="BI231" s="109">
        <f t="shared" si="83"/>
        <v>0</v>
      </c>
      <c r="BJ231" s="18" t="s">
        <v>90</v>
      </c>
      <c r="BK231" s="174">
        <f t="shared" si="84"/>
        <v>0</v>
      </c>
      <c r="BL231" s="18" t="s">
        <v>187</v>
      </c>
      <c r="BM231" s="18" t="s">
        <v>467</v>
      </c>
    </row>
    <row r="232" spans="2:65" s="1" customFormat="1" ht="25.5" customHeight="1">
      <c r="B232" s="34"/>
      <c r="C232" s="166" t="s">
        <v>311</v>
      </c>
      <c r="D232" s="166" t="s">
        <v>158</v>
      </c>
      <c r="E232" s="167" t="s">
        <v>468</v>
      </c>
      <c r="F232" s="237" t="s">
        <v>469</v>
      </c>
      <c r="G232" s="237"/>
      <c r="H232" s="237"/>
      <c r="I232" s="237"/>
      <c r="J232" s="168" t="s">
        <v>168</v>
      </c>
      <c r="K232" s="169">
        <v>23.4</v>
      </c>
      <c r="L232" s="238">
        <v>0</v>
      </c>
      <c r="M232" s="239"/>
      <c r="N232" s="240">
        <f t="shared" si="75"/>
        <v>0</v>
      </c>
      <c r="O232" s="240"/>
      <c r="P232" s="240"/>
      <c r="Q232" s="240"/>
      <c r="R232" s="36"/>
      <c r="T232" s="171" t="s">
        <v>20</v>
      </c>
      <c r="U232" s="43" t="s">
        <v>48</v>
      </c>
      <c r="V232" s="35"/>
      <c r="W232" s="172">
        <f t="shared" si="76"/>
        <v>0</v>
      </c>
      <c r="X232" s="172">
        <v>0</v>
      </c>
      <c r="Y232" s="172">
        <f t="shared" si="77"/>
        <v>0</v>
      </c>
      <c r="Z232" s="172">
        <v>0</v>
      </c>
      <c r="AA232" s="173">
        <f t="shared" si="78"/>
        <v>0</v>
      </c>
      <c r="AR232" s="18" t="s">
        <v>187</v>
      </c>
      <c r="AT232" s="18" t="s">
        <v>158</v>
      </c>
      <c r="AU232" s="18" t="s">
        <v>90</v>
      </c>
      <c r="AY232" s="18" t="s">
        <v>157</v>
      </c>
      <c r="BE232" s="109">
        <f t="shared" si="79"/>
        <v>0</v>
      </c>
      <c r="BF232" s="109">
        <f t="shared" si="80"/>
        <v>0</v>
      </c>
      <c r="BG232" s="109">
        <f t="shared" si="81"/>
        <v>0</v>
      </c>
      <c r="BH232" s="109">
        <f t="shared" si="82"/>
        <v>0</v>
      </c>
      <c r="BI232" s="109">
        <f t="shared" si="83"/>
        <v>0</v>
      </c>
      <c r="BJ232" s="18" t="s">
        <v>90</v>
      </c>
      <c r="BK232" s="174">
        <f t="shared" si="84"/>
        <v>0</v>
      </c>
      <c r="BL232" s="18" t="s">
        <v>187</v>
      </c>
      <c r="BM232" s="18" t="s">
        <v>470</v>
      </c>
    </row>
    <row r="233" spans="2:65" s="1" customFormat="1" ht="25.5" customHeight="1">
      <c r="B233" s="34"/>
      <c r="C233" s="166" t="s">
        <v>471</v>
      </c>
      <c r="D233" s="166" t="s">
        <v>158</v>
      </c>
      <c r="E233" s="167" t="s">
        <v>472</v>
      </c>
      <c r="F233" s="237" t="s">
        <v>473</v>
      </c>
      <c r="G233" s="237"/>
      <c r="H233" s="237"/>
      <c r="I233" s="237"/>
      <c r="J233" s="168" t="s">
        <v>168</v>
      </c>
      <c r="K233" s="169">
        <v>121.175</v>
      </c>
      <c r="L233" s="238">
        <v>0</v>
      </c>
      <c r="M233" s="239"/>
      <c r="N233" s="240">
        <f t="shared" si="75"/>
        <v>0</v>
      </c>
      <c r="O233" s="240"/>
      <c r="P233" s="240"/>
      <c r="Q233" s="240"/>
      <c r="R233" s="36"/>
      <c r="T233" s="171" t="s">
        <v>20</v>
      </c>
      <c r="U233" s="43" t="s">
        <v>48</v>
      </c>
      <c r="V233" s="35"/>
      <c r="W233" s="172">
        <f t="shared" si="76"/>
        <v>0</v>
      </c>
      <c r="X233" s="172">
        <v>0</v>
      </c>
      <c r="Y233" s="172">
        <f t="shared" si="77"/>
        <v>0</v>
      </c>
      <c r="Z233" s="172">
        <v>0</v>
      </c>
      <c r="AA233" s="173">
        <f t="shared" si="78"/>
        <v>0</v>
      </c>
      <c r="AR233" s="18" t="s">
        <v>187</v>
      </c>
      <c r="AT233" s="18" t="s">
        <v>158</v>
      </c>
      <c r="AU233" s="18" t="s">
        <v>90</v>
      </c>
      <c r="AY233" s="18" t="s">
        <v>157</v>
      </c>
      <c r="BE233" s="109">
        <f t="shared" si="79"/>
        <v>0</v>
      </c>
      <c r="BF233" s="109">
        <f t="shared" si="80"/>
        <v>0</v>
      </c>
      <c r="BG233" s="109">
        <f t="shared" si="81"/>
        <v>0</v>
      </c>
      <c r="BH233" s="109">
        <f t="shared" si="82"/>
        <v>0</v>
      </c>
      <c r="BI233" s="109">
        <f t="shared" si="83"/>
        <v>0</v>
      </c>
      <c r="BJ233" s="18" t="s">
        <v>90</v>
      </c>
      <c r="BK233" s="174">
        <f t="shared" si="84"/>
        <v>0</v>
      </c>
      <c r="BL233" s="18" t="s">
        <v>187</v>
      </c>
      <c r="BM233" s="18" t="s">
        <v>474</v>
      </c>
    </row>
    <row r="234" spans="2:65" s="1" customFormat="1" ht="51" customHeight="1">
      <c r="B234" s="34"/>
      <c r="C234" s="166" t="s">
        <v>314</v>
      </c>
      <c r="D234" s="166" t="s">
        <v>158</v>
      </c>
      <c r="E234" s="167" t="s">
        <v>475</v>
      </c>
      <c r="F234" s="237" t="s">
        <v>476</v>
      </c>
      <c r="G234" s="237"/>
      <c r="H234" s="237"/>
      <c r="I234" s="237"/>
      <c r="J234" s="168" t="s">
        <v>168</v>
      </c>
      <c r="K234" s="169">
        <v>7.99</v>
      </c>
      <c r="L234" s="238">
        <v>0</v>
      </c>
      <c r="M234" s="239"/>
      <c r="N234" s="240">
        <f t="shared" si="75"/>
        <v>0</v>
      </c>
      <c r="O234" s="240"/>
      <c r="P234" s="240"/>
      <c r="Q234" s="240"/>
      <c r="R234" s="36"/>
      <c r="T234" s="171" t="s">
        <v>20</v>
      </c>
      <c r="U234" s="43" t="s">
        <v>48</v>
      </c>
      <c r="V234" s="35"/>
      <c r="W234" s="172">
        <f t="shared" si="76"/>
        <v>0</v>
      </c>
      <c r="X234" s="172">
        <v>0</v>
      </c>
      <c r="Y234" s="172">
        <f t="shared" si="77"/>
        <v>0</v>
      </c>
      <c r="Z234" s="172">
        <v>0</v>
      </c>
      <c r="AA234" s="173">
        <f t="shared" si="78"/>
        <v>0</v>
      </c>
      <c r="AR234" s="18" t="s">
        <v>187</v>
      </c>
      <c r="AT234" s="18" t="s">
        <v>158</v>
      </c>
      <c r="AU234" s="18" t="s">
        <v>90</v>
      </c>
      <c r="AY234" s="18" t="s">
        <v>157</v>
      </c>
      <c r="BE234" s="109">
        <f t="shared" si="79"/>
        <v>0</v>
      </c>
      <c r="BF234" s="109">
        <f t="shared" si="80"/>
        <v>0</v>
      </c>
      <c r="BG234" s="109">
        <f t="shared" si="81"/>
        <v>0</v>
      </c>
      <c r="BH234" s="109">
        <f t="shared" si="82"/>
        <v>0</v>
      </c>
      <c r="BI234" s="109">
        <f t="shared" si="83"/>
        <v>0</v>
      </c>
      <c r="BJ234" s="18" t="s">
        <v>90</v>
      </c>
      <c r="BK234" s="174">
        <f t="shared" si="84"/>
        <v>0</v>
      </c>
      <c r="BL234" s="18" t="s">
        <v>187</v>
      </c>
      <c r="BM234" s="18" t="s">
        <v>477</v>
      </c>
    </row>
    <row r="235" spans="2:65" s="1" customFormat="1" ht="51" customHeight="1">
      <c r="B235" s="34"/>
      <c r="C235" s="166" t="s">
        <v>478</v>
      </c>
      <c r="D235" s="166" t="s">
        <v>158</v>
      </c>
      <c r="E235" s="167" t="s">
        <v>479</v>
      </c>
      <c r="F235" s="237" t="s">
        <v>480</v>
      </c>
      <c r="G235" s="237"/>
      <c r="H235" s="237"/>
      <c r="I235" s="237"/>
      <c r="J235" s="168" t="s">
        <v>168</v>
      </c>
      <c r="K235" s="169">
        <v>246.91</v>
      </c>
      <c r="L235" s="238">
        <v>0</v>
      </c>
      <c r="M235" s="239"/>
      <c r="N235" s="240">
        <f t="shared" si="75"/>
        <v>0</v>
      </c>
      <c r="O235" s="240"/>
      <c r="P235" s="240"/>
      <c r="Q235" s="240"/>
      <c r="R235" s="36"/>
      <c r="T235" s="171" t="s">
        <v>20</v>
      </c>
      <c r="U235" s="43" t="s">
        <v>48</v>
      </c>
      <c r="V235" s="35"/>
      <c r="W235" s="172">
        <f t="shared" si="76"/>
        <v>0</v>
      </c>
      <c r="X235" s="172">
        <v>0</v>
      </c>
      <c r="Y235" s="172">
        <f t="shared" si="77"/>
        <v>0</v>
      </c>
      <c r="Z235" s="172">
        <v>0</v>
      </c>
      <c r="AA235" s="173">
        <f t="shared" si="78"/>
        <v>0</v>
      </c>
      <c r="AR235" s="18" t="s">
        <v>187</v>
      </c>
      <c r="AT235" s="18" t="s">
        <v>158</v>
      </c>
      <c r="AU235" s="18" t="s">
        <v>90</v>
      </c>
      <c r="AY235" s="18" t="s">
        <v>157</v>
      </c>
      <c r="BE235" s="109">
        <f t="shared" si="79"/>
        <v>0</v>
      </c>
      <c r="BF235" s="109">
        <f t="shared" si="80"/>
        <v>0</v>
      </c>
      <c r="BG235" s="109">
        <f t="shared" si="81"/>
        <v>0</v>
      </c>
      <c r="BH235" s="109">
        <f t="shared" si="82"/>
        <v>0</v>
      </c>
      <c r="BI235" s="109">
        <f t="shared" si="83"/>
        <v>0</v>
      </c>
      <c r="BJ235" s="18" t="s">
        <v>90</v>
      </c>
      <c r="BK235" s="174">
        <f t="shared" si="84"/>
        <v>0</v>
      </c>
      <c r="BL235" s="18" t="s">
        <v>187</v>
      </c>
      <c r="BM235" s="18" t="s">
        <v>481</v>
      </c>
    </row>
    <row r="236" spans="2:65" s="1" customFormat="1" ht="38.25" customHeight="1">
      <c r="B236" s="34"/>
      <c r="C236" s="166" t="s">
        <v>318</v>
      </c>
      <c r="D236" s="166" t="s">
        <v>158</v>
      </c>
      <c r="E236" s="167" t="s">
        <v>482</v>
      </c>
      <c r="F236" s="237" t="s">
        <v>483</v>
      </c>
      <c r="G236" s="237"/>
      <c r="H236" s="237"/>
      <c r="I236" s="237"/>
      <c r="J236" s="168" t="s">
        <v>168</v>
      </c>
      <c r="K236" s="169">
        <v>106.55500000000001</v>
      </c>
      <c r="L236" s="238">
        <v>0</v>
      </c>
      <c r="M236" s="239"/>
      <c r="N236" s="240">
        <f t="shared" si="75"/>
        <v>0</v>
      </c>
      <c r="O236" s="240"/>
      <c r="P236" s="240"/>
      <c r="Q236" s="240"/>
      <c r="R236" s="36"/>
      <c r="T236" s="171" t="s">
        <v>20</v>
      </c>
      <c r="U236" s="43" t="s">
        <v>48</v>
      </c>
      <c r="V236" s="35"/>
      <c r="W236" s="172">
        <f t="shared" si="76"/>
        <v>0</v>
      </c>
      <c r="X236" s="172">
        <v>0</v>
      </c>
      <c r="Y236" s="172">
        <f t="shared" si="77"/>
        <v>0</v>
      </c>
      <c r="Z236" s="172">
        <v>0</v>
      </c>
      <c r="AA236" s="173">
        <f t="shared" si="78"/>
        <v>0</v>
      </c>
      <c r="AR236" s="18" t="s">
        <v>187</v>
      </c>
      <c r="AT236" s="18" t="s">
        <v>158</v>
      </c>
      <c r="AU236" s="18" t="s">
        <v>90</v>
      </c>
      <c r="AY236" s="18" t="s">
        <v>157</v>
      </c>
      <c r="BE236" s="109">
        <f t="shared" si="79"/>
        <v>0</v>
      </c>
      <c r="BF236" s="109">
        <f t="shared" si="80"/>
        <v>0</v>
      </c>
      <c r="BG236" s="109">
        <f t="shared" si="81"/>
        <v>0</v>
      </c>
      <c r="BH236" s="109">
        <f t="shared" si="82"/>
        <v>0</v>
      </c>
      <c r="BI236" s="109">
        <f t="shared" si="83"/>
        <v>0</v>
      </c>
      <c r="BJ236" s="18" t="s">
        <v>90</v>
      </c>
      <c r="BK236" s="174">
        <f t="shared" si="84"/>
        <v>0</v>
      </c>
      <c r="BL236" s="18" t="s">
        <v>187</v>
      </c>
      <c r="BM236" s="18" t="s">
        <v>484</v>
      </c>
    </row>
    <row r="237" spans="2:65" s="1" customFormat="1" ht="25.5" customHeight="1">
      <c r="B237" s="34"/>
      <c r="C237" s="166" t="s">
        <v>485</v>
      </c>
      <c r="D237" s="166" t="s">
        <v>158</v>
      </c>
      <c r="E237" s="167" t="s">
        <v>486</v>
      </c>
      <c r="F237" s="237" t="s">
        <v>487</v>
      </c>
      <c r="G237" s="237"/>
      <c r="H237" s="237"/>
      <c r="I237" s="237"/>
      <c r="J237" s="168" t="s">
        <v>172</v>
      </c>
      <c r="K237" s="169">
        <v>96.55</v>
      </c>
      <c r="L237" s="238">
        <v>0</v>
      </c>
      <c r="M237" s="239"/>
      <c r="N237" s="240">
        <f t="shared" si="75"/>
        <v>0</v>
      </c>
      <c r="O237" s="240"/>
      <c r="P237" s="240"/>
      <c r="Q237" s="240"/>
      <c r="R237" s="36"/>
      <c r="T237" s="171" t="s">
        <v>20</v>
      </c>
      <c r="U237" s="43" t="s">
        <v>48</v>
      </c>
      <c r="V237" s="35"/>
      <c r="W237" s="172">
        <f t="shared" si="76"/>
        <v>0</v>
      </c>
      <c r="X237" s="172">
        <v>0</v>
      </c>
      <c r="Y237" s="172">
        <f t="shared" si="77"/>
        <v>0</v>
      </c>
      <c r="Z237" s="172">
        <v>0</v>
      </c>
      <c r="AA237" s="173">
        <f t="shared" si="78"/>
        <v>0</v>
      </c>
      <c r="AR237" s="18" t="s">
        <v>187</v>
      </c>
      <c r="AT237" s="18" t="s">
        <v>158</v>
      </c>
      <c r="AU237" s="18" t="s">
        <v>90</v>
      </c>
      <c r="AY237" s="18" t="s">
        <v>157</v>
      </c>
      <c r="BE237" s="109">
        <f t="shared" si="79"/>
        <v>0</v>
      </c>
      <c r="BF237" s="109">
        <f t="shared" si="80"/>
        <v>0</v>
      </c>
      <c r="BG237" s="109">
        <f t="shared" si="81"/>
        <v>0</v>
      </c>
      <c r="BH237" s="109">
        <f t="shared" si="82"/>
        <v>0</v>
      </c>
      <c r="BI237" s="109">
        <f t="shared" si="83"/>
        <v>0</v>
      </c>
      <c r="BJ237" s="18" t="s">
        <v>90</v>
      </c>
      <c r="BK237" s="174">
        <f t="shared" si="84"/>
        <v>0</v>
      </c>
      <c r="BL237" s="18" t="s">
        <v>187</v>
      </c>
      <c r="BM237" s="18" t="s">
        <v>488</v>
      </c>
    </row>
    <row r="238" spans="2:65" s="9" customFormat="1" ht="37.35" customHeight="1">
      <c r="B238" s="155"/>
      <c r="C238" s="156"/>
      <c r="D238" s="157" t="s">
        <v>133</v>
      </c>
      <c r="E238" s="157"/>
      <c r="F238" s="157"/>
      <c r="G238" s="157"/>
      <c r="H238" s="157"/>
      <c r="I238" s="157"/>
      <c r="J238" s="157"/>
      <c r="K238" s="157"/>
      <c r="L238" s="157"/>
      <c r="M238" s="157"/>
      <c r="N238" s="228">
        <f>BK238</f>
        <v>0</v>
      </c>
      <c r="O238" s="229"/>
      <c r="P238" s="229"/>
      <c r="Q238" s="229"/>
      <c r="R238" s="158"/>
      <c r="T238" s="159"/>
      <c r="U238" s="156"/>
      <c r="V238" s="156"/>
      <c r="W238" s="160">
        <v>0</v>
      </c>
      <c r="X238" s="156"/>
      <c r="Y238" s="160">
        <v>0</v>
      </c>
      <c r="Z238" s="156"/>
      <c r="AA238" s="161">
        <v>0</v>
      </c>
      <c r="AR238" s="162" t="s">
        <v>87</v>
      </c>
      <c r="AT238" s="163" t="s">
        <v>80</v>
      </c>
      <c r="AU238" s="163" t="s">
        <v>81</v>
      </c>
      <c r="AY238" s="162" t="s">
        <v>157</v>
      </c>
      <c r="BK238" s="164">
        <v>0</v>
      </c>
    </row>
    <row r="239" spans="2:65" s="1" customFormat="1" ht="49.9" customHeight="1">
      <c r="B239" s="34"/>
      <c r="C239" s="35"/>
      <c r="D239" s="157" t="s">
        <v>133</v>
      </c>
      <c r="E239" s="35"/>
      <c r="F239" s="35"/>
      <c r="G239" s="35"/>
      <c r="H239" s="35"/>
      <c r="I239" s="35"/>
      <c r="J239" s="35"/>
      <c r="K239" s="35"/>
      <c r="L239" s="35"/>
      <c r="M239" s="35"/>
      <c r="N239" s="230">
        <f>BK239</f>
        <v>0</v>
      </c>
      <c r="O239" s="231"/>
      <c r="P239" s="231"/>
      <c r="Q239" s="231"/>
      <c r="R239" s="36"/>
      <c r="T239" s="146"/>
      <c r="U239" s="55"/>
      <c r="V239" s="55"/>
      <c r="W239" s="55"/>
      <c r="X239" s="55"/>
      <c r="Y239" s="55"/>
      <c r="Z239" s="55"/>
      <c r="AA239" s="57"/>
      <c r="AT239" s="18" t="s">
        <v>80</v>
      </c>
      <c r="AU239" s="18" t="s">
        <v>81</v>
      </c>
      <c r="AY239" s="18" t="s">
        <v>489</v>
      </c>
      <c r="BK239" s="174">
        <v>0</v>
      </c>
    </row>
    <row r="240" spans="2:65" s="1" customFormat="1" ht="6.95" customHeight="1">
      <c r="B240" s="58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60"/>
    </row>
  </sheetData>
  <sheetProtection algorithmName="SHA-512" hashValue="fCCtrcGIHc6Hf2ifHTJ04P4a5FugU6ZG33gE5aS72o/21vbY2vjDaUe/dqOK9RNmm3YLgZhJ8ThsQeIPKMIsDg==" saltValue="u/HwTkv7zMKN2kcl40oN5LafZ/bA1BGmZjDBMMUcky3HQrZiRzIad+OKCv7YqU6GhNdjGX3taoJueFAvTCFEfA==" spinCount="10" sheet="1" objects="1" scenarios="1" formatColumns="0" formatRows="0"/>
  <mergeCells count="373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2:Q102"/>
    <mergeCell ref="N103:Q103"/>
    <mergeCell ref="N105:Q105"/>
    <mergeCell ref="D106:H106"/>
    <mergeCell ref="N106:Q106"/>
    <mergeCell ref="D107:H107"/>
    <mergeCell ref="N107:Q107"/>
    <mergeCell ref="D108:H108"/>
    <mergeCell ref="N108:Q108"/>
    <mergeCell ref="D109:H109"/>
    <mergeCell ref="N109:Q109"/>
    <mergeCell ref="D110:H110"/>
    <mergeCell ref="N110:Q110"/>
    <mergeCell ref="N111:Q111"/>
    <mergeCell ref="L113:Q113"/>
    <mergeCell ref="C119:Q119"/>
    <mergeCell ref="F121:P121"/>
    <mergeCell ref="F122:P122"/>
    <mergeCell ref="M124:P124"/>
    <mergeCell ref="M126:Q126"/>
    <mergeCell ref="M127:Q127"/>
    <mergeCell ref="F129:I129"/>
    <mergeCell ref="L129:M129"/>
    <mergeCell ref="N129:Q129"/>
    <mergeCell ref="F133:I133"/>
    <mergeCell ref="L133:M133"/>
    <mergeCell ref="N133:Q133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6:I166"/>
    <mergeCell ref="L166:M166"/>
    <mergeCell ref="N166:Q166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F173:I173"/>
    <mergeCell ref="L173:M173"/>
    <mergeCell ref="N173:Q173"/>
    <mergeCell ref="F174:I174"/>
    <mergeCell ref="L174:M174"/>
    <mergeCell ref="N174:Q174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80:I180"/>
    <mergeCell ref="L180:M180"/>
    <mergeCell ref="N180:Q180"/>
    <mergeCell ref="F181:I181"/>
    <mergeCell ref="L181:M181"/>
    <mergeCell ref="N181:Q181"/>
    <mergeCell ref="N179:Q179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6:I186"/>
    <mergeCell ref="L186:M186"/>
    <mergeCell ref="N186:Q186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1:I191"/>
    <mergeCell ref="L191:M191"/>
    <mergeCell ref="N191:Q191"/>
    <mergeCell ref="F192:I192"/>
    <mergeCell ref="L192:M192"/>
    <mergeCell ref="N192:Q192"/>
    <mergeCell ref="F193:I193"/>
    <mergeCell ref="L193:M193"/>
    <mergeCell ref="N193:Q193"/>
    <mergeCell ref="F194:I194"/>
    <mergeCell ref="L194:M194"/>
    <mergeCell ref="N194:Q194"/>
    <mergeCell ref="F195:I195"/>
    <mergeCell ref="L195:M195"/>
    <mergeCell ref="N195:Q195"/>
    <mergeCell ref="F196:I196"/>
    <mergeCell ref="L196:M196"/>
    <mergeCell ref="N196:Q196"/>
    <mergeCell ref="F197:I197"/>
    <mergeCell ref="L197:M197"/>
    <mergeCell ref="N197:Q197"/>
    <mergeCell ref="F198:I198"/>
    <mergeCell ref="L198:M198"/>
    <mergeCell ref="N198:Q198"/>
    <mergeCell ref="F199:I199"/>
    <mergeCell ref="L199:M199"/>
    <mergeCell ref="N199:Q199"/>
    <mergeCell ref="F200:I200"/>
    <mergeCell ref="L200:M200"/>
    <mergeCell ref="N200:Q200"/>
    <mergeCell ref="F202:I202"/>
    <mergeCell ref="L202:M202"/>
    <mergeCell ref="N202:Q202"/>
    <mergeCell ref="F203:I203"/>
    <mergeCell ref="L203:M203"/>
    <mergeCell ref="N203:Q203"/>
    <mergeCell ref="N201:Q201"/>
    <mergeCell ref="F204:I204"/>
    <mergeCell ref="L204:M204"/>
    <mergeCell ref="N204:Q204"/>
    <mergeCell ref="F205:I205"/>
    <mergeCell ref="L205:M205"/>
    <mergeCell ref="N205:Q205"/>
    <mergeCell ref="F206:I206"/>
    <mergeCell ref="L206:M206"/>
    <mergeCell ref="N206:Q206"/>
    <mergeCell ref="F207:I207"/>
    <mergeCell ref="L207:M207"/>
    <mergeCell ref="N207:Q207"/>
    <mergeCell ref="F208:I208"/>
    <mergeCell ref="L208:M208"/>
    <mergeCell ref="N208:Q208"/>
    <mergeCell ref="F209:I209"/>
    <mergeCell ref="L209:M209"/>
    <mergeCell ref="N209:Q209"/>
    <mergeCell ref="F211:I211"/>
    <mergeCell ref="L211:M211"/>
    <mergeCell ref="N211:Q211"/>
    <mergeCell ref="F213:I213"/>
    <mergeCell ref="L213:M213"/>
    <mergeCell ref="N213:Q213"/>
    <mergeCell ref="F214:I214"/>
    <mergeCell ref="L214:M214"/>
    <mergeCell ref="N214:Q214"/>
    <mergeCell ref="F215:I215"/>
    <mergeCell ref="L215:M215"/>
    <mergeCell ref="N215:Q215"/>
    <mergeCell ref="F216:I216"/>
    <mergeCell ref="L216:M216"/>
    <mergeCell ref="N216:Q216"/>
    <mergeCell ref="F217:I217"/>
    <mergeCell ref="L217:M217"/>
    <mergeCell ref="N217:Q217"/>
    <mergeCell ref="F218:I218"/>
    <mergeCell ref="L218:M218"/>
    <mergeCell ref="N218:Q218"/>
    <mergeCell ref="F219:I219"/>
    <mergeCell ref="L219:M219"/>
    <mergeCell ref="N219:Q219"/>
    <mergeCell ref="F220:I220"/>
    <mergeCell ref="L220:M220"/>
    <mergeCell ref="N220:Q220"/>
    <mergeCell ref="F222:I222"/>
    <mergeCell ref="L222:M222"/>
    <mergeCell ref="N222:Q222"/>
    <mergeCell ref="F223:I223"/>
    <mergeCell ref="L223:M223"/>
    <mergeCell ref="N223:Q223"/>
    <mergeCell ref="F224:I224"/>
    <mergeCell ref="L224:M224"/>
    <mergeCell ref="N224:Q224"/>
    <mergeCell ref="F225:I225"/>
    <mergeCell ref="L225:M225"/>
    <mergeCell ref="N225:Q225"/>
    <mergeCell ref="F226:I226"/>
    <mergeCell ref="L226:M226"/>
    <mergeCell ref="N226:Q226"/>
    <mergeCell ref="F227:I227"/>
    <mergeCell ref="L227:M227"/>
    <mergeCell ref="N227:Q227"/>
    <mergeCell ref="F229:I229"/>
    <mergeCell ref="L229:M229"/>
    <mergeCell ref="N229:Q229"/>
    <mergeCell ref="F230:I230"/>
    <mergeCell ref="L230:M230"/>
    <mergeCell ref="N230:Q230"/>
    <mergeCell ref="F231:I231"/>
    <mergeCell ref="L231:M231"/>
    <mergeCell ref="N231:Q231"/>
    <mergeCell ref="L237:M237"/>
    <mergeCell ref="N237:Q237"/>
    <mergeCell ref="F232:I232"/>
    <mergeCell ref="L232:M232"/>
    <mergeCell ref="N232:Q232"/>
    <mergeCell ref="F233:I233"/>
    <mergeCell ref="L233:M233"/>
    <mergeCell ref="N233:Q233"/>
    <mergeCell ref="F234:I234"/>
    <mergeCell ref="L234:M234"/>
    <mergeCell ref="N234:Q234"/>
    <mergeCell ref="N210:Q210"/>
    <mergeCell ref="N212:Q212"/>
    <mergeCell ref="N221:Q221"/>
    <mergeCell ref="N228:Q228"/>
    <mergeCell ref="N238:Q238"/>
    <mergeCell ref="N239:Q239"/>
    <mergeCell ref="H1:K1"/>
    <mergeCell ref="S2:AC2"/>
    <mergeCell ref="N130:Q130"/>
    <mergeCell ref="N131:Q131"/>
    <mergeCell ref="N132:Q132"/>
    <mergeCell ref="N135:Q135"/>
    <mergeCell ref="N145:Q145"/>
    <mergeCell ref="N165:Q165"/>
    <mergeCell ref="N167:Q167"/>
    <mergeCell ref="N168:Q168"/>
    <mergeCell ref="N172:Q172"/>
    <mergeCell ref="F235:I235"/>
    <mergeCell ref="L235:M235"/>
    <mergeCell ref="N235:Q235"/>
    <mergeCell ref="F236:I236"/>
    <mergeCell ref="L236:M236"/>
    <mergeCell ref="N236:Q236"/>
    <mergeCell ref="F237:I237"/>
  </mergeCells>
  <hyperlinks>
    <hyperlink ref="F1:G1" location="C2" display="1) Krycí list rozpočtu"/>
    <hyperlink ref="H1:K1" location="C86" display="2) Rekapitulácia rozpočtu"/>
    <hyperlink ref="L1" location="C129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02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105</v>
      </c>
      <c r="G1" s="13"/>
      <c r="H1" s="232" t="s">
        <v>106</v>
      </c>
      <c r="I1" s="232"/>
      <c r="J1" s="232"/>
      <c r="K1" s="232"/>
      <c r="L1" s="13" t="s">
        <v>107</v>
      </c>
      <c r="M1" s="11"/>
      <c r="N1" s="11"/>
      <c r="O1" s="12" t="s">
        <v>108</v>
      </c>
      <c r="P1" s="11"/>
      <c r="Q1" s="11"/>
      <c r="R1" s="11"/>
      <c r="S1" s="13" t="s">
        <v>109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S2" s="181" t="s">
        <v>8</v>
      </c>
      <c r="T2" s="182"/>
      <c r="U2" s="182"/>
      <c r="V2" s="182"/>
      <c r="W2" s="182"/>
      <c r="X2" s="182"/>
      <c r="Y2" s="182"/>
      <c r="Z2" s="182"/>
      <c r="AA2" s="182"/>
      <c r="AB2" s="182"/>
      <c r="AC2" s="182"/>
      <c r="AT2" s="18" t="s">
        <v>92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81</v>
      </c>
    </row>
    <row r="4" spans="1:66" ht="36.950000000000003" customHeight="1">
      <c r="B4" s="22"/>
      <c r="C4" s="195" t="s">
        <v>110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46" t="str">
        <f>'Rekapitulácia stavby'!K6</f>
        <v>„Rekonštrukcia ZOS“</v>
      </c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5"/>
      <c r="R6" s="23"/>
    </row>
    <row r="7" spans="1:66" s="1" customFormat="1" ht="32.85" customHeight="1">
      <c r="B7" s="34"/>
      <c r="C7" s="35"/>
      <c r="D7" s="28" t="s">
        <v>111</v>
      </c>
      <c r="E7" s="35"/>
      <c r="F7" s="219" t="s">
        <v>490</v>
      </c>
      <c r="G7" s="245"/>
      <c r="H7" s="245"/>
      <c r="I7" s="245"/>
      <c r="J7" s="245"/>
      <c r="K7" s="245"/>
      <c r="L7" s="245"/>
      <c r="M7" s="245"/>
      <c r="N7" s="245"/>
      <c r="O7" s="245"/>
      <c r="P7" s="245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62" t="str">
        <f>'Rekapitulácia stavby'!AN8</f>
        <v>5. 2. 2018</v>
      </c>
      <c r="P9" s="248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17" t="s">
        <v>28</v>
      </c>
      <c r="P11" s="217"/>
      <c r="Q11" s="35"/>
      <c r="R11" s="36"/>
    </row>
    <row r="12" spans="1:66" s="1" customFormat="1" ht="18" customHeight="1">
      <c r="B12" s="34"/>
      <c r="C12" s="35"/>
      <c r="D12" s="35"/>
      <c r="E12" s="27" t="s">
        <v>29</v>
      </c>
      <c r="F12" s="35"/>
      <c r="G12" s="35"/>
      <c r="H12" s="35"/>
      <c r="I12" s="35"/>
      <c r="J12" s="35"/>
      <c r="K12" s="35"/>
      <c r="L12" s="35"/>
      <c r="M12" s="29" t="s">
        <v>30</v>
      </c>
      <c r="N12" s="35"/>
      <c r="O12" s="217" t="s">
        <v>20</v>
      </c>
      <c r="P12" s="217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31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63" t="str">
        <f>IF('Rekapitulácia stavby'!AN13="","",'Rekapitulácia stavby'!AN13)</f>
        <v>Vyplň údaj</v>
      </c>
      <c r="P14" s="217"/>
      <c r="Q14" s="35"/>
      <c r="R14" s="36"/>
    </row>
    <row r="15" spans="1:66" s="1" customFormat="1" ht="18" customHeight="1">
      <c r="B15" s="34"/>
      <c r="C15" s="35"/>
      <c r="D15" s="35"/>
      <c r="E15" s="263" t="str">
        <f>IF('Rekapitulácia stavby'!E14="","",'Rekapitulácia stavby'!E14)</f>
        <v>Vyplň údaj</v>
      </c>
      <c r="F15" s="264"/>
      <c r="G15" s="264"/>
      <c r="H15" s="264"/>
      <c r="I15" s="264"/>
      <c r="J15" s="264"/>
      <c r="K15" s="264"/>
      <c r="L15" s="264"/>
      <c r="M15" s="29" t="s">
        <v>30</v>
      </c>
      <c r="N15" s="35"/>
      <c r="O15" s="263" t="str">
        <f>IF('Rekapitulácia stavby'!AN14="","",'Rekapitulácia stavby'!AN14)</f>
        <v>Vyplň údaj</v>
      </c>
      <c r="P15" s="217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33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17" t="s">
        <v>34</v>
      </c>
      <c r="P17" s="217"/>
      <c r="Q17" s="35"/>
      <c r="R17" s="36"/>
    </row>
    <row r="18" spans="2:18" s="1" customFormat="1" ht="18" customHeight="1">
      <c r="B18" s="34"/>
      <c r="C18" s="35"/>
      <c r="D18" s="35"/>
      <c r="E18" s="27" t="s">
        <v>35</v>
      </c>
      <c r="F18" s="35"/>
      <c r="G18" s="35"/>
      <c r="H18" s="35"/>
      <c r="I18" s="35"/>
      <c r="J18" s="35"/>
      <c r="K18" s="35"/>
      <c r="L18" s="35"/>
      <c r="M18" s="29" t="s">
        <v>30</v>
      </c>
      <c r="N18" s="35"/>
      <c r="O18" s="217" t="s">
        <v>36</v>
      </c>
      <c r="P18" s="217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39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17" t="s">
        <v>40</v>
      </c>
      <c r="P20" s="217"/>
      <c r="Q20" s="35"/>
      <c r="R20" s="36"/>
    </row>
    <row r="21" spans="2:18" s="1" customFormat="1" ht="18" customHeight="1">
      <c r="B21" s="34"/>
      <c r="C21" s="35"/>
      <c r="D21" s="35"/>
      <c r="E21" s="27" t="s">
        <v>35</v>
      </c>
      <c r="F21" s="35"/>
      <c r="G21" s="35"/>
      <c r="H21" s="35"/>
      <c r="I21" s="35"/>
      <c r="J21" s="35"/>
      <c r="K21" s="35"/>
      <c r="L21" s="35"/>
      <c r="M21" s="29" t="s">
        <v>30</v>
      </c>
      <c r="N21" s="35"/>
      <c r="O21" s="217" t="s">
        <v>36</v>
      </c>
      <c r="P21" s="217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41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222" t="s">
        <v>20</v>
      </c>
      <c r="F24" s="222"/>
      <c r="G24" s="222"/>
      <c r="H24" s="222"/>
      <c r="I24" s="222"/>
      <c r="J24" s="222"/>
      <c r="K24" s="222"/>
      <c r="L24" s="222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113</v>
      </c>
      <c r="E27" s="35"/>
      <c r="F27" s="35"/>
      <c r="G27" s="35"/>
      <c r="H27" s="35"/>
      <c r="I27" s="35"/>
      <c r="J27" s="35"/>
      <c r="K27" s="35"/>
      <c r="L27" s="35"/>
      <c r="M27" s="223">
        <f>N88</f>
        <v>0</v>
      </c>
      <c r="N27" s="223"/>
      <c r="O27" s="223"/>
      <c r="P27" s="223"/>
      <c r="Q27" s="35"/>
      <c r="R27" s="36"/>
    </row>
    <row r="28" spans="2:18" s="1" customFormat="1" ht="14.45" customHeight="1">
      <c r="B28" s="34"/>
      <c r="C28" s="35"/>
      <c r="D28" s="33" t="s">
        <v>99</v>
      </c>
      <c r="E28" s="35"/>
      <c r="F28" s="35"/>
      <c r="G28" s="35"/>
      <c r="H28" s="35"/>
      <c r="I28" s="35"/>
      <c r="J28" s="35"/>
      <c r="K28" s="35"/>
      <c r="L28" s="35"/>
      <c r="M28" s="223">
        <f>N96</f>
        <v>0</v>
      </c>
      <c r="N28" s="223"/>
      <c r="O28" s="223"/>
      <c r="P28" s="223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44</v>
      </c>
      <c r="E30" s="35"/>
      <c r="F30" s="35"/>
      <c r="G30" s="35"/>
      <c r="H30" s="35"/>
      <c r="I30" s="35"/>
      <c r="J30" s="35"/>
      <c r="K30" s="35"/>
      <c r="L30" s="35"/>
      <c r="M30" s="261">
        <f>ROUND(M27+M28,2)</f>
        <v>0</v>
      </c>
      <c r="N30" s="245"/>
      <c r="O30" s="245"/>
      <c r="P30" s="245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45</v>
      </c>
      <c r="E32" s="41" t="s">
        <v>46</v>
      </c>
      <c r="F32" s="42">
        <v>0.2</v>
      </c>
      <c r="G32" s="121" t="s">
        <v>47</v>
      </c>
      <c r="H32" s="258">
        <f>(SUM(BE96:BE103)+SUM(BE121:BE200))</f>
        <v>0</v>
      </c>
      <c r="I32" s="245"/>
      <c r="J32" s="245"/>
      <c r="K32" s="35"/>
      <c r="L32" s="35"/>
      <c r="M32" s="258">
        <f>ROUND((SUM(BE96:BE103)+SUM(BE121:BE200)), 2)*F32</f>
        <v>0</v>
      </c>
      <c r="N32" s="245"/>
      <c r="O32" s="245"/>
      <c r="P32" s="245"/>
      <c r="Q32" s="35"/>
      <c r="R32" s="36"/>
    </row>
    <row r="33" spans="2:18" s="1" customFormat="1" ht="14.45" customHeight="1">
      <c r="B33" s="34"/>
      <c r="C33" s="35"/>
      <c r="D33" s="35"/>
      <c r="E33" s="41" t="s">
        <v>48</v>
      </c>
      <c r="F33" s="42">
        <v>0.2</v>
      </c>
      <c r="G33" s="121" t="s">
        <v>47</v>
      </c>
      <c r="H33" s="258">
        <f>(SUM(BF96:BF103)+SUM(BF121:BF200))</f>
        <v>0</v>
      </c>
      <c r="I33" s="245"/>
      <c r="J33" s="245"/>
      <c r="K33" s="35"/>
      <c r="L33" s="35"/>
      <c r="M33" s="258">
        <f>ROUND((SUM(BF96:BF103)+SUM(BF121:BF200)), 2)*F33</f>
        <v>0</v>
      </c>
      <c r="N33" s="245"/>
      <c r="O33" s="245"/>
      <c r="P33" s="245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49</v>
      </c>
      <c r="F34" s="42">
        <v>0.2</v>
      </c>
      <c r="G34" s="121" t="s">
        <v>47</v>
      </c>
      <c r="H34" s="258">
        <f>(SUM(BG96:BG103)+SUM(BG121:BG200))</f>
        <v>0</v>
      </c>
      <c r="I34" s="245"/>
      <c r="J34" s="245"/>
      <c r="K34" s="35"/>
      <c r="L34" s="35"/>
      <c r="M34" s="258">
        <v>0</v>
      </c>
      <c r="N34" s="245"/>
      <c r="O34" s="245"/>
      <c r="P34" s="245"/>
      <c r="Q34" s="35"/>
      <c r="R34" s="36"/>
    </row>
    <row r="35" spans="2:18" s="1" customFormat="1" ht="14.45" hidden="1" customHeight="1">
      <c r="B35" s="34"/>
      <c r="C35" s="35"/>
      <c r="D35" s="35"/>
      <c r="E35" s="41" t="s">
        <v>50</v>
      </c>
      <c r="F35" s="42">
        <v>0.2</v>
      </c>
      <c r="G35" s="121" t="s">
        <v>47</v>
      </c>
      <c r="H35" s="258">
        <f>(SUM(BH96:BH103)+SUM(BH121:BH200))</f>
        <v>0</v>
      </c>
      <c r="I35" s="245"/>
      <c r="J35" s="245"/>
      <c r="K35" s="35"/>
      <c r="L35" s="35"/>
      <c r="M35" s="258">
        <v>0</v>
      </c>
      <c r="N35" s="245"/>
      <c r="O35" s="245"/>
      <c r="P35" s="245"/>
      <c r="Q35" s="35"/>
      <c r="R35" s="36"/>
    </row>
    <row r="36" spans="2:18" s="1" customFormat="1" ht="14.45" hidden="1" customHeight="1">
      <c r="B36" s="34"/>
      <c r="C36" s="35"/>
      <c r="D36" s="35"/>
      <c r="E36" s="41" t="s">
        <v>51</v>
      </c>
      <c r="F36" s="42">
        <v>0</v>
      </c>
      <c r="G36" s="121" t="s">
        <v>47</v>
      </c>
      <c r="H36" s="258">
        <f>(SUM(BI96:BI103)+SUM(BI121:BI200))</f>
        <v>0</v>
      </c>
      <c r="I36" s="245"/>
      <c r="J36" s="245"/>
      <c r="K36" s="35"/>
      <c r="L36" s="35"/>
      <c r="M36" s="258">
        <v>0</v>
      </c>
      <c r="N36" s="245"/>
      <c r="O36" s="245"/>
      <c r="P36" s="245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52</v>
      </c>
      <c r="E38" s="78"/>
      <c r="F38" s="78"/>
      <c r="G38" s="123" t="s">
        <v>53</v>
      </c>
      <c r="H38" s="124" t="s">
        <v>54</v>
      </c>
      <c r="I38" s="78"/>
      <c r="J38" s="78"/>
      <c r="K38" s="78"/>
      <c r="L38" s="259">
        <f>SUM(M30:M36)</f>
        <v>0</v>
      </c>
      <c r="M38" s="259"/>
      <c r="N38" s="259"/>
      <c r="O38" s="259"/>
      <c r="P38" s="26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 ht="15">
      <c r="B50" s="34"/>
      <c r="C50" s="35"/>
      <c r="D50" s="49" t="s">
        <v>55</v>
      </c>
      <c r="E50" s="50"/>
      <c r="F50" s="50"/>
      <c r="G50" s="50"/>
      <c r="H50" s="51"/>
      <c r="I50" s="35"/>
      <c r="J50" s="49" t="s">
        <v>56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 ht="15">
      <c r="B59" s="34"/>
      <c r="C59" s="35"/>
      <c r="D59" s="54" t="s">
        <v>57</v>
      </c>
      <c r="E59" s="55"/>
      <c r="F59" s="55"/>
      <c r="G59" s="56" t="s">
        <v>58</v>
      </c>
      <c r="H59" s="57"/>
      <c r="I59" s="35"/>
      <c r="J59" s="54" t="s">
        <v>57</v>
      </c>
      <c r="K59" s="55"/>
      <c r="L59" s="55"/>
      <c r="M59" s="55"/>
      <c r="N59" s="56" t="s">
        <v>58</v>
      </c>
      <c r="O59" s="55"/>
      <c r="P59" s="57"/>
      <c r="Q59" s="35"/>
      <c r="R59" s="36"/>
    </row>
    <row r="60" spans="2:18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 ht="15">
      <c r="B61" s="34"/>
      <c r="C61" s="35"/>
      <c r="D61" s="49" t="s">
        <v>59</v>
      </c>
      <c r="E61" s="50"/>
      <c r="F61" s="50"/>
      <c r="G61" s="50"/>
      <c r="H61" s="51"/>
      <c r="I61" s="35"/>
      <c r="J61" s="49" t="s">
        <v>60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 ht="15">
      <c r="B70" s="34"/>
      <c r="C70" s="35"/>
      <c r="D70" s="54" t="s">
        <v>57</v>
      </c>
      <c r="E70" s="55"/>
      <c r="F70" s="55"/>
      <c r="G70" s="56" t="s">
        <v>58</v>
      </c>
      <c r="H70" s="57"/>
      <c r="I70" s="35"/>
      <c r="J70" s="54" t="s">
        <v>57</v>
      </c>
      <c r="K70" s="55"/>
      <c r="L70" s="55"/>
      <c r="M70" s="55"/>
      <c r="N70" s="56" t="s">
        <v>58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95" t="s">
        <v>114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46" t="str">
        <f>F6</f>
        <v>„Rekonštrukcia ZOS“</v>
      </c>
      <c r="G78" s="247"/>
      <c r="H78" s="247"/>
      <c r="I78" s="247"/>
      <c r="J78" s="247"/>
      <c r="K78" s="247"/>
      <c r="L78" s="247"/>
      <c r="M78" s="247"/>
      <c r="N78" s="247"/>
      <c r="O78" s="247"/>
      <c r="P78" s="247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111</v>
      </c>
      <c r="D79" s="35"/>
      <c r="E79" s="35"/>
      <c r="F79" s="197" t="str">
        <f>F7</f>
        <v>2 - SO 02 - Zdravotechnika</v>
      </c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Partizánske</v>
      </c>
      <c r="G81" s="35"/>
      <c r="H81" s="35"/>
      <c r="I81" s="35"/>
      <c r="J81" s="35"/>
      <c r="K81" s="29" t="s">
        <v>24</v>
      </c>
      <c r="L81" s="35"/>
      <c r="M81" s="248" t="str">
        <f>IF(O9="","",O9)</f>
        <v>5. 2. 2018</v>
      </c>
      <c r="N81" s="248"/>
      <c r="O81" s="248"/>
      <c r="P81" s="248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33</v>
      </c>
      <c r="L83" s="35"/>
      <c r="M83" s="217" t="str">
        <f>E18</f>
        <v>AM STUDIO s.r.o.</v>
      </c>
      <c r="N83" s="217"/>
      <c r="O83" s="217"/>
      <c r="P83" s="217"/>
      <c r="Q83" s="217"/>
      <c r="R83" s="36"/>
      <c r="T83" s="128"/>
      <c r="U83" s="128"/>
    </row>
    <row r="84" spans="2:47" s="1" customFormat="1" ht="14.45" customHeight="1">
      <c r="B84" s="34"/>
      <c r="C84" s="29" t="s">
        <v>31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39</v>
      </c>
      <c r="L84" s="35"/>
      <c r="M84" s="217" t="str">
        <f>E21</f>
        <v>AM STUDIO s.r.o.</v>
      </c>
      <c r="N84" s="217"/>
      <c r="O84" s="217"/>
      <c r="P84" s="217"/>
      <c r="Q84" s="217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56" t="s">
        <v>115</v>
      </c>
      <c r="D86" s="257"/>
      <c r="E86" s="257"/>
      <c r="F86" s="257"/>
      <c r="G86" s="257"/>
      <c r="H86" s="117"/>
      <c r="I86" s="117"/>
      <c r="J86" s="117"/>
      <c r="K86" s="117"/>
      <c r="L86" s="117"/>
      <c r="M86" s="117"/>
      <c r="N86" s="256" t="s">
        <v>116</v>
      </c>
      <c r="O86" s="257"/>
      <c r="P86" s="257"/>
      <c r="Q86" s="257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117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79">
        <f>N121</f>
        <v>0</v>
      </c>
      <c r="O88" s="254"/>
      <c r="P88" s="254"/>
      <c r="Q88" s="254"/>
      <c r="R88" s="36"/>
      <c r="T88" s="128"/>
      <c r="U88" s="128"/>
      <c r="AU88" s="18" t="s">
        <v>118</v>
      </c>
    </row>
    <row r="89" spans="2:47" s="6" customFormat="1" ht="24.95" customHeight="1">
      <c r="B89" s="130"/>
      <c r="C89" s="131"/>
      <c r="D89" s="132" t="s">
        <v>491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52">
        <f>N122</f>
        <v>0</v>
      </c>
      <c r="O89" s="253"/>
      <c r="P89" s="253"/>
      <c r="Q89" s="253"/>
      <c r="R89" s="133"/>
      <c r="T89" s="134"/>
      <c r="U89" s="134"/>
    </row>
    <row r="90" spans="2:47" s="6" customFormat="1" ht="24.95" customHeight="1">
      <c r="B90" s="130"/>
      <c r="C90" s="131"/>
      <c r="D90" s="132" t="s">
        <v>492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52">
        <f>N136</f>
        <v>0</v>
      </c>
      <c r="O90" s="253"/>
      <c r="P90" s="253"/>
      <c r="Q90" s="253"/>
      <c r="R90" s="133"/>
      <c r="T90" s="134"/>
      <c r="U90" s="134"/>
    </row>
    <row r="91" spans="2:47" s="6" customFormat="1" ht="24.95" customHeight="1">
      <c r="B91" s="130"/>
      <c r="C91" s="131"/>
      <c r="D91" s="132" t="s">
        <v>493</v>
      </c>
      <c r="E91" s="131"/>
      <c r="F91" s="131"/>
      <c r="G91" s="131"/>
      <c r="H91" s="131"/>
      <c r="I91" s="131"/>
      <c r="J91" s="131"/>
      <c r="K91" s="131"/>
      <c r="L91" s="131"/>
      <c r="M91" s="131"/>
      <c r="N91" s="252">
        <f>N144</f>
        <v>0</v>
      </c>
      <c r="O91" s="253"/>
      <c r="P91" s="253"/>
      <c r="Q91" s="253"/>
      <c r="R91" s="133"/>
      <c r="T91" s="134"/>
      <c r="U91" s="134"/>
    </row>
    <row r="92" spans="2:47" s="6" customFormat="1" ht="24.95" customHeight="1">
      <c r="B92" s="130"/>
      <c r="C92" s="131"/>
      <c r="D92" s="132" t="s">
        <v>493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52">
        <f>N159</f>
        <v>0</v>
      </c>
      <c r="O92" s="253"/>
      <c r="P92" s="253"/>
      <c r="Q92" s="253"/>
      <c r="R92" s="133"/>
      <c r="T92" s="134"/>
      <c r="U92" s="134"/>
    </row>
    <row r="93" spans="2:47" s="6" customFormat="1" ht="24.95" customHeight="1">
      <c r="B93" s="130"/>
      <c r="C93" s="131"/>
      <c r="D93" s="132" t="s">
        <v>493</v>
      </c>
      <c r="E93" s="131"/>
      <c r="F93" s="131"/>
      <c r="G93" s="131"/>
      <c r="H93" s="131"/>
      <c r="I93" s="131"/>
      <c r="J93" s="131"/>
      <c r="K93" s="131"/>
      <c r="L93" s="131"/>
      <c r="M93" s="131"/>
      <c r="N93" s="252">
        <f>N168</f>
        <v>0</v>
      </c>
      <c r="O93" s="253"/>
      <c r="P93" s="253"/>
      <c r="Q93" s="253"/>
      <c r="R93" s="133"/>
      <c r="T93" s="134"/>
      <c r="U93" s="134"/>
    </row>
    <row r="94" spans="2:47" s="6" customFormat="1" ht="24.95" customHeight="1">
      <c r="B94" s="130"/>
      <c r="C94" s="131"/>
      <c r="D94" s="132" t="s">
        <v>133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52">
        <f>N200</f>
        <v>0</v>
      </c>
      <c r="O94" s="253"/>
      <c r="P94" s="253"/>
      <c r="Q94" s="253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134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54">
        <f>ROUND(N97+N98+N99+N100+N101+N102,2)</f>
        <v>0</v>
      </c>
      <c r="O96" s="255"/>
      <c r="P96" s="255"/>
      <c r="Q96" s="255"/>
      <c r="R96" s="36"/>
      <c r="T96" s="139"/>
      <c r="U96" s="140" t="s">
        <v>45</v>
      </c>
    </row>
    <row r="97" spans="2:65" s="1" customFormat="1" ht="18" customHeight="1">
      <c r="B97" s="34"/>
      <c r="C97" s="35"/>
      <c r="D97" s="183" t="s">
        <v>135</v>
      </c>
      <c r="E97" s="184"/>
      <c r="F97" s="184"/>
      <c r="G97" s="184"/>
      <c r="H97" s="184"/>
      <c r="I97" s="35"/>
      <c r="J97" s="35"/>
      <c r="K97" s="35"/>
      <c r="L97" s="35"/>
      <c r="M97" s="35"/>
      <c r="N97" s="185">
        <f>ROUND(N88*T97,2)</f>
        <v>0</v>
      </c>
      <c r="O97" s="186"/>
      <c r="P97" s="186"/>
      <c r="Q97" s="186"/>
      <c r="R97" s="36"/>
      <c r="S97" s="141"/>
      <c r="T97" s="142"/>
      <c r="U97" s="143" t="s">
        <v>48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136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90</v>
      </c>
      <c r="BK97" s="141"/>
      <c r="BL97" s="141"/>
      <c r="BM97" s="141"/>
    </row>
    <row r="98" spans="2:65" s="1" customFormat="1" ht="18" customHeight="1">
      <c r="B98" s="34"/>
      <c r="C98" s="35"/>
      <c r="D98" s="183" t="s">
        <v>137</v>
      </c>
      <c r="E98" s="184"/>
      <c r="F98" s="184"/>
      <c r="G98" s="184"/>
      <c r="H98" s="184"/>
      <c r="I98" s="35"/>
      <c r="J98" s="35"/>
      <c r="K98" s="35"/>
      <c r="L98" s="35"/>
      <c r="M98" s="35"/>
      <c r="N98" s="185">
        <f>ROUND(N88*T98,2)</f>
        <v>0</v>
      </c>
      <c r="O98" s="186"/>
      <c r="P98" s="186"/>
      <c r="Q98" s="186"/>
      <c r="R98" s="36"/>
      <c r="S98" s="141"/>
      <c r="T98" s="142"/>
      <c r="U98" s="143" t="s">
        <v>48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136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90</v>
      </c>
      <c r="BK98" s="141"/>
      <c r="BL98" s="141"/>
      <c r="BM98" s="141"/>
    </row>
    <row r="99" spans="2:65" s="1" customFormat="1" ht="18" customHeight="1">
      <c r="B99" s="34"/>
      <c r="C99" s="35"/>
      <c r="D99" s="183" t="s">
        <v>138</v>
      </c>
      <c r="E99" s="184"/>
      <c r="F99" s="184"/>
      <c r="G99" s="184"/>
      <c r="H99" s="184"/>
      <c r="I99" s="35"/>
      <c r="J99" s="35"/>
      <c r="K99" s="35"/>
      <c r="L99" s="35"/>
      <c r="M99" s="35"/>
      <c r="N99" s="185">
        <f>ROUND(N88*T99,2)</f>
        <v>0</v>
      </c>
      <c r="O99" s="186"/>
      <c r="P99" s="186"/>
      <c r="Q99" s="186"/>
      <c r="R99" s="36"/>
      <c r="S99" s="141"/>
      <c r="T99" s="142"/>
      <c r="U99" s="143" t="s">
        <v>48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136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90</v>
      </c>
      <c r="BK99" s="141"/>
      <c r="BL99" s="141"/>
      <c r="BM99" s="141"/>
    </row>
    <row r="100" spans="2:65" s="1" customFormat="1" ht="18" customHeight="1">
      <c r="B100" s="34"/>
      <c r="C100" s="35"/>
      <c r="D100" s="183" t="s">
        <v>139</v>
      </c>
      <c r="E100" s="184"/>
      <c r="F100" s="184"/>
      <c r="G100" s="184"/>
      <c r="H100" s="184"/>
      <c r="I100" s="35"/>
      <c r="J100" s="35"/>
      <c r="K100" s="35"/>
      <c r="L100" s="35"/>
      <c r="M100" s="35"/>
      <c r="N100" s="185">
        <f>ROUND(N88*T100,2)</f>
        <v>0</v>
      </c>
      <c r="O100" s="186"/>
      <c r="P100" s="186"/>
      <c r="Q100" s="186"/>
      <c r="R100" s="36"/>
      <c r="S100" s="141"/>
      <c r="T100" s="142"/>
      <c r="U100" s="143" t="s">
        <v>48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136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90</v>
      </c>
      <c r="BK100" s="141"/>
      <c r="BL100" s="141"/>
      <c r="BM100" s="141"/>
    </row>
    <row r="101" spans="2:65" s="1" customFormat="1" ht="18" customHeight="1">
      <c r="B101" s="34"/>
      <c r="C101" s="35"/>
      <c r="D101" s="183" t="s">
        <v>140</v>
      </c>
      <c r="E101" s="184"/>
      <c r="F101" s="184"/>
      <c r="G101" s="184"/>
      <c r="H101" s="184"/>
      <c r="I101" s="35"/>
      <c r="J101" s="35"/>
      <c r="K101" s="35"/>
      <c r="L101" s="35"/>
      <c r="M101" s="35"/>
      <c r="N101" s="185">
        <f>ROUND(N88*T101,2)</f>
        <v>0</v>
      </c>
      <c r="O101" s="186"/>
      <c r="P101" s="186"/>
      <c r="Q101" s="186"/>
      <c r="R101" s="36"/>
      <c r="S101" s="141"/>
      <c r="T101" s="142"/>
      <c r="U101" s="143" t="s">
        <v>48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136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90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141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185">
        <f>ROUND(N88*T102,2)</f>
        <v>0</v>
      </c>
      <c r="O102" s="186"/>
      <c r="P102" s="186"/>
      <c r="Q102" s="186"/>
      <c r="R102" s="36"/>
      <c r="S102" s="141"/>
      <c r="T102" s="146"/>
      <c r="U102" s="147" t="s">
        <v>48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142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90</v>
      </c>
      <c r="BK102" s="141"/>
      <c r="BL102" s="141"/>
      <c r="BM102" s="141"/>
    </row>
    <row r="103" spans="2:65" s="1" customFormat="1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104</v>
      </c>
      <c r="D104" s="117"/>
      <c r="E104" s="117"/>
      <c r="F104" s="117"/>
      <c r="G104" s="117"/>
      <c r="H104" s="117"/>
      <c r="I104" s="117"/>
      <c r="J104" s="117"/>
      <c r="K104" s="117"/>
      <c r="L104" s="180">
        <f>ROUND(SUM(N88+N96),2)</f>
        <v>0</v>
      </c>
      <c r="M104" s="180"/>
      <c r="N104" s="180"/>
      <c r="O104" s="180"/>
      <c r="P104" s="180"/>
      <c r="Q104" s="180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95" t="s">
        <v>143</v>
      </c>
      <c r="D110" s="245"/>
      <c r="E110" s="245"/>
      <c r="F110" s="245"/>
      <c r="G110" s="245"/>
      <c r="H110" s="245"/>
      <c r="I110" s="245"/>
      <c r="J110" s="245"/>
      <c r="K110" s="245"/>
      <c r="L110" s="245"/>
      <c r="M110" s="245"/>
      <c r="N110" s="245"/>
      <c r="O110" s="245"/>
      <c r="P110" s="245"/>
      <c r="Q110" s="245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46" t="str">
        <f>F6</f>
        <v>„Rekonštrukcia ZOS“</v>
      </c>
      <c r="G112" s="247"/>
      <c r="H112" s="247"/>
      <c r="I112" s="247"/>
      <c r="J112" s="247"/>
      <c r="K112" s="247"/>
      <c r="L112" s="247"/>
      <c r="M112" s="247"/>
      <c r="N112" s="247"/>
      <c r="O112" s="247"/>
      <c r="P112" s="247"/>
      <c r="Q112" s="35"/>
      <c r="R112" s="36"/>
    </row>
    <row r="113" spans="2:65" s="1" customFormat="1" ht="36.950000000000003" customHeight="1">
      <c r="B113" s="34"/>
      <c r="C113" s="68" t="s">
        <v>111</v>
      </c>
      <c r="D113" s="35"/>
      <c r="E113" s="35"/>
      <c r="F113" s="197" t="str">
        <f>F7</f>
        <v>2 - SO 02 - Zdravotechnika</v>
      </c>
      <c r="G113" s="245"/>
      <c r="H113" s="245"/>
      <c r="I113" s="245"/>
      <c r="J113" s="245"/>
      <c r="K113" s="245"/>
      <c r="L113" s="245"/>
      <c r="M113" s="245"/>
      <c r="N113" s="245"/>
      <c r="O113" s="245"/>
      <c r="P113" s="245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Partizánske</v>
      </c>
      <c r="G115" s="35"/>
      <c r="H115" s="35"/>
      <c r="I115" s="35"/>
      <c r="J115" s="35"/>
      <c r="K115" s="29" t="s">
        <v>24</v>
      </c>
      <c r="L115" s="35"/>
      <c r="M115" s="248" t="str">
        <f>IF(O9="","",O9)</f>
        <v>5. 2. 2018</v>
      </c>
      <c r="N115" s="248"/>
      <c r="O115" s="248"/>
      <c r="P115" s="248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 ht="15">
      <c r="B117" s="34"/>
      <c r="C117" s="29" t="s">
        <v>26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33</v>
      </c>
      <c r="L117" s="35"/>
      <c r="M117" s="217" t="str">
        <f>E18</f>
        <v>AM STUDIO s.r.o.</v>
      </c>
      <c r="N117" s="217"/>
      <c r="O117" s="217"/>
      <c r="P117" s="217"/>
      <c r="Q117" s="217"/>
      <c r="R117" s="36"/>
    </row>
    <row r="118" spans="2:65" s="1" customFormat="1" ht="14.45" customHeight="1">
      <c r="B118" s="34"/>
      <c r="C118" s="29" t="s">
        <v>31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39</v>
      </c>
      <c r="L118" s="35"/>
      <c r="M118" s="217" t="str">
        <f>E21</f>
        <v>AM STUDIO s.r.o.</v>
      </c>
      <c r="N118" s="217"/>
      <c r="O118" s="217"/>
      <c r="P118" s="217"/>
      <c r="Q118" s="217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144</v>
      </c>
      <c r="D120" s="150" t="s">
        <v>145</v>
      </c>
      <c r="E120" s="150" t="s">
        <v>63</v>
      </c>
      <c r="F120" s="249" t="s">
        <v>146</v>
      </c>
      <c r="G120" s="249"/>
      <c r="H120" s="249"/>
      <c r="I120" s="249"/>
      <c r="J120" s="150" t="s">
        <v>147</v>
      </c>
      <c r="K120" s="150" t="s">
        <v>148</v>
      </c>
      <c r="L120" s="249" t="s">
        <v>149</v>
      </c>
      <c r="M120" s="249"/>
      <c r="N120" s="249" t="s">
        <v>116</v>
      </c>
      <c r="O120" s="249"/>
      <c r="P120" s="249"/>
      <c r="Q120" s="250"/>
      <c r="R120" s="151"/>
      <c r="T120" s="79" t="s">
        <v>150</v>
      </c>
      <c r="U120" s="80" t="s">
        <v>45</v>
      </c>
      <c r="V120" s="80" t="s">
        <v>151</v>
      </c>
      <c r="W120" s="80" t="s">
        <v>152</v>
      </c>
      <c r="X120" s="80" t="s">
        <v>153</v>
      </c>
      <c r="Y120" s="80" t="s">
        <v>154</v>
      </c>
      <c r="Z120" s="80" t="s">
        <v>155</v>
      </c>
      <c r="AA120" s="81" t="s">
        <v>156</v>
      </c>
    </row>
    <row r="121" spans="2:65" s="1" customFormat="1" ht="29.25" customHeight="1">
      <c r="B121" s="34"/>
      <c r="C121" s="83" t="s">
        <v>113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33">
        <f>BK121</f>
        <v>0</v>
      </c>
      <c r="O121" s="234"/>
      <c r="P121" s="234"/>
      <c r="Q121" s="234"/>
      <c r="R121" s="36"/>
      <c r="T121" s="82"/>
      <c r="U121" s="50"/>
      <c r="V121" s="50"/>
      <c r="W121" s="152">
        <f>W122+W136+W144+W159+W168+W200+W201</f>
        <v>0</v>
      </c>
      <c r="X121" s="50"/>
      <c r="Y121" s="152">
        <f>Y122+Y136+Y144+Y159+Y168+Y200+Y201</f>
        <v>0</v>
      </c>
      <c r="Z121" s="50"/>
      <c r="AA121" s="153">
        <f>AA122+AA136+AA144+AA159+AA168+AA200+AA201</f>
        <v>0</v>
      </c>
      <c r="AT121" s="18" t="s">
        <v>80</v>
      </c>
      <c r="AU121" s="18" t="s">
        <v>118</v>
      </c>
      <c r="BK121" s="154">
        <f>BK122+BK136+BK144+BK159+BK168+BK200+BK201</f>
        <v>0</v>
      </c>
    </row>
    <row r="122" spans="2:65" s="9" customFormat="1" ht="37.35" customHeight="1">
      <c r="B122" s="155"/>
      <c r="C122" s="156"/>
      <c r="D122" s="157" t="s">
        <v>491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65">
        <f>BK122</f>
        <v>0</v>
      </c>
      <c r="O122" s="266"/>
      <c r="P122" s="266"/>
      <c r="Q122" s="266"/>
      <c r="R122" s="158"/>
      <c r="T122" s="159"/>
      <c r="U122" s="156"/>
      <c r="V122" s="156"/>
      <c r="W122" s="160">
        <f>SUM(W123:W135)</f>
        <v>0</v>
      </c>
      <c r="X122" s="156"/>
      <c r="Y122" s="160">
        <f>SUM(Y123:Y135)</f>
        <v>0</v>
      </c>
      <c r="Z122" s="156"/>
      <c r="AA122" s="161">
        <f>SUM(AA123:AA135)</f>
        <v>0</v>
      </c>
      <c r="AR122" s="162" t="s">
        <v>87</v>
      </c>
      <c r="AT122" s="163" t="s">
        <v>80</v>
      </c>
      <c r="AU122" s="163" t="s">
        <v>81</v>
      </c>
      <c r="AY122" s="162" t="s">
        <v>157</v>
      </c>
      <c r="BK122" s="164">
        <f>SUM(BK123:BK135)</f>
        <v>0</v>
      </c>
    </row>
    <row r="123" spans="2:65" s="1" customFormat="1" ht="38.25" customHeight="1">
      <c r="B123" s="34"/>
      <c r="C123" s="166" t="s">
        <v>87</v>
      </c>
      <c r="D123" s="166" t="s">
        <v>158</v>
      </c>
      <c r="E123" s="167" t="s">
        <v>494</v>
      </c>
      <c r="F123" s="237" t="s">
        <v>495</v>
      </c>
      <c r="G123" s="237"/>
      <c r="H123" s="237"/>
      <c r="I123" s="237"/>
      <c r="J123" s="168" t="s">
        <v>496</v>
      </c>
      <c r="K123" s="169">
        <v>30</v>
      </c>
      <c r="L123" s="238">
        <v>0</v>
      </c>
      <c r="M123" s="239"/>
      <c r="N123" s="240">
        <f t="shared" ref="N123:N135" si="5">ROUND(L123*K123,3)</f>
        <v>0</v>
      </c>
      <c r="O123" s="240"/>
      <c r="P123" s="240"/>
      <c r="Q123" s="240"/>
      <c r="R123" s="36"/>
      <c r="T123" s="171" t="s">
        <v>20</v>
      </c>
      <c r="U123" s="43" t="s">
        <v>48</v>
      </c>
      <c r="V123" s="35"/>
      <c r="W123" s="172">
        <f t="shared" ref="W123:W135" si="6">V123*K123</f>
        <v>0</v>
      </c>
      <c r="X123" s="172">
        <v>0</v>
      </c>
      <c r="Y123" s="172">
        <f t="shared" ref="Y123:Y135" si="7">X123*K123</f>
        <v>0</v>
      </c>
      <c r="Z123" s="172">
        <v>0</v>
      </c>
      <c r="AA123" s="173">
        <f t="shared" ref="AA123:AA135" si="8">Z123*K123</f>
        <v>0</v>
      </c>
      <c r="AR123" s="18" t="s">
        <v>162</v>
      </c>
      <c r="AT123" s="18" t="s">
        <v>158</v>
      </c>
      <c r="AU123" s="18" t="s">
        <v>87</v>
      </c>
      <c r="AY123" s="18" t="s">
        <v>157</v>
      </c>
      <c r="BE123" s="109">
        <f t="shared" ref="BE123:BE135" si="9">IF(U123="základná",N123,0)</f>
        <v>0</v>
      </c>
      <c r="BF123" s="109">
        <f t="shared" ref="BF123:BF135" si="10">IF(U123="znížená",N123,0)</f>
        <v>0</v>
      </c>
      <c r="BG123" s="109">
        <f t="shared" ref="BG123:BG135" si="11">IF(U123="zákl. prenesená",N123,0)</f>
        <v>0</v>
      </c>
      <c r="BH123" s="109">
        <f t="shared" ref="BH123:BH135" si="12">IF(U123="zníž. prenesená",N123,0)</f>
        <v>0</v>
      </c>
      <c r="BI123" s="109">
        <f t="shared" ref="BI123:BI135" si="13">IF(U123="nulová",N123,0)</f>
        <v>0</v>
      </c>
      <c r="BJ123" s="18" t="s">
        <v>90</v>
      </c>
      <c r="BK123" s="174">
        <f t="shared" ref="BK123:BK135" si="14">ROUND(L123*K123,3)</f>
        <v>0</v>
      </c>
      <c r="BL123" s="18" t="s">
        <v>162</v>
      </c>
      <c r="BM123" s="18" t="s">
        <v>90</v>
      </c>
    </row>
    <row r="124" spans="2:65" s="1" customFormat="1" ht="38.25" customHeight="1">
      <c r="B124" s="34"/>
      <c r="C124" s="166" t="s">
        <v>90</v>
      </c>
      <c r="D124" s="166" t="s">
        <v>158</v>
      </c>
      <c r="E124" s="167" t="s">
        <v>497</v>
      </c>
      <c r="F124" s="237" t="s">
        <v>498</v>
      </c>
      <c r="G124" s="237"/>
      <c r="H124" s="237"/>
      <c r="I124" s="237"/>
      <c r="J124" s="168" t="s">
        <v>496</v>
      </c>
      <c r="K124" s="169">
        <v>15</v>
      </c>
      <c r="L124" s="238">
        <v>0</v>
      </c>
      <c r="M124" s="239"/>
      <c r="N124" s="240">
        <f t="shared" si="5"/>
        <v>0</v>
      </c>
      <c r="O124" s="240"/>
      <c r="P124" s="240"/>
      <c r="Q124" s="240"/>
      <c r="R124" s="36"/>
      <c r="T124" s="171" t="s">
        <v>20</v>
      </c>
      <c r="U124" s="43" t="s">
        <v>48</v>
      </c>
      <c r="V124" s="35"/>
      <c r="W124" s="172">
        <f t="shared" si="6"/>
        <v>0</v>
      </c>
      <c r="X124" s="172">
        <v>0</v>
      </c>
      <c r="Y124" s="172">
        <f t="shared" si="7"/>
        <v>0</v>
      </c>
      <c r="Z124" s="172">
        <v>0</v>
      </c>
      <c r="AA124" s="173">
        <f t="shared" si="8"/>
        <v>0</v>
      </c>
      <c r="AR124" s="18" t="s">
        <v>162</v>
      </c>
      <c r="AT124" s="18" t="s">
        <v>158</v>
      </c>
      <c r="AU124" s="18" t="s">
        <v>87</v>
      </c>
      <c r="AY124" s="18" t="s">
        <v>157</v>
      </c>
      <c r="BE124" s="109">
        <f t="shared" si="9"/>
        <v>0</v>
      </c>
      <c r="BF124" s="109">
        <f t="shared" si="10"/>
        <v>0</v>
      </c>
      <c r="BG124" s="109">
        <f t="shared" si="11"/>
        <v>0</v>
      </c>
      <c r="BH124" s="109">
        <f t="shared" si="12"/>
        <v>0</v>
      </c>
      <c r="BI124" s="109">
        <f t="shared" si="13"/>
        <v>0</v>
      </c>
      <c r="BJ124" s="18" t="s">
        <v>90</v>
      </c>
      <c r="BK124" s="174">
        <f t="shared" si="14"/>
        <v>0</v>
      </c>
      <c r="BL124" s="18" t="s">
        <v>162</v>
      </c>
      <c r="BM124" s="18" t="s">
        <v>162</v>
      </c>
    </row>
    <row r="125" spans="2:65" s="1" customFormat="1" ht="38.25" customHeight="1">
      <c r="B125" s="34"/>
      <c r="C125" s="166" t="s">
        <v>93</v>
      </c>
      <c r="D125" s="166" t="s">
        <v>158</v>
      </c>
      <c r="E125" s="167" t="s">
        <v>499</v>
      </c>
      <c r="F125" s="237" t="s">
        <v>500</v>
      </c>
      <c r="G125" s="237"/>
      <c r="H125" s="237"/>
      <c r="I125" s="237"/>
      <c r="J125" s="168" t="s">
        <v>496</v>
      </c>
      <c r="K125" s="169">
        <v>50</v>
      </c>
      <c r="L125" s="238">
        <v>0</v>
      </c>
      <c r="M125" s="239"/>
      <c r="N125" s="240">
        <f t="shared" si="5"/>
        <v>0</v>
      </c>
      <c r="O125" s="240"/>
      <c r="P125" s="240"/>
      <c r="Q125" s="240"/>
      <c r="R125" s="36"/>
      <c r="T125" s="171" t="s">
        <v>20</v>
      </c>
      <c r="U125" s="43" t="s">
        <v>48</v>
      </c>
      <c r="V125" s="35"/>
      <c r="W125" s="172">
        <f t="shared" si="6"/>
        <v>0</v>
      </c>
      <c r="X125" s="172">
        <v>0</v>
      </c>
      <c r="Y125" s="172">
        <f t="shared" si="7"/>
        <v>0</v>
      </c>
      <c r="Z125" s="172">
        <v>0</v>
      </c>
      <c r="AA125" s="173">
        <f t="shared" si="8"/>
        <v>0</v>
      </c>
      <c r="AR125" s="18" t="s">
        <v>162</v>
      </c>
      <c r="AT125" s="18" t="s">
        <v>158</v>
      </c>
      <c r="AU125" s="18" t="s">
        <v>87</v>
      </c>
      <c r="AY125" s="18" t="s">
        <v>157</v>
      </c>
      <c r="BE125" s="109">
        <f t="shared" si="9"/>
        <v>0</v>
      </c>
      <c r="BF125" s="109">
        <f t="shared" si="10"/>
        <v>0</v>
      </c>
      <c r="BG125" s="109">
        <f t="shared" si="11"/>
        <v>0</v>
      </c>
      <c r="BH125" s="109">
        <f t="shared" si="12"/>
        <v>0</v>
      </c>
      <c r="BI125" s="109">
        <f t="shared" si="13"/>
        <v>0</v>
      </c>
      <c r="BJ125" s="18" t="s">
        <v>90</v>
      </c>
      <c r="BK125" s="174">
        <f t="shared" si="14"/>
        <v>0</v>
      </c>
      <c r="BL125" s="18" t="s">
        <v>162</v>
      </c>
      <c r="BM125" s="18" t="s">
        <v>169</v>
      </c>
    </row>
    <row r="126" spans="2:65" s="1" customFormat="1" ht="38.25" customHeight="1">
      <c r="B126" s="34"/>
      <c r="C126" s="166" t="s">
        <v>162</v>
      </c>
      <c r="D126" s="166" t="s">
        <v>158</v>
      </c>
      <c r="E126" s="167" t="s">
        <v>501</v>
      </c>
      <c r="F126" s="237" t="s">
        <v>502</v>
      </c>
      <c r="G126" s="237"/>
      <c r="H126" s="237"/>
      <c r="I126" s="237"/>
      <c r="J126" s="168" t="s">
        <v>496</v>
      </c>
      <c r="K126" s="169">
        <v>25</v>
      </c>
      <c r="L126" s="238">
        <v>0</v>
      </c>
      <c r="M126" s="239"/>
      <c r="N126" s="240">
        <f t="shared" si="5"/>
        <v>0</v>
      </c>
      <c r="O126" s="240"/>
      <c r="P126" s="240"/>
      <c r="Q126" s="240"/>
      <c r="R126" s="36"/>
      <c r="T126" s="171" t="s">
        <v>20</v>
      </c>
      <c r="U126" s="43" t="s">
        <v>48</v>
      </c>
      <c r="V126" s="35"/>
      <c r="W126" s="172">
        <f t="shared" si="6"/>
        <v>0</v>
      </c>
      <c r="X126" s="172">
        <v>0</v>
      </c>
      <c r="Y126" s="172">
        <f t="shared" si="7"/>
        <v>0</v>
      </c>
      <c r="Z126" s="172">
        <v>0</v>
      </c>
      <c r="AA126" s="173">
        <f t="shared" si="8"/>
        <v>0</v>
      </c>
      <c r="AR126" s="18" t="s">
        <v>162</v>
      </c>
      <c r="AT126" s="18" t="s">
        <v>158</v>
      </c>
      <c r="AU126" s="18" t="s">
        <v>87</v>
      </c>
      <c r="AY126" s="18" t="s">
        <v>157</v>
      </c>
      <c r="BE126" s="109">
        <f t="shared" si="9"/>
        <v>0</v>
      </c>
      <c r="BF126" s="109">
        <f t="shared" si="10"/>
        <v>0</v>
      </c>
      <c r="BG126" s="109">
        <f t="shared" si="11"/>
        <v>0</v>
      </c>
      <c r="BH126" s="109">
        <f t="shared" si="12"/>
        <v>0</v>
      </c>
      <c r="BI126" s="109">
        <f t="shared" si="13"/>
        <v>0</v>
      </c>
      <c r="BJ126" s="18" t="s">
        <v>90</v>
      </c>
      <c r="BK126" s="174">
        <f t="shared" si="14"/>
        <v>0</v>
      </c>
      <c r="BL126" s="18" t="s">
        <v>162</v>
      </c>
      <c r="BM126" s="18" t="s">
        <v>173</v>
      </c>
    </row>
    <row r="127" spans="2:65" s="1" customFormat="1" ht="38.25" customHeight="1">
      <c r="B127" s="34"/>
      <c r="C127" s="166" t="s">
        <v>174</v>
      </c>
      <c r="D127" s="166" t="s">
        <v>158</v>
      </c>
      <c r="E127" s="167" t="s">
        <v>503</v>
      </c>
      <c r="F127" s="237" t="s">
        <v>504</v>
      </c>
      <c r="G127" s="237"/>
      <c r="H127" s="237"/>
      <c r="I127" s="237"/>
      <c r="J127" s="168" t="s">
        <v>496</v>
      </c>
      <c r="K127" s="169">
        <v>25</v>
      </c>
      <c r="L127" s="238">
        <v>0</v>
      </c>
      <c r="M127" s="239"/>
      <c r="N127" s="240">
        <f t="shared" si="5"/>
        <v>0</v>
      </c>
      <c r="O127" s="240"/>
      <c r="P127" s="240"/>
      <c r="Q127" s="240"/>
      <c r="R127" s="36"/>
      <c r="T127" s="171" t="s">
        <v>20</v>
      </c>
      <c r="U127" s="43" t="s">
        <v>48</v>
      </c>
      <c r="V127" s="35"/>
      <c r="W127" s="172">
        <f t="shared" si="6"/>
        <v>0</v>
      </c>
      <c r="X127" s="172">
        <v>0</v>
      </c>
      <c r="Y127" s="172">
        <f t="shared" si="7"/>
        <v>0</v>
      </c>
      <c r="Z127" s="172">
        <v>0</v>
      </c>
      <c r="AA127" s="173">
        <f t="shared" si="8"/>
        <v>0</v>
      </c>
      <c r="AR127" s="18" t="s">
        <v>162</v>
      </c>
      <c r="AT127" s="18" t="s">
        <v>158</v>
      </c>
      <c r="AU127" s="18" t="s">
        <v>87</v>
      </c>
      <c r="AY127" s="18" t="s">
        <v>157</v>
      </c>
      <c r="BE127" s="109">
        <f t="shared" si="9"/>
        <v>0</v>
      </c>
      <c r="BF127" s="109">
        <f t="shared" si="10"/>
        <v>0</v>
      </c>
      <c r="BG127" s="109">
        <f t="shared" si="11"/>
        <v>0</v>
      </c>
      <c r="BH127" s="109">
        <f t="shared" si="12"/>
        <v>0</v>
      </c>
      <c r="BI127" s="109">
        <f t="shared" si="13"/>
        <v>0</v>
      </c>
      <c r="BJ127" s="18" t="s">
        <v>90</v>
      </c>
      <c r="BK127" s="174">
        <f t="shared" si="14"/>
        <v>0</v>
      </c>
      <c r="BL127" s="18" t="s">
        <v>162</v>
      </c>
      <c r="BM127" s="18" t="s">
        <v>177</v>
      </c>
    </row>
    <row r="128" spans="2:65" s="1" customFormat="1" ht="38.25" customHeight="1">
      <c r="B128" s="34"/>
      <c r="C128" s="166" t="s">
        <v>169</v>
      </c>
      <c r="D128" s="166" t="s">
        <v>158</v>
      </c>
      <c r="E128" s="167" t="s">
        <v>505</v>
      </c>
      <c r="F128" s="237" t="s">
        <v>506</v>
      </c>
      <c r="G128" s="237"/>
      <c r="H128" s="237"/>
      <c r="I128" s="237"/>
      <c r="J128" s="168" t="s">
        <v>172</v>
      </c>
      <c r="K128" s="169">
        <v>40</v>
      </c>
      <c r="L128" s="238">
        <v>0</v>
      </c>
      <c r="M128" s="239"/>
      <c r="N128" s="240">
        <f t="shared" si="5"/>
        <v>0</v>
      </c>
      <c r="O128" s="240"/>
      <c r="P128" s="240"/>
      <c r="Q128" s="240"/>
      <c r="R128" s="36"/>
      <c r="T128" s="171" t="s">
        <v>20</v>
      </c>
      <c r="U128" s="43" t="s">
        <v>48</v>
      </c>
      <c r="V128" s="35"/>
      <c r="W128" s="172">
        <f t="shared" si="6"/>
        <v>0</v>
      </c>
      <c r="X128" s="172">
        <v>0</v>
      </c>
      <c r="Y128" s="172">
        <f t="shared" si="7"/>
        <v>0</v>
      </c>
      <c r="Z128" s="172">
        <v>0</v>
      </c>
      <c r="AA128" s="173">
        <f t="shared" si="8"/>
        <v>0</v>
      </c>
      <c r="AR128" s="18" t="s">
        <v>162</v>
      </c>
      <c r="AT128" s="18" t="s">
        <v>158</v>
      </c>
      <c r="AU128" s="18" t="s">
        <v>87</v>
      </c>
      <c r="AY128" s="18" t="s">
        <v>157</v>
      </c>
      <c r="BE128" s="109">
        <f t="shared" si="9"/>
        <v>0</v>
      </c>
      <c r="BF128" s="109">
        <f t="shared" si="10"/>
        <v>0</v>
      </c>
      <c r="BG128" s="109">
        <f t="shared" si="11"/>
        <v>0</v>
      </c>
      <c r="BH128" s="109">
        <f t="shared" si="12"/>
        <v>0</v>
      </c>
      <c r="BI128" s="109">
        <f t="shared" si="13"/>
        <v>0</v>
      </c>
      <c r="BJ128" s="18" t="s">
        <v>90</v>
      </c>
      <c r="BK128" s="174">
        <f t="shared" si="14"/>
        <v>0</v>
      </c>
      <c r="BL128" s="18" t="s">
        <v>162</v>
      </c>
      <c r="BM128" s="18" t="s">
        <v>180</v>
      </c>
    </row>
    <row r="129" spans="2:65" s="1" customFormat="1" ht="38.25" customHeight="1">
      <c r="B129" s="34"/>
      <c r="C129" s="166" t="s">
        <v>181</v>
      </c>
      <c r="D129" s="166" t="s">
        <v>158</v>
      </c>
      <c r="E129" s="167" t="s">
        <v>507</v>
      </c>
      <c r="F129" s="237" t="s">
        <v>508</v>
      </c>
      <c r="G129" s="237"/>
      <c r="H129" s="237"/>
      <c r="I129" s="237"/>
      <c r="J129" s="168" t="s">
        <v>172</v>
      </c>
      <c r="K129" s="169">
        <v>7</v>
      </c>
      <c r="L129" s="238">
        <v>0</v>
      </c>
      <c r="M129" s="239"/>
      <c r="N129" s="240">
        <f t="shared" si="5"/>
        <v>0</v>
      </c>
      <c r="O129" s="240"/>
      <c r="P129" s="240"/>
      <c r="Q129" s="240"/>
      <c r="R129" s="36"/>
      <c r="T129" s="171" t="s">
        <v>20</v>
      </c>
      <c r="U129" s="43" t="s">
        <v>48</v>
      </c>
      <c r="V129" s="35"/>
      <c r="W129" s="172">
        <f t="shared" si="6"/>
        <v>0</v>
      </c>
      <c r="X129" s="172">
        <v>0</v>
      </c>
      <c r="Y129" s="172">
        <f t="shared" si="7"/>
        <v>0</v>
      </c>
      <c r="Z129" s="172">
        <v>0</v>
      </c>
      <c r="AA129" s="173">
        <f t="shared" si="8"/>
        <v>0</v>
      </c>
      <c r="AR129" s="18" t="s">
        <v>162</v>
      </c>
      <c r="AT129" s="18" t="s">
        <v>158</v>
      </c>
      <c r="AU129" s="18" t="s">
        <v>87</v>
      </c>
      <c r="AY129" s="18" t="s">
        <v>157</v>
      </c>
      <c r="BE129" s="109">
        <f t="shared" si="9"/>
        <v>0</v>
      </c>
      <c r="BF129" s="109">
        <f t="shared" si="10"/>
        <v>0</v>
      </c>
      <c r="BG129" s="109">
        <f t="shared" si="11"/>
        <v>0</v>
      </c>
      <c r="BH129" s="109">
        <f t="shared" si="12"/>
        <v>0</v>
      </c>
      <c r="BI129" s="109">
        <f t="shared" si="13"/>
        <v>0</v>
      </c>
      <c r="BJ129" s="18" t="s">
        <v>90</v>
      </c>
      <c r="BK129" s="174">
        <f t="shared" si="14"/>
        <v>0</v>
      </c>
      <c r="BL129" s="18" t="s">
        <v>162</v>
      </c>
      <c r="BM129" s="18" t="s">
        <v>184</v>
      </c>
    </row>
    <row r="130" spans="2:65" s="1" customFormat="1" ht="38.25" customHeight="1">
      <c r="B130" s="34"/>
      <c r="C130" s="166" t="s">
        <v>173</v>
      </c>
      <c r="D130" s="166" t="s">
        <v>158</v>
      </c>
      <c r="E130" s="167" t="s">
        <v>509</v>
      </c>
      <c r="F130" s="237" t="s">
        <v>510</v>
      </c>
      <c r="G130" s="237"/>
      <c r="H130" s="237"/>
      <c r="I130" s="237"/>
      <c r="J130" s="168" t="s">
        <v>172</v>
      </c>
      <c r="K130" s="169">
        <v>13</v>
      </c>
      <c r="L130" s="238">
        <v>0</v>
      </c>
      <c r="M130" s="239"/>
      <c r="N130" s="240">
        <f t="shared" si="5"/>
        <v>0</v>
      </c>
      <c r="O130" s="240"/>
      <c r="P130" s="240"/>
      <c r="Q130" s="240"/>
      <c r="R130" s="36"/>
      <c r="T130" s="171" t="s">
        <v>20</v>
      </c>
      <c r="U130" s="43" t="s">
        <v>48</v>
      </c>
      <c r="V130" s="35"/>
      <c r="W130" s="172">
        <f t="shared" si="6"/>
        <v>0</v>
      </c>
      <c r="X130" s="172">
        <v>0</v>
      </c>
      <c r="Y130" s="172">
        <f t="shared" si="7"/>
        <v>0</v>
      </c>
      <c r="Z130" s="172">
        <v>0</v>
      </c>
      <c r="AA130" s="173">
        <f t="shared" si="8"/>
        <v>0</v>
      </c>
      <c r="AR130" s="18" t="s">
        <v>162</v>
      </c>
      <c r="AT130" s="18" t="s">
        <v>158</v>
      </c>
      <c r="AU130" s="18" t="s">
        <v>87</v>
      </c>
      <c r="AY130" s="18" t="s">
        <v>157</v>
      </c>
      <c r="BE130" s="109">
        <f t="shared" si="9"/>
        <v>0</v>
      </c>
      <c r="BF130" s="109">
        <f t="shared" si="10"/>
        <v>0</v>
      </c>
      <c r="BG130" s="109">
        <f t="shared" si="11"/>
        <v>0</v>
      </c>
      <c r="BH130" s="109">
        <f t="shared" si="12"/>
        <v>0</v>
      </c>
      <c r="BI130" s="109">
        <f t="shared" si="13"/>
        <v>0</v>
      </c>
      <c r="BJ130" s="18" t="s">
        <v>90</v>
      </c>
      <c r="BK130" s="174">
        <f t="shared" si="14"/>
        <v>0</v>
      </c>
      <c r="BL130" s="18" t="s">
        <v>162</v>
      </c>
      <c r="BM130" s="18" t="s">
        <v>187</v>
      </c>
    </row>
    <row r="131" spans="2:65" s="1" customFormat="1" ht="38.25" customHeight="1">
      <c r="B131" s="34"/>
      <c r="C131" s="166" t="s">
        <v>188</v>
      </c>
      <c r="D131" s="166" t="s">
        <v>158</v>
      </c>
      <c r="E131" s="167" t="s">
        <v>511</v>
      </c>
      <c r="F131" s="237" t="s">
        <v>512</v>
      </c>
      <c r="G131" s="237"/>
      <c r="H131" s="237"/>
      <c r="I131" s="237"/>
      <c r="J131" s="168" t="s">
        <v>172</v>
      </c>
      <c r="K131" s="169">
        <v>1</v>
      </c>
      <c r="L131" s="238">
        <v>0</v>
      </c>
      <c r="M131" s="239"/>
      <c r="N131" s="240">
        <f t="shared" si="5"/>
        <v>0</v>
      </c>
      <c r="O131" s="240"/>
      <c r="P131" s="240"/>
      <c r="Q131" s="240"/>
      <c r="R131" s="36"/>
      <c r="T131" s="171" t="s">
        <v>20</v>
      </c>
      <c r="U131" s="43" t="s">
        <v>48</v>
      </c>
      <c r="V131" s="35"/>
      <c r="W131" s="172">
        <f t="shared" si="6"/>
        <v>0</v>
      </c>
      <c r="X131" s="172">
        <v>0</v>
      </c>
      <c r="Y131" s="172">
        <f t="shared" si="7"/>
        <v>0</v>
      </c>
      <c r="Z131" s="172">
        <v>0</v>
      </c>
      <c r="AA131" s="173">
        <f t="shared" si="8"/>
        <v>0</v>
      </c>
      <c r="AR131" s="18" t="s">
        <v>162</v>
      </c>
      <c r="AT131" s="18" t="s">
        <v>158</v>
      </c>
      <c r="AU131" s="18" t="s">
        <v>87</v>
      </c>
      <c r="AY131" s="18" t="s">
        <v>157</v>
      </c>
      <c r="BE131" s="109">
        <f t="shared" si="9"/>
        <v>0</v>
      </c>
      <c r="BF131" s="109">
        <f t="shared" si="10"/>
        <v>0</v>
      </c>
      <c r="BG131" s="109">
        <f t="shared" si="11"/>
        <v>0</v>
      </c>
      <c r="BH131" s="109">
        <f t="shared" si="12"/>
        <v>0</v>
      </c>
      <c r="BI131" s="109">
        <f t="shared" si="13"/>
        <v>0</v>
      </c>
      <c r="BJ131" s="18" t="s">
        <v>90</v>
      </c>
      <c r="BK131" s="174">
        <f t="shared" si="14"/>
        <v>0</v>
      </c>
      <c r="BL131" s="18" t="s">
        <v>162</v>
      </c>
      <c r="BM131" s="18" t="s">
        <v>191</v>
      </c>
    </row>
    <row r="132" spans="2:65" s="1" customFormat="1" ht="38.25" customHeight="1">
      <c r="B132" s="34"/>
      <c r="C132" s="166" t="s">
        <v>177</v>
      </c>
      <c r="D132" s="166" t="s">
        <v>158</v>
      </c>
      <c r="E132" s="167" t="s">
        <v>513</v>
      </c>
      <c r="F132" s="237" t="s">
        <v>514</v>
      </c>
      <c r="G132" s="237"/>
      <c r="H132" s="237"/>
      <c r="I132" s="237"/>
      <c r="J132" s="168" t="s">
        <v>172</v>
      </c>
      <c r="K132" s="169">
        <v>3</v>
      </c>
      <c r="L132" s="238">
        <v>0</v>
      </c>
      <c r="M132" s="239"/>
      <c r="N132" s="240">
        <f t="shared" si="5"/>
        <v>0</v>
      </c>
      <c r="O132" s="240"/>
      <c r="P132" s="240"/>
      <c r="Q132" s="240"/>
      <c r="R132" s="36"/>
      <c r="T132" s="171" t="s">
        <v>20</v>
      </c>
      <c r="U132" s="43" t="s">
        <v>48</v>
      </c>
      <c r="V132" s="35"/>
      <c r="W132" s="172">
        <f t="shared" si="6"/>
        <v>0</v>
      </c>
      <c r="X132" s="172">
        <v>0</v>
      </c>
      <c r="Y132" s="172">
        <f t="shared" si="7"/>
        <v>0</v>
      </c>
      <c r="Z132" s="172">
        <v>0</v>
      </c>
      <c r="AA132" s="173">
        <f t="shared" si="8"/>
        <v>0</v>
      </c>
      <c r="AR132" s="18" t="s">
        <v>162</v>
      </c>
      <c r="AT132" s="18" t="s">
        <v>158</v>
      </c>
      <c r="AU132" s="18" t="s">
        <v>87</v>
      </c>
      <c r="AY132" s="18" t="s">
        <v>157</v>
      </c>
      <c r="BE132" s="109">
        <f t="shared" si="9"/>
        <v>0</v>
      </c>
      <c r="BF132" s="109">
        <f t="shared" si="10"/>
        <v>0</v>
      </c>
      <c r="BG132" s="109">
        <f t="shared" si="11"/>
        <v>0</v>
      </c>
      <c r="BH132" s="109">
        <f t="shared" si="12"/>
        <v>0</v>
      </c>
      <c r="BI132" s="109">
        <f t="shared" si="13"/>
        <v>0</v>
      </c>
      <c r="BJ132" s="18" t="s">
        <v>90</v>
      </c>
      <c r="BK132" s="174">
        <f t="shared" si="14"/>
        <v>0</v>
      </c>
      <c r="BL132" s="18" t="s">
        <v>162</v>
      </c>
      <c r="BM132" s="18" t="s">
        <v>10</v>
      </c>
    </row>
    <row r="133" spans="2:65" s="1" customFormat="1" ht="38.25" customHeight="1">
      <c r="B133" s="34"/>
      <c r="C133" s="166" t="s">
        <v>194</v>
      </c>
      <c r="D133" s="166" t="s">
        <v>158</v>
      </c>
      <c r="E133" s="167" t="s">
        <v>515</v>
      </c>
      <c r="F133" s="237" t="s">
        <v>516</v>
      </c>
      <c r="G133" s="237"/>
      <c r="H133" s="237"/>
      <c r="I133" s="237"/>
      <c r="J133" s="168" t="s">
        <v>246</v>
      </c>
      <c r="K133" s="169">
        <v>0.70399999999999996</v>
      </c>
      <c r="L133" s="238">
        <v>0</v>
      </c>
      <c r="M133" s="239"/>
      <c r="N133" s="240">
        <f t="shared" si="5"/>
        <v>0</v>
      </c>
      <c r="O133" s="240"/>
      <c r="P133" s="240"/>
      <c r="Q133" s="240"/>
      <c r="R133" s="36"/>
      <c r="T133" s="171" t="s">
        <v>20</v>
      </c>
      <c r="U133" s="43" t="s">
        <v>48</v>
      </c>
      <c r="V133" s="35"/>
      <c r="W133" s="172">
        <f t="shared" si="6"/>
        <v>0</v>
      </c>
      <c r="X133" s="172">
        <v>0</v>
      </c>
      <c r="Y133" s="172">
        <f t="shared" si="7"/>
        <v>0</v>
      </c>
      <c r="Z133" s="172">
        <v>0</v>
      </c>
      <c r="AA133" s="173">
        <f t="shared" si="8"/>
        <v>0</v>
      </c>
      <c r="AR133" s="18" t="s">
        <v>162</v>
      </c>
      <c r="AT133" s="18" t="s">
        <v>158</v>
      </c>
      <c r="AU133" s="18" t="s">
        <v>87</v>
      </c>
      <c r="AY133" s="18" t="s">
        <v>157</v>
      </c>
      <c r="BE133" s="109">
        <f t="shared" si="9"/>
        <v>0</v>
      </c>
      <c r="BF133" s="109">
        <f t="shared" si="10"/>
        <v>0</v>
      </c>
      <c r="BG133" s="109">
        <f t="shared" si="11"/>
        <v>0</v>
      </c>
      <c r="BH133" s="109">
        <f t="shared" si="12"/>
        <v>0</v>
      </c>
      <c r="BI133" s="109">
        <f t="shared" si="13"/>
        <v>0</v>
      </c>
      <c r="BJ133" s="18" t="s">
        <v>90</v>
      </c>
      <c r="BK133" s="174">
        <f t="shared" si="14"/>
        <v>0</v>
      </c>
      <c r="BL133" s="18" t="s">
        <v>162</v>
      </c>
      <c r="BM133" s="18" t="s">
        <v>197</v>
      </c>
    </row>
    <row r="134" spans="2:65" s="1" customFormat="1" ht="25.5" customHeight="1">
      <c r="B134" s="34"/>
      <c r="C134" s="166" t="s">
        <v>180</v>
      </c>
      <c r="D134" s="166" t="s">
        <v>158</v>
      </c>
      <c r="E134" s="167" t="s">
        <v>248</v>
      </c>
      <c r="F134" s="237" t="s">
        <v>249</v>
      </c>
      <c r="G134" s="237"/>
      <c r="H134" s="237"/>
      <c r="I134" s="237"/>
      <c r="J134" s="168" t="s">
        <v>246</v>
      </c>
      <c r="K134" s="169">
        <v>0.70399999999999996</v>
      </c>
      <c r="L134" s="238">
        <v>0</v>
      </c>
      <c r="M134" s="239"/>
      <c r="N134" s="240">
        <f t="shared" si="5"/>
        <v>0</v>
      </c>
      <c r="O134" s="240"/>
      <c r="P134" s="240"/>
      <c r="Q134" s="240"/>
      <c r="R134" s="36"/>
      <c r="T134" s="171" t="s">
        <v>20</v>
      </c>
      <c r="U134" s="43" t="s">
        <v>48</v>
      </c>
      <c r="V134" s="35"/>
      <c r="W134" s="172">
        <f t="shared" si="6"/>
        <v>0</v>
      </c>
      <c r="X134" s="172">
        <v>0</v>
      </c>
      <c r="Y134" s="172">
        <f t="shared" si="7"/>
        <v>0</v>
      </c>
      <c r="Z134" s="172">
        <v>0</v>
      </c>
      <c r="AA134" s="173">
        <f t="shared" si="8"/>
        <v>0</v>
      </c>
      <c r="AR134" s="18" t="s">
        <v>162</v>
      </c>
      <c r="AT134" s="18" t="s">
        <v>158</v>
      </c>
      <c r="AU134" s="18" t="s">
        <v>87</v>
      </c>
      <c r="AY134" s="18" t="s">
        <v>157</v>
      </c>
      <c r="BE134" s="109">
        <f t="shared" si="9"/>
        <v>0</v>
      </c>
      <c r="BF134" s="109">
        <f t="shared" si="10"/>
        <v>0</v>
      </c>
      <c r="BG134" s="109">
        <f t="shared" si="11"/>
        <v>0</v>
      </c>
      <c r="BH134" s="109">
        <f t="shared" si="12"/>
        <v>0</v>
      </c>
      <c r="BI134" s="109">
        <f t="shared" si="13"/>
        <v>0</v>
      </c>
      <c r="BJ134" s="18" t="s">
        <v>90</v>
      </c>
      <c r="BK134" s="174">
        <f t="shared" si="14"/>
        <v>0</v>
      </c>
      <c r="BL134" s="18" t="s">
        <v>162</v>
      </c>
      <c r="BM134" s="18" t="s">
        <v>200</v>
      </c>
    </row>
    <row r="135" spans="2:65" s="1" customFormat="1" ht="25.5" customHeight="1">
      <c r="B135" s="34"/>
      <c r="C135" s="166" t="s">
        <v>201</v>
      </c>
      <c r="D135" s="166" t="s">
        <v>158</v>
      </c>
      <c r="E135" s="167" t="s">
        <v>252</v>
      </c>
      <c r="F135" s="237" t="s">
        <v>253</v>
      </c>
      <c r="G135" s="237"/>
      <c r="H135" s="237"/>
      <c r="I135" s="237"/>
      <c r="J135" s="168" t="s">
        <v>246</v>
      </c>
      <c r="K135" s="169">
        <v>0.70399999999999996</v>
      </c>
      <c r="L135" s="238">
        <v>0</v>
      </c>
      <c r="M135" s="239"/>
      <c r="N135" s="240">
        <f t="shared" si="5"/>
        <v>0</v>
      </c>
      <c r="O135" s="240"/>
      <c r="P135" s="240"/>
      <c r="Q135" s="240"/>
      <c r="R135" s="36"/>
      <c r="T135" s="171" t="s">
        <v>20</v>
      </c>
      <c r="U135" s="43" t="s">
        <v>48</v>
      </c>
      <c r="V135" s="35"/>
      <c r="W135" s="172">
        <f t="shared" si="6"/>
        <v>0</v>
      </c>
      <c r="X135" s="172">
        <v>0</v>
      </c>
      <c r="Y135" s="172">
        <f t="shared" si="7"/>
        <v>0</v>
      </c>
      <c r="Z135" s="172">
        <v>0</v>
      </c>
      <c r="AA135" s="173">
        <f t="shared" si="8"/>
        <v>0</v>
      </c>
      <c r="AR135" s="18" t="s">
        <v>162</v>
      </c>
      <c r="AT135" s="18" t="s">
        <v>158</v>
      </c>
      <c r="AU135" s="18" t="s">
        <v>87</v>
      </c>
      <c r="AY135" s="18" t="s">
        <v>157</v>
      </c>
      <c r="BE135" s="109">
        <f t="shared" si="9"/>
        <v>0</v>
      </c>
      <c r="BF135" s="109">
        <f t="shared" si="10"/>
        <v>0</v>
      </c>
      <c r="BG135" s="109">
        <f t="shared" si="11"/>
        <v>0</v>
      </c>
      <c r="BH135" s="109">
        <f t="shared" si="12"/>
        <v>0</v>
      </c>
      <c r="BI135" s="109">
        <f t="shared" si="13"/>
        <v>0</v>
      </c>
      <c r="BJ135" s="18" t="s">
        <v>90</v>
      </c>
      <c r="BK135" s="174">
        <f t="shared" si="14"/>
        <v>0</v>
      </c>
      <c r="BL135" s="18" t="s">
        <v>162</v>
      </c>
      <c r="BM135" s="18" t="s">
        <v>204</v>
      </c>
    </row>
    <row r="136" spans="2:65" s="9" customFormat="1" ht="37.35" customHeight="1">
      <c r="B136" s="155"/>
      <c r="C136" s="156"/>
      <c r="D136" s="157" t="s">
        <v>492</v>
      </c>
      <c r="E136" s="157"/>
      <c r="F136" s="157"/>
      <c r="G136" s="157"/>
      <c r="H136" s="157"/>
      <c r="I136" s="157"/>
      <c r="J136" s="157"/>
      <c r="K136" s="157"/>
      <c r="L136" s="157"/>
      <c r="M136" s="157"/>
      <c r="N136" s="267">
        <f>BK136</f>
        <v>0</v>
      </c>
      <c r="O136" s="268"/>
      <c r="P136" s="268"/>
      <c r="Q136" s="268"/>
      <c r="R136" s="158"/>
      <c r="T136" s="159"/>
      <c r="U136" s="156"/>
      <c r="V136" s="156"/>
      <c r="W136" s="160">
        <f>SUM(W137:W143)</f>
        <v>0</v>
      </c>
      <c r="X136" s="156"/>
      <c r="Y136" s="160">
        <f>SUM(Y137:Y143)</f>
        <v>0</v>
      </c>
      <c r="Z136" s="156"/>
      <c r="AA136" s="161">
        <f>SUM(AA137:AA143)</f>
        <v>0</v>
      </c>
      <c r="AR136" s="162" t="s">
        <v>87</v>
      </c>
      <c r="AT136" s="163" t="s">
        <v>80</v>
      </c>
      <c r="AU136" s="163" t="s">
        <v>81</v>
      </c>
      <c r="AY136" s="162" t="s">
        <v>157</v>
      </c>
      <c r="BK136" s="164">
        <f>SUM(BK137:BK143)</f>
        <v>0</v>
      </c>
    </row>
    <row r="137" spans="2:65" s="1" customFormat="1" ht="25.5" customHeight="1">
      <c r="B137" s="34"/>
      <c r="C137" s="166" t="s">
        <v>184</v>
      </c>
      <c r="D137" s="166" t="s">
        <v>158</v>
      </c>
      <c r="E137" s="167" t="s">
        <v>517</v>
      </c>
      <c r="F137" s="237" t="s">
        <v>518</v>
      </c>
      <c r="G137" s="237"/>
      <c r="H137" s="237"/>
      <c r="I137" s="237"/>
      <c r="J137" s="168" t="s">
        <v>172</v>
      </c>
      <c r="K137" s="169">
        <v>31</v>
      </c>
      <c r="L137" s="238">
        <v>0</v>
      </c>
      <c r="M137" s="239"/>
      <c r="N137" s="240">
        <f t="shared" ref="N137:N143" si="15">ROUND(L137*K137,3)</f>
        <v>0</v>
      </c>
      <c r="O137" s="240"/>
      <c r="P137" s="240"/>
      <c r="Q137" s="240"/>
      <c r="R137" s="36"/>
      <c r="T137" s="171" t="s">
        <v>20</v>
      </c>
      <c r="U137" s="43" t="s">
        <v>48</v>
      </c>
      <c r="V137" s="35"/>
      <c r="W137" s="172">
        <f t="shared" ref="W137:W143" si="16">V137*K137</f>
        <v>0</v>
      </c>
      <c r="X137" s="172">
        <v>0</v>
      </c>
      <c r="Y137" s="172">
        <f t="shared" ref="Y137:Y143" si="17">X137*K137</f>
        <v>0</v>
      </c>
      <c r="Z137" s="172">
        <v>0</v>
      </c>
      <c r="AA137" s="173">
        <f t="shared" ref="AA137:AA143" si="18">Z137*K137</f>
        <v>0</v>
      </c>
      <c r="AR137" s="18" t="s">
        <v>162</v>
      </c>
      <c r="AT137" s="18" t="s">
        <v>158</v>
      </c>
      <c r="AU137" s="18" t="s">
        <v>87</v>
      </c>
      <c r="AY137" s="18" t="s">
        <v>157</v>
      </c>
      <c r="BE137" s="109">
        <f t="shared" ref="BE137:BE143" si="19">IF(U137="základná",N137,0)</f>
        <v>0</v>
      </c>
      <c r="BF137" s="109">
        <f t="shared" ref="BF137:BF143" si="20">IF(U137="znížená",N137,0)</f>
        <v>0</v>
      </c>
      <c r="BG137" s="109">
        <f t="shared" ref="BG137:BG143" si="21">IF(U137="zákl. prenesená",N137,0)</f>
        <v>0</v>
      </c>
      <c r="BH137" s="109">
        <f t="shared" ref="BH137:BH143" si="22">IF(U137="zníž. prenesená",N137,0)</f>
        <v>0</v>
      </c>
      <c r="BI137" s="109">
        <f t="shared" ref="BI137:BI143" si="23">IF(U137="nulová",N137,0)</f>
        <v>0</v>
      </c>
      <c r="BJ137" s="18" t="s">
        <v>90</v>
      </c>
      <c r="BK137" s="174">
        <f t="shared" ref="BK137:BK143" si="24">ROUND(L137*K137,3)</f>
        <v>0</v>
      </c>
      <c r="BL137" s="18" t="s">
        <v>162</v>
      </c>
      <c r="BM137" s="18" t="s">
        <v>207</v>
      </c>
    </row>
    <row r="138" spans="2:65" s="1" customFormat="1" ht="25.5" customHeight="1">
      <c r="B138" s="34"/>
      <c r="C138" s="175" t="s">
        <v>208</v>
      </c>
      <c r="D138" s="175" t="s">
        <v>304</v>
      </c>
      <c r="E138" s="176" t="s">
        <v>519</v>
      </c>
      <c r="F138" s="241" t="s">
        <v>520</v>
      </c>
      <c r="G138" s="241"/>
      <c r="H138" s="241"/>
      <c r="I138" s="241"/>
      <c r="J138" s="177" t="s">
        <v>172</v>
      </c>
      <c r="K138" s="178">
        <v>22</v>
      </c>
      <c r="L138" s="242">
        <v>0</v>
      </c>
      <c r="M138" s="243"/>
      <c r="N138" s="244">
        <f t="shared" si="15"/>
        <v>0</v>
      </c>
      <c r="O138" s="240"/>
      <c r="P138" s="240"/>
      <c r="Q138" s="240"/>
      <c r="R138" s="36"/>
      <c r="T138" s="171" t="s">
        <v>20</v>
      </c>
      <c r="U138" s="43" t="s">
        <v>48</v>
      </c>
      <c r="V138" s="35"/>
      <c r="W138" s="172">
        <f t="shared" si="16"/>
        <v>0</v>
      </c>
      <c r="X138" s="172">
        <v>0</v>
      </c>
      <c r="Y138" s="172">
        <f t="shared" si="17"/>
        <v>0</v>
      </c>
      <c r="Z138" s="172">
        <v>0</v>
      </c>
      <c r="AA138" s="173">
        <f t="shared" si="18"/>
        <v>0</v>
      </c>
      <c r="AR138" s="18" t="s">
        <v>173</v>
      </c>
      <c r="AT138" s="18" t="s">
        <v>304</v>
      </c>
      <c r="AU138" s="18" t="s">
        <v>87</v>
      </c>
      <c r="AY138" s="18" t="s">
        <v>157</v>
      </c>
      <c r="BE138" s="109">
        <f t="shared" si="19"/>
        <v>0</v>
      </c>
      <c r="BF138" s="109">
        <f t="shared" si="20"/>
        <v>0</v>
      </c>
      <c r="BG138" s="109">
        <f t="shared" si="21"/>
        <v>0</v>
      </c>
      <c r="BH138" s="109">
        <f t="shared" si="22"/>
        <v>0</v>
      </c>
      <c r="BI138" s="109">
        <f t="shared" si="23"/>
        <v>0</v>
      </c>
      <c r="BJ138" s="18" t="s">
        <v>90</v>
      </c>
      <c r="BK138" s="174">
        <f t="shared" si="24"/>
        <v>0</v>
      </c>
      <c r="BL138" s="18" t="s">
        <v>162</v>
      </c>
      <c r="BM138" s="18" t="s">
        <v>211</v>
      </c>
    </row>
    <row r="139" spans="2:65" s="1" customFormat="1" ht="25.5" customHeight="1">
      <c r="B139" s="34"/>
      <c r="C139" s="175" t="s">
        <v>187</v>
      </c>
      <c r="D139" s="175" t="s">
        <v>304</v>
      </c>
      <c r="E139" s="176" t="s">
        <v>521</v>
      </c>
      <c r="F139" s="241" t="s">
        <v>522</v>
      </c>
      <c r="G139" s="241"/>
      <c r="H139" s="241"/>
      <c r="I139" s="241"/>
      <c r="J139" s="177" t="s">
        <v>172</v>
      </c>
      <c r="K139" s="178">
        <v>9.18</v>
      </c>
      <c r="L139" s="242">
        <v>0</v>
      </c>
      <c r="M139" s="243"/>
      <c r="N139" s="244">
        <f t="shared" si="15"/>
        <v>0</v>
      </c>
      <c r="O139" s="240"/>
      <c r="P139" s="240"/>
      <c r="Q139" s="240"/>
      <c r="R139" s="36"/>
      <c r="T139" s="171" t="s">
        <v>20</v>
      </c>
      <c r="U139" s="43" t="s">
        <v>48</v>
      </c>
      <c r="V139" s="35"/>
      <c r="W139" s="172">
        <f t="shared" si="16"/>
        <v>0</v>
      </c>
      <c r="X139" s="172">
        <v>0</v>
      </c>
      <c r="Y139" s="172">
        <f t="shared" si="17"/>
        <v>0</v>
      </c>
      <c r="Z139" s="172">
        <v>0</v>
      </c>
      <c r="AA139" s="173">
        <f t="shared" si="18"/>
        <v>0</v>
      </c>
      <c r="AR139" s="18" t="s">
        <v>173</v>
      </c>
      <c r="AT139" s="18" t="s">
        <v>304</v>
      </c>
      <c r="AU139" s="18" t="s">
        <v>87</v>
      </c>
      <c r="AY139" s="18" t="s">
        <v>157</v>
      </c>
      <c r="BE139" s="109">
        <f t="shared" si="19"/>
        <v>0</v>
      </c>
      <c r="BF139" s="109">
        <f t="shared" si="20"/>
        <v>0</v>
      </c>
      <c r="BG139" s="109">
        <f t="shared" si="21"/>
        <v>0</v>
      </c>
      <c r="BH139" s="109">
        <f t="shared" si="22"/>
        <v>0</v>
      </c>
      <c r="BI139" s="109">
        <f t="shared" si="23"/>
        <v>0</v>
      </c>
      <c r="BJ139" s="18" t="s">
        <v>90</v>
      </c>
      <c r="BK139" s="174">
        <f t="shared" si="24"/>
        <v>0</v>
      </c>
      <c r="BL139" s="18" t="s">
        <v>162</v>
      </c>
      <c r="BM139" s="18" t="s">
        <v>214</v>
      </c>
    </row>
    <row r="140" spans="2:65" s="1" customFormat="1" ht="25.5" customHeight="1">
      <c r="B140" s="34"/>
      <c r="C140" s="166" t="s">
        <v>215</v>
      </c>
      <c r="D140" s="166" t="s">
        <v>158</v>
      </c>
      <c r="E140" s="167" t="s">
        <v>523</v>
      </c>
      <c r="F140" s="237" t="s">
        <v>524</v>
      </c>
      <c r="G140" s="237"/>
      <c r="H140" s="237"/>
      <c r="I140" s="237"/>
      <c r="J140" s="168" t="s">
        <v>172</v>
      </c>
      <c r="K140" s="169">
        <v>26</v>
      </c>
      <c r="L140" s="238">
        <v>0</v>
      </c>
      <c r="M140" s="239"/>
      <c r="N140" s="240">
        <f t="shared" si="15"/>
        <v>0</v>
      </c>
      <c r="O140" s="240"/>
      <c r="P140" s="240"/>
      <c r="Q140" s="240"/>
      <c r="R140" s="36"/>
      <c r="T140" s="171" t="s">
        <v>20</v>
      </c>
      <c r="U140" s="43" t="s">
        <v>48</v>
      </c>
      <c r="V140" s="35"/>
      <c r="W140" s="172">
        <f t="shared" si="16"/>
        <v>0</v>
      </c>
      <c r="X140" s="172">
        <v>0</v>
      </c>
      <c r="Y140" s="172">
        <f t="shared" si="17"/>
        <v>0</v>
      </c>
      <c r="Z140" s="172">
        <v>0</v>
      </c>
      <c r="AA140" s="173">
        <f t="shared" si="18"/>
        <v>0</v>
      </c>
      <c r="AR140" s="18" t="s">
        <v>162</v>
      </c>
      <c r="AT140" s="18" t="s">
        <v>158</v>
      </c>
      <c r="AU140" s="18" t="s">
        <v>87</v>
      </c>
      <c r="AY140" s="18" t="s">
        <v>157</v>
      </c>
      <c r="BE140" s="109">
        <f t="shared" si="19"/>
        <v>0</v>
      </c>
      <c r="BF140" s="109">
        <f t="shared" si="20"/>
        <v>0</v>
      </c>
      <c r="BG140" s="109">
        <f t="shared" si="21"/>
        <v>0</v>
      </c>
      <c r="BH140" s="109">
        <f t="shared" si="22"/>
        <v>0</v>
      </c>
      <c r="BI140" s="109">
        <f t="shared" si="23"/>
        <v>0</v>
      </c>
      <c r="BJ140" s="18" t="s">
        <v>90</v>
      </c>
      <c r="BK140" s="174">
        <f t="shared" si="24"/>
        <v>0</v>
      </c>
      <c r="BL140" s="18" t="s">
        <v>162</v>
      </c>
      <c r="BM140" s="18" t="s">
        <v>218</v>
      </c>
    </row>
    <row r="141" spans="2:65" s="1" customFormat="1" ht="25.5" customHeight="1">
      <c r="B141" s="34"/>
      <c r="C141" s="175" t="s">
        <v>191</v>
      </c>
      <c r="D141" s="175" t="s">
        <v>304</v>
      </c>
      <c r="E141" s="176" t="s">
        <v>525</v>
      </c>
      <c r="F141" s="241" t="s">
        <v>526</v>
      </c>
      <c r="G141" s="241"/>
      <c r="H141" s="241"/>
      <c r="I141" s="241"/>
      <c r="J141" s="177" t="s">
        <v>172</v>
      </c>
      <c r="K141" s="178">
        <v>22</v>
      </c>
      <c r="L141" s="242">
        <v>0</v>
      </c>
      <c r="M141" s="243"/>
      <c r="N141" s="244">
        <f t="shared" si="15"/>
        <v>0</v>
      </c>
      <c r="O141" s="240"/>
      <c r="P141" s="240"/>
      <c r="Q141" s="240"/>
      <c r="R141" s="36"/>
      <c r="T141" s="171" t="s">
        <v>20</v>
      </c>
      <c r="U141" s="43" t="s">
        <v>48</v>
      </c>
      <c r="V141" s="35"/>
      <c r="W141" s="172">
        <f t="shared" si="16"/>
        <v>0</v>
      </c>
      <c r="X141" s="172">
        <v>0</v>
      </c>
      <c r="Y141" s="172">
        <f t="shared" si="17"/>
        <v>0</v>
      </c>
      <c r="Z141" s="172">
        <v>0</v>
      </c>
      <c r="AA141" s="173">
        <f t="shared" si="18"/>
        <v>0</v>
      </c>
      <c r="AR141" s="18" t="s">
        <v>173</v>
      </c>
      <c r="AT141" s="18" t="s">
        <v>304</v>
      </c>
      <c r="AU141" s="18" t="s">
        <v>87</v>
      </c>
      <c r="AY141" s="18" t="s">
        <v>157</v>
      </c>
      <c r="BE141" s="109">
        <f t="shared" si="19"/>
        <v>0</v>
      </c>
      <c r="BF141" s="109">
        <f t="shared" si="20"/>
        <v>0</v>
      </c>
      <c r="BG141" s="109">
        <f t="shared" si="21"/>
        <v>0</v>
      </c>
      <c r="BH141" s="109">
        <f t="shared" si="22"/>
        <v>0</v>
      </c>
      <c r="BI141" s="109">
        <f t="shared" si="23"/>
        <v>0</v>
      </c>
      <c r="BJ141" s="18" t="s">
        <v>90</v>
      </c>
      <c r="BK141" s="174">
        <f t="shared" si="24"/>
        <v>0</v>
      </c>
      <c r="BL141" s="18" t="s">
        <v>162</v>
      </c>
      <c r="BM141" s="18" t="s">
        <v>221</v>
      </c>
    </row>
    <row r="142" spans="2:65" s="1" customFormat="1" ht="25.5" customHeight="1">
      <c r="B142" s="34"/>
      <c r="C142" s="175" t="s">
        <v>222</v>
      </c>
      <c r="D142" s="175" t="s">
        <v>304</v>
      </c>
      <c r="E142" s="176" t="s">
        <v>527</v>
      </c>
      <c r="F142" s="241" t="s">
        <v>528</v>
      </c>
      <c r="G142" s="241"/>
      <c r="H142" s="241"/>
      <c r="I142" s="241"/>
      <c r="J142" s="177" t="s">
        <v>172</v>
      </c>
      <c r="K142" s="178">
        <v>4.08</v>
      </c>
      <c r="L142" s="242">
        <v>0</v>
      </c>
      <c r="M142" s="243"/>
      <c r="N142" s="244">
        <f t="shared" si="15"/>
        <v>0</v>
      </c>
      <c r="O142" s="240"/>
      <c r="P142" s="240"/>
      <c r="Q142" s="240"/>
      <c r="R142" s="36"/>
      <c r="T142" s="171" t="s">
        <v>20</v>
      </c>
      <c r="U142" s="43" t="s">
        <v>48</v>
      </c>
      <c r="V142" s="35"/>
      <c r="W142" s="172">
        <f t="shared" si="16"/>
        <v>0</v>
      </c>
      <c r="X142" s="172">
        <v>0</v>
      </c>
      <c r="Y142" s="172">
        <f t="shared" si="17"/>
        <v>0</v>
      </c>
      <c r="Z142" s="172">
        <v>0</v>
      </c>
      <c r="AA142" s="173">
        <f t="shared" si="18"/>
        <v>0</v>
      </c>
      <c r="AR142" s="18" t="s">
        <v>173</v>
      </c>
      <c r="AT142" s="18" t="s">
        <v>304</v>
      </c>
      <c r="AU142" s="18" t="s">
        <v>87</v>
      </c>
      <c r="AY142" s="18" t="s">
        <v>157</v>
      </c>
      <c r="BE142" s="109">
        <f t="shared" si="19"/>
        <v>0</v>
      </c>
      <c r="BF142" s="109">
        <f t="shared" si="20"/>
        <v>0</v>
      </c>
      <c r="BG142" s="109">
        <f t="shared" si="21"/>
        <v>0</v>
      </c>
      <c r="BH142" s="109">
        <f t="shared" si="22"/>
        <v>0</v>
      </c>
      <c r="BI142" s="109">
        <f t="shared" si="23"/>
        <v>0</v>
      </c>
      <c r="BJ142" s="18" t="s">
        <v>90</v>
      </c>
      <c r="BK142" s="174">
        <f t="shared" si="24"/>
        <v>0</v>
      </c>
      <c r="BL142" s="18" t="s">
        <v>162</v>
      </c>
      <c r="BM142" s="18" t="s">
        <v>225</v>
      </c>
    </row>
    <row r="143" spans="2:65" s="1" customFormat="1" ht="25.5" customHeight="1">
      <c r="B143" s="34"/>
      <c r="C143" s="166" t="s">
        <v>10</v>
      </c>
      <c r="D143" s="166" t="s">
        <v>158</v>
      </c>
      <c r="E143" s="167" t="s">
        <v>529</v>
      </c>
      <c r="F143" s="237" t="s">
        <v>530</v>
      </c>
      <c r="G143" s="237"/>
      <c r="H143" s="237"/>
      <c r="I143" s="237"/>
      <c r="J143" s="168" t="s">
        <v>246</v>
      </c>
      <c r="K143" s="169">
        <v>2E-3</v>
      </c>
      <c r="L143" s="238">
        <v>0</v>
      </c>
      <c r="M143" s="239"/>
      <c r="N143" s="240">
        <f t="shared" si="15"/>
        <v>0</v>
      </c>
      <c r="O143" s="240"/>
      <c r="P143" s="240"/>
      <c r="Q143" s="240"/>
      <c r="R143" s="36"/>
      <c r="T143" s="171" t="s">
        <v>20</v>
      </c>
      <c r="U143" s="43" t="s">
        <v>48</v>
      </c>
      <c r="V143" s="35"/>
      <c r="W143" s="172">
        <f t="shared" si="16"/>
        <v>0</v>
      </c>
      <c r="X143" s="172">
        <v>0</v>
      </c>
      <c r="Y143" s="172">
        <f t="shared" si="17"/>
        <v>0</v>
      </c>
      <c r="Z143" s="172">
        <v>0</v>
      </c>
      <c r="AA143" s="173">
        <f t="shared" si="18"/>
        <v>0</v>
      </c>
      <c r="AR143" s="18" t="s">
        <v>162</v>
      </c>
      <c r="AT143" s="18" t="s">
        <v>158</v>
      </c>
      <c r="AU143" s="18" t="s">
        <v>87</v>
      </c>
      <c r="AY143" s="18" t="s">
        <v>157</v>
      </c>
      <c r="BE143" s="109">
        <f t="shared" si="19"/>
        <v>0</v>
      </c>
      <c r="BF143" s="109">
        <f t="shared" si="20"/>
        <v>0</v>
      </c>
      <c r="BG143" s="109">
        <f t="shared" si="21"/>
        <v>0</v>
      </c>
      <c r="BH143" s="109">
        <f t="shared" si="22"/>
        <v>0</v>
      </c>
      <c r="BI143" s="109">
        <f t="shared" si="23"/>
        <v>0</v>
      </c>
      <c r="BJ143" s="18" t="s">
        <v>90</v>
      </c>
      <c r="BK143" s="174">
        <f t="shared" si="24"/>
        <v>0</v>
      </c>
      <c r="BL143" s="18" t="s">
        <v>162</v>
      </c>
      <c r="BM143" s="18" t="s">
        <v>228</v>
      </c>
    </row>
    <row r="144" spans="2:65" s="9" customFormat="1" ht="37.35" customHeight="1">
      <c r="B144" s="155"/>
      <c r="C144" s="156"/>
      <c r="D144" s="157" t="s">
        <v>493</v>
      </c>
      <c r="E144" s="157"/>
      <c r="F144" s="157"/>
      <c r="G144" s="157"/>
      <c r="H144" s="157"/>
      <c r="I144" s="157"/>
      <c r="J144" s="157"/>
      <c r="K144" s="157"/>
      <c r="L144" s="157"/>
      <c r="M144" s="157"/>
      <c r="N144" s="267">
        <f>BK144</f>
        <v>0</v>
      </c>
      <c r="O144" s="268"/>
      <c r="P144" s="268"/>
      <c r="Q144" s="268"/>
      <c r="R144" s="158"/>
      <c r="T144" s="159"/>
      <c r="U144" s="156"/>
      <c r="V144" s="156"/>
      <c r="W144" s="160">
        <f>SUM(W145:W158)</f>
        <v>0</v>
      </c>
      <c r="X144" s="156"/>
      <c r="Y144" s="160">
        <f>SUM(Y145:Y158)</f>
        <v>0</v>
      </c>
      <c r="Z144" s="156"/>
      <c r="AA144" s="161">
        <f>SUM(AA145:AA158)</f>
        <v>0</v>
      </c>
      <c r="AR144" s="162" t="s">
        <v>87</v>
      </c>
      <c r="AT144" s="163" t="s">
        <v>80</v>
      </c>
      <c r="AU144" s="163" t="s">
        <v>81</v>
      </c>
      <c r="AY144" s="162" t="s">
        <v>157</v>
      </c>
      <c r="BK144" s="164">
        <f>SUM(BK145:BK158)</f>
        <v>0</v>
      </c>
    </row>
    <row r="145" spans="2:65" s="1" customFormat="1" ht="38.25" customHeight="1">
      <c r="B145" s="34"/>
      <c r="C145" s="166" t="s">
        <v>229</v>
      </c>
      <c r="D145" s="166" t="s">
        <v>158</v>
      </c>
      <c r="E145" s="167" t="s">
        <v>531</v>
      </c>
      <c r="F145" s="237" t="s">
        <v>532</v>
      </c>
      <c r="G145" s="237"/>
      <c r="H145" s="237"/>
      <c r="I145" s="237"/>
      <c r="J145" s="168" t="s">
        <v>165</v>
      </c>
      <c r="K145" s="169">
        <v>7</v>
      </c>
      <c r="L145" s="238">
        <v>0</v>
      </c>
      <c r="M145" s="239"/>
      <c r="N145" s="240">
        <f t="shared" ref="N145:N158" si="25">ROUND(L145*K145,3)</f>
        <v>0</v>
      </c>
      <c r="O145" s="240"/>
      <c r="P145" s="240"/>
      <c r="Q145" s="240"/>
      <c r="R145" s="36"/>
      <c r="T145" s="171" t="s">
        <v>20</v>
      </c>
      <c r="U145" s="43" t="s">
        <v>48</v>
      </c>
      <c r="V145" s="35"/>
      <c r="W145" s="172">
        <f t="shared" ref="W145:W158" si="26">V145*K145</f>
        <v>0</v>
      </c>
      <c r="X145" s="172">
        <v>0</v>
      </c>
      <c r="Y145" s="172">
        <f t="shared" ref="Y145:Y158" si="27">X145*K145</f>
        <v>0</v>
      </c>
      <c r="Z145" s="172">
        <v>0</v>
      </c>
      <c r="AA145" s="173">
        <f t="shared" ref="AA145:AA158" si="28">Z145*K145</f>
        <v>0</v>
      </c>
      <c r="AR145" s="18" t="s">
        <v>162</v>
      </c>
      <c r="AT145" s="18" t="s">
        <v>158</v>
      </c>
      <c r="AU145" s="18" t="s">
        <v>87</v>
      </c>
      <c r="AY145" s="18" t="s">
        <v>157</v>
      </c>
      <c r="BE145" s="109">
        <f t="shared" ref="BE145:BE158" si="29">IF(U145="základná",N145,0)</f>
        <v>0</v>
      </c>
      <c r="BF145" s="109">
        <f t="shared" ref="BF145:BF158" si="30">IF(U145="znížená",N145,0)</f>
        <v>0</v>
      </c>
      <c r="BG145" s="109">
        <f t="shared" ref="BG145:BG158" si="31">IF(U145="zákl. prenesená",N145,0)</f>
        <v>0</v>
      </c>
      <c r="BH145" s="109">
        <f t="shared" ref="BH145:BH158" si="32">IF(U145="zníž. prenesená",N145,0)</f>
        <v>0</v>
      </c>
      <c r="BI145" s="109">
        <f t="shared" ref="BI145:BI158" si="33">IF(U145="nulová",N145,0)</f>
        <v>0</v>
      </c>
      <c r="BJ145" s="18" t="s">
        <v>90</v>
      </c>
      <c r="BK145" s="174">
        <f t="shared" ref="BK145:BK158" si="34">ROUND(L145*K145,3)</f>
        <v>0</v>
      </c>
      <c r="BL145" s="18" t="s">
        <v>162</v>
      </c>
      <c r="BM145" s="18" t="s">
        <v>232</v>
      </c>
    </row>
    <row r="146" spans="2:65" s="1" customFormat="1" ht="25.5" customHeight="1">
      <c r="B146" s="34"/>
      <c r="C146" s="166" t="s">
        <v>197</v>
      </c>
      <c r="D146" s="166" t="s">
        <v>158</v>
      </c>
      <c r="E146" s="167" t="s">
        <v>533</v>
      </c>
      <c r="F146" s="237" t="s">
        <v>534</v>
      </c>
      <c r="G146" s="237"/>
      <c r="H146" s="237"/>
      <c r="I146" s="237"/>
      <c r="J146" s="168" t="s">
        <v>172</v>
      </c>
      <c r="K146" s="169">
        <v>10</v>
      </c>
      <c r="L146" s="238">
        <v>0</v>
      </c>
      <c r="M146" s="239"/>
      <c r="N146" s="240">
        <f t="shared" si="25"/>
        <v>0</v>
      </c>
      <c r="O146" s="240"/>
      <c r="P146" s="240"/>
      <c r="Q146" s="240"/>
      <c r="R146" s="36"/>
      <c r="T146" s="171" t="s">
        <v>20</v>
      </c>
      <c r="U146" s="43" t="s">
        <v>48</v>
      </c>
      <c r="V146" s="35"/>
      <c r="W146" s="172">
        <f t="shared" si="26"/>
        <v>0</v>
      </c>
      <c r="X146" s="172">
        <v>0</v>
      </c>
      <c r="Y146" s="172">
        <f t="shared" si="27"/>
        <v>0</v>
      </c>
      <c r="Z146" s="172">
        <v>0</v>
      </c>
      <c r="AA146" s="173">
        <f t="shared" si="28"/>
        <v>0</v>
      </c>
      <c r="AR146" s="18" t="s">
        <v>162</v>
      </c>
      <c r="AT146" s="18" t="s">
        <v>158</v>
      </c>
      <c r="AU146" s="18" t="s">
        <v>87</v>
      </c>
      <c r="AY146" s="18" t="s">
        <v>157</v>
      </c>
      <c r="BE146" s="109">
        <f t="shared" si="29"/>
        <v>0</v>
      </c>
      <c r="BF146" s="109">
        <f t="shared" si="30"/>
        <v>0</v>
      </c>
      <c r="BG146" s="109">
        <f t="shared" si="31"/>
        <v>0</v>
      </c>
      <c r="BH146" s="109">
        <f t="shared" si="32"/>
        <v>0</v>
      </c>
      <c r="BI146" s="109">
        <f t="shared" si="33"/>
        <v>0</v>
      </c>
      <c r="BJ146" s="18" t="s">
        <v>90</v>
      </c>
      <c r="BK146" s="174">
        <f t="shared" si="34"/>
        <v>0</v>
      </c>
      <c r="BL146" s="18" t="s">
        <v>162</v>
      </c>
      <c r="BM146" s="18" t="s">
        <v>235</v>
      </c>
    </row>
    <row r="147" spans="2:65" s="1" customFormat="1" ht="25.5" customHeight="1">
      <c r="B147" s="34"/>
      <c r="C147" s="166" t="s">
        <v>236</v>
      </c>
      <c r="D147" s="166" t="s">
        <v>158</v>
      </c>
      <c r="E147" s="167" t="s">
        <v>535</v>
      </c>
      <c r="F147" s="237" t="s">
        <v>536</v>
      </c>
      <c r="G147" s="237"/>
      <c r="H147" s="237"/>
      <c r="I147" s="237"/>
      <c r="J147" s="168" t="s">
        <v>172</v>
      </c>
      <c r="K147" s="169">
        <v>10</v>
      </c>
      <c r="L147" s="238">
        <v>0</v>
      </c>
      <c r="M147" s="239"/>
      <c r="N147" s="240">
        <f t="shared" si="25"/>
        <v>0</v>
      </c>
      <c r="O147" s="240"/>
      <c r="P147" s="240"/>
      <c r="Q147" s="240"/>
      <c r="R147" s="36"/>
      <c r="T147" s="171" t="s">
        <v>20</v>
      </c>
      <c r="U147" s="43" t="s">
        <v>48</v>
      </c>
      <c r="V147" s="35"/>
      <c r="W147" s="172">
        <f t="shared" si="26"/>
        <v>0</v>
      </c>
      <c r="X147" s="172">
        <v>0</v>
      </c>
      <c r="Y147" s="172">
        <f t="shared" si="27"/>
        <v>0</v>
      </c>
      <c r="Z147" s="172">
        <v>0</v>
      </c>
      <c r="AA147" s="173">
        <f t="shared" si="28"/>
        <v>0</v>
      </c>
      <c r="AR147" s="18" t="s">
        <v>162</v>
      </c>
      <c r="AT147" s="18" t="s">
        <v>158</v>
      </c>
      <c r="AU147" s="18" t="s">
        <v>87</v>
      </c>
      <c r="AY147" s="18" t="s">
        <v>157</v>
      </c>
      <c r="BE147" s="109">
        <f t="shared" si="29"/>
        <v>0</v>
      </c>
      <c r="BF147" s="109">
        <f t="shared" si="30"/>
        <v>0</v>
      </c>
      <c r="BG147" s="109">
        <f t="shared" si="31"/>
        <v>0</v>
      </c>
      <c r="BH147" s="109">
        <f t="shared" si="32"/>
        <v>0</v>
      </c>
      <c r="BI147" s="109">
        <f t="shared" si="33"/>
        <v>0</v>
      </c>
      <c r="BJ147" s="18" t="s">
        <v>90</v>
      </c>
      <c r="BK147" s="174">
        <f t="shared" si="34"/>
        <v>0</v>
      </c>
      <c r="BL147" s="18" t="s">
        <v>162</v>
      </c>
      <c r="BM147" s="18" t="s">
        <v>239</v>
      </c>
    </row>
    <row r="148" spans="2:65" s="1" customFormat="1" ht="38.25" customHeight="1">
      <c r="B148" s="34"/>
      <c r="C148" s="166" t="s">
        <v>200</v>
      </c>
      <c r="D148" s="166" t="s">
        <v>158</v>
      </c>
      <c r="E148" s="167" t="s">
        <v>537</v>
      </c>
      <c r="F148" s="237" t="s">
        <v>538</v>
      </c>
      <c r="G148" s="237"/>
      <c r="H148" s="237"/>
      <c r="I148" s="237"/>
      <c r="J148" s="168" t="s">
        <v>172</v>
      </c>
      <c r="K148" s="169">
        <v>12</v>
      </c>
      <c r="L148" s="238">
        <v>0</v>
      </c>
      <c r="M148" s="239"/>
      <c r="N148" s="240">
        <f t="shared" si="25"/>
        <v>0</v>
      </c>
      <c r="O148" s="240"/>
      <c r="P148" s="240"/>
      <c r="Q148" s="240"/>
      <c r="R148" s="36"/>
      <c r="T148" s="171" t="s">
        <v>20</v>
      </c>
      <c r="U148" s="43" t="s">
        <v>48</v>
      </c>
      <c r="V148" s="35"/>
      <c r="W148" s="172">
        <f t="shared" si="26"/>
        <v>0</v>
      </c>
      <c r="X148" s="172">
        <v>0</v>
      </c>
      <c r="Y148" s="172">
        <f t="shared" si="27"/>
        <v>0</v>
      </c>
      <c r="Z148" s="172">
        <v>0</v>
      </c>
      <c r="AA148" s="173">
        <f t="shared" si="28"/>
        <v>0</v>
      </c>
      <c r="AR148" s="18" t="s">
        <v>162</v>
      </c>
      <c r="AT148" s="18" t="s">
        <v>158</v>
      </c>
      <c r="AU148" s="18" t="s">
        <v>87</v>
      </c>
      <c r="AY148" s="18" t="s">
        <v>157</v>
      </c>
      <c r="BE148" s="109">
        <f t="shared" si="29"/>
        <v>0</v>
      </c>
      <c r="BF148" s="109">
        <f t="shared" si="30"/>
        <v>0</v>
      </c>
      <c r="BG148" s="109">
        <f t="shared" si="31"/>
        <v>0</v>
      </c>
      <c r="BH148" s="109">
        <f t="shared" si="32"/>
        <v>0</v>
      </c>
      <c r="BI148" s="109">
        <f t="shared" si="33"/>
        <v>0</v>
      </c>
      <c r="BJ148" s="18" t="s">
        <v>90</v>
      </c>
      <c r="BK148" s="174">
        <f t="shared" si="34"/>
        <v>0</v>
      </c>
      <c r="BL148" s="18" t="s">
        <v>162</v>
      </c>
      <c r="BM148" s="18" t="s">
        <v>242</v>
      </c>
    </row>
    <row r="149" spans="2:65" s="1" customFormat="1" ht="25.5" customHeight="1">
      <c r="B149" s="34"/>
      <c r="C149" s="166" t="s">
        <v>243</v>
      </c>
      <c r="D149" s="166" t="s">
        <v>158</v>
      </c>
      <c r="E149" s="167" t="s">
        <v>539</v>
      </c>
      <c r="F149" s="237" t="s">
        <v>540</v>
      </c>
      <c r="G149" s="237"/>
      <c r="H149" s="237"/>
      <c r="I149" s="237"/>
      <c r="J149" s="168" t="s">
        <v>172</v>
      </c>
      <c r="K149" s="169">
        <v>12</v>
      </c>
      <c r="L149" s="238">
        <v>0</v>
      </c>
      <c r="M149" s="239"/>
      <c r="N149" s="240">
        <f t="shared" si="25"/>
        <v>0</v>
      </c>
      <c r="O149" s="240"/>
      <c r="P149" s="240"/>
      <c r="Q149" s="240"/>
      <c r="R149" s="36"/>
      <c r="T149" s="171" t="s">
        <v>20</v>
      </c>
      <c r="U149" s="43" t="s">
        <v>48</v>
      </c>
      <c r="V149" s="35"/>
      <c r="W149" s="172">
        <f t="shared" si="26"/>
        <v>0</v>
      </c>
      <c r="X149" s="172">
        <v>0</v>
      </c>
      <c r="Y149" s="172">
        <f t="shared" si="27"/>
        <v>0</v>
      </c>
      <c r="Z149" s="172">
        <v>0</v>
      </c>
      <c r="AA149" s="173">
        <f t="shared" si="28"/>
        <v>0</v>
      </c>
      <c r="AR149" s="18" t="s">
        <v>162</v>
      </c>
      <c r="AT149" s="18" t="s">
        <v>158</v>
      </c>
      <c r="AU149" s="18" t="s">
        <v>87</v>
      </c>
      <c r="AY149" s="18" t="s">
        <v>157</v>
      </c>
      <c r="BE149" s="109">
        <f t="shared" si="29"/>
        <v>0</v>
      </c>
      <c r="BF149" s="109">
        <f t="shared" si="30"/>
        <v>0</v>
      </c>
      <c r="BG149" s="109">
        <f t="shared" si="31"/>
        <v>0</v>
      </c>
      <c r="BH149" s="109">
        <f t="shared" si="32"/>
        <v>0</v>
      </c>
      <c r="BI149" s="109">
        <f t="shared" si="33"/>
        <v>0</v>
      </c>
      <c r="BJ149" s="18" t="s">
        <v>90</v>
      </c>
      <c r="BK149" s="174">
        <f t="shared" si="34"/>
        <v>0</v>
      </c>
      <c r="BL149" s="18" t="s">
        <v>162</v>
      </c>
      <c r="BM149" s="18" t="s">
        <v>247</v>
      </c>
    </row>
    <row r="150" spans="2:65" s="1" customFormat="1" ht="38.25" customHeight="1">
      <c r="B150" s="34"/>
      <c r="C150" s="166" t="s">
        <v>204</v>
      </c>
      <c r="D150" s="166" t="s">
        <v>158</v>
      </c>
      <c r="E150" s="167" t="s">
        <v>541</v>
      </c>
      <c r="F150" s="237" t="s">
        <v>542</v>
      </c>
      <c r="G150" s="237"/>
      <c r="H150" s="237"/>
      <c r="I150" s="237"/>
      <c r="J150" s="168" t="s">
        <v>165</v>
      </c>
      <c r="K150" s="169">
        <v>4</v>
      </c>
      <c r="L150" s="238">
        <v>0</v>
      </c>
      <c r="M150" s="239"/>
      <c r="N150" s="240">
        <f t="shared" si="25"/>
        <v>0</v>
      </c>
      <c r="O150" s="240"/>
      <c r="P150" s="240"/>
      <c r="Q150" s="240"/>
      <c r="R150" s="36"/>
      <c r="T150" s="171" t="s">
        <v>20</v>
      </c>
      <c r="U150" s="43" t="s">
        <v>48</v>
      </c>
      <c r="V150" s="35"/>
      <c r="W150" s="172">
        <f t="shared" si="26"/>
        <v>0</v>
      </c>
      <c r="X150" s="172">
        <v>0</v>
      </c>
      <c r="Y150" s="172">
        <f t="shared" si="27"/>
        <v>0</v>
      </c>
      <c r="Z150" s="172">
        <v>0</v>
      </c>
      <c r="AA150" s="173">
        <f t="shared" si="28"/>
        <v>0</v>
      </c>
      <c r="AR150" s="18" t="s">
        <v>162</v>
      </c>
      <c r="AT150" s="18" t="s">
        <v>158</v>
      </c>
      <c r="AU150" s="18" t="s">
        <v>87</v>
      </c>
      <c r="AY150" s="18" t="s">
        <v>157</v>
      </c>
      <c r="BE150" s="109">
        <f t="shared" si="29"/>
        <v>0</v>
      </c>
      <c r="BF150" s="109">
        <f t="shared" si="30"/>
        <v>0</v>
      </c>
      <c r="BG150" s="109">
        <f t="shared" si="31"/>
        <v>0</v>
      </c>
      <c r="BH150" s="109">
        <f t="shared" si="32"/>
        <v>0</v>
      </c>
      <c r="BI150" s="109">
        <f t="shared" si="33"/>
        <v>0</v>
      </c>
      <c r="BJ150" s="18" t="s">
        <v>90</v>
      </c>
      <c r="BK150" s="174">
        <f t="shared" si="34"/>
        <v>0</v>
      </c>
      <c r="BL150" s="18" t="s">
        <v>162</v>
      </c>
      <c r="BM150" s="18" t="s">
        <v>250</v>
      </c>
    </row>
    <row r="151" spans="2:65" s="1" customFormat="1" ht="38.25" customHeight="1">
      <c r="B151" s="34"/>
      <c r="C151" s="166" t="s">
        <v>251</v>
      </c>
      <c r="D151" s="166" t="s">
        <v>158</v>
      </c>
      <c r="E151" s="167" t="s">
        <v>543</v>
      </c>
      <c r="F151" s="237" t="s">
        <v>544</v>
      </c>
      <c r="G151" s="237"/>
      <c r="H151" s="237"/>
      <c r="I151" s="237"/>
      <c r="J151" s="168" t="s">
        <v>165</v>
      </c>
      <c r="K151" s="169">
        <v>8</v>
      </c>
      <c r="L151" s="238">
        <v>0</v>
      </c>
      <c r="M151" s="239"/>
      <c r="N151" s="240">
        <f t="shared" si="25"/>
        <v>0</v>
      </c>
      <c r="O151" s="240"/>
      <c r="P151" s="240"/>
      <c r="Q151" s="240"/>
      <c r="R151" s="36"/>
      <c r="T151" s="171" t="s">
        <v>20</v>
      </c>
      <c r="U151" s="43" t="s">
        <v>48</v>
      </c>
      <c r="V151" s="35"/>
      <c r="W151" s="172">
        <f t="shared" si="26"/>
        <v>0</v>
      </c>
      <c r="X151" s="172">
        <v>0</v>
      </c>
      <c r="Y151" s="172">
        <f t="shared" si="27"/>
        <v>0</v>
      </c>
      <c r="Z151" s="172">
        <v>0</v>
      </c>
      <c r="AA151" s="173">
        <f t="shared" si="28"/>
        <v>0</v>
      </c>
      <c r="AR151" s="18" t="s">
        <v>162</v>
      </c>
      <c r="AT151" s="18" t="s">
        <v>158</v>
      </c>
      <c r="AU151" s="18" t="s">
        <v>87</v>
      </c>
      <c r="AY151" s="18" t="s">
        <v>157</v>
      </c>
      <c r="BE151" s="109">
        <f t="shared" si="29"/>
        <v>0</v>
      </c>
      <c r="BF151" s="109">
        <f t="shared" si="30"/>
        <v>0</v>
      </c>
      <c r="BG151" s="109">
        <f t="shared" si="31"/>
        <v>0</v>
      </c>
      <c r="BH151" s="109">
        <f t="shared" si="32"/>
        <v>0</v>
      </c>
      <c r="BI151" s="109">
        <f t="shared" si="33"/>
        <v>0</v>
      </c>
      <c r="BJ151" s="18" t="s">
        <v>90</v>
      </c>
      <c r="BK151" s="174">
        <f t="shared" si="34"/>
        <v>0</v>
      </c>
      <c r="BL151" s="18" t="s">
        <v>162</v>
      </c>
      <c r="BM151" s="18" t="s">
        <v>254</v>
      </c>
    </row>
    <row r="152" spans="2:65" s="1" customFormat="1" ht="38.25" customHeight="1">
      <c r="B152" s="34"/>
      <c r="C152" s="166" t="s">
        <v>207</v>
      </c>
      <c r="D152" s="166" t="s">
        <v>158</v>
      </c>
      <c r="E152" s="167" t="s">
        <v>545</v>
      </c>
      <c r="F152" s="237" t="s">
        <v>546</v>
      </c>
      <c r="G152" s="237"/>
      <c r="H152" s="237"/>
      <c r="I152" s="237"/>
      <c r="J152" s="168" t="s">
        <v>165</v>
      </c>
      <c r="K152" s="169">
        <v>5</v>
      </c>
      <c r="L152" s="238">
        <v>0</v>
      </c>
      <c r="M152" s="239"/>
      <c r="N152" s="240">
        <f t="shared" si="25"/>
        <v>0</v>
      </c>
      <c r="O152" s="240"/>
      <c r="P152" s="240"/>
      <c r="Q152" s="240"/>
      <c r="R152" s="36"/>
      <c r="T152" s="171" t="s">
        <v>20</v>
      </c>
      <c r="U152" s="43" t="s">
        <v>48</v>
      </c>
      <c r="V152" s="35"/>
      <c r="W152" s="172">
        <f t="shared" si="26"/>
        <v>0</v>
      </c>
      <c r="X152" s="172">
        <v>0</v>
      </c>
      <c r="Y152" s="172">
        <f t="shared" si="27"/>
        <v>0</v>
      </c>
      <c r="Z152" s="172">
        <v>0</v>
      </c>
      <c r="AA152" s="173">
        <f t="shared" si="28"/>
        <v>0</v>
      </c>
      <c r="AR152" s="18" t="s">
        <v>162</v>
      </c>
      <c r="AT152" s="18" t="s">
        <v>158</v>
      </c>
      <c r="AU152" s="18" t="s">
        <v>87</v>
      </c>
      <c r="AY152" s="18" t="s">
        <v>157</v>
      </c>
      <c r="BE152" s="109">
        <f t="shared" si="29"/>
        <v>0</v>
      </c>
      <c r="BF152" s="109">
        <f t="shared" si="30"/>
        <v>0</v>
      </c>
      <c r="BG152" s="109">
        <f t="shared" si="31"/>
        <v>0</v>
      </c>
      <c r="BH152" s="109">
        <f t="shared" si="32"/>
        <v>0</v>
      </c>
      <c r="BI152" s="109">
        <f t="shared" si="33"/>
        <v>0</v>
      </c>
      <c r="BJ152" s="18" t="s">
        <v>90</v>
      </c>
      <c r="BK152" s="174">
        <f t="shared" si="34"/>
        <v>0</v>
      </c>
      <c r="BL152" s="18" t="s">
        <v>162</v>
      </c>
      <c r="BM152" s="18" t="s">
        <v>257</v>
      </c>
    </row>
    <row r="153" spans="2:65" s="1" customFormat="1" ht="38.25" customHeight="1">
      <c r="B153" s="34"/>
      <c r="C153" s="166" t="s">
        <v>258</v>
      </c>
      <c r="D153" s="166" t="s">
        <v>158</v>
      </c>
      <c r="E153" s="167" t="s">
        <v>547</v>
      </c>
      <c r="F153" s="237" t="s">
        <v>548</v>
      </c>
      <c r="G153" s="237"/>
      <c r="H153" s="237"/>
      <c r="I153" s="237"/>
      <c r="J153" s="168" t="s">
        <v>165</v>
      </c>
      <c r="K153" s="169">
        <v>3</v>
      </c>
      <c r="L153" s="238">
        <v>0</v>
      </c>
      <c r="M153" s="239"/>
      <c r="N153" s="240">
        <f t="shared" si="25"/>
        <v>0</v>
      </c>
      <c r="O153" s="240"/>
      <c r="P153" s="240"/>
      <c r="Q153" s="240"/>
      <c r="R153" s="36"/>
      <c r="T153" s="171" t="s">
        <v>20</v>
      </c>
      <c r="U153" s="43" t="s">
        <v>48</v>
      </c>
      <c r="V153" s="35"/>
      <c r="W153" s="172">
        <f t="shared" si="26"/>
        <v>0</v>
      </c>
      <c r="X153" s="172">
        <v>0</v>
      </c>
      <c r="Y153" s="172">
        <f t="shared" si="27"/>
        <v>0</v>
      </c>
      <c r="Z153" s="172">
        <v>0</v>
      </c>
      <c r="AA153" s="173">
        <f t="shared" si="28"/>
        <v>0</v>
      </c>
      <c r="AR153" s="18" t="s">
        <v>162</v>
      </c>
      <c r="AT153" s="18" t="s">
        <v>158</v>
      </c>
      <c r="AU153" s="18" t="s">
        <v>87</v>
      </c>
      <c r="AY153" s="18" t="s">
        <v>157</v>
      </c>
      <c r="BE153" s="109">
        <f t="shared" si="29"/>
        <v>0</v>
      </c>
      <c r="BF153" s="109">
        <f t="shared" si="30"/>
        <v>0</v>
      </c>
      <c r="BG153" s="109">
        <f t="shared" si="31"/>
        <v>0</v>
      </c>
      <c r="BH153" s="109">
        <f t="shared" si="32"/>
        <v>0</v>
      </c>
      <c r="BI153" s="109">
        <f t="shared" si="33"/>
        <v>0</v>
      </c>
      <c r="BJ153" s="18" t="s">
        <v>90</v>
      </c>
      <c r="BK153" s="174">
        <f t="shared" si="34"/>
        <v>0</v>
      </c>
      <c r="BL153" s="18" t="s">
        <v>162</v>
      </c>
      <c r="BM153" s="18" t="s">
        <v>261</v>
      </c>
    </row>
    <row r="154" spans="2:65" s="1" customFormat="1" ht="25.5" customHeight="1">
      <c r="B154" s="34"/>
      <c r="C154" s="175" t="s">
        <v>211</v>
      </c>
      <c r="D154" s="175" t="s">
        <v>304</v>
      </c>
      <c r="E154" s="176" t="s">
        <v>549</v>
      </c>
      <c r="F154" s="241" t="s">
        <v>550</v>
      </c>
      <c r="G154" s="241"/>
      <c r="H154" s="241"/>
      <c r="I154" s="241"/>
      <c r="J154" s="177" t="s">
        <v>165</v>
      </c>
      <c r="K154" s="178">
        <v>3</v>
      </c>
      <c r="L154" s="242">
        <v>0</v>
      </c>
      <c r="M154" s="243"/>
      <c r="N154" s="244">
        <f t="shared" si="25"/>
        <v>0</v>
      </c>
      <c r="O154" s="240"/>
      <c r="P154" s="240"/>
      <c r="Q154" s="240"/>
      <c r="R154" s="36"/>
      <c r="T154" s="171" t="s">
        <v>20</v>
      </c>
      <c r="U154" s="43" t="s">
        <v>48</v>
      </c>
      <c r="V154" s="35"/>
      <c r="W154" s="172">
        <f t="shared" si="26"/>
        <v>0</v>
      </c>
      <c r="X154" s="172">
        <v>0</v>
      </c>
      <c r="Y154" s="172">
        <f t="shared" si="27"/>
        <v>0</v>
      </c>
      <c r="Z154" s="172">
        <v>0</v>
      </c>
      <c r="AA154" s="173">
        <f t="shared" si="28"/>
        <v>0</v>
      </c>
      <c r="AR154" s="18" t="s">
        <v>173</v>
      </c>
      <c r="AT154" s="18" t="s">
        <v>304</v>
      </c>
      <c r="AU154" s="18" t="s">
        <v>87</v>
      </c>
      <c r="AY154" s="18" t="s">
        <v>157</v>
      </c>
      <c r="BE154" s="109">
        <f t="shared" si="29"/>
        <v>0</v>
      </c>
      <c r="BF154" s="109">
        <f t="shared" si="30"/>
        <v>0</v>
      </c>
      <c r="BG154" s="109">
        <f t="shared" si="31"/>
        <v>0</v>
      </c>
      <c r="BH154" s="109">
        <f t="shared" si="32"/>
        <v>0</v>
      </c>
      <c r="BI154" s="109">
        <f t="shared" si="33"/>
        <v>0</v>
      </c>
      <c r="BJ154" s="18" t="s">
        <v>90</v>
      </c>
      <c r="BK154" s="174">
        <f t="shared" si="34"/>
        <v>0</v>
      </c>
      <c r="BL154" s="18" t="s">
        <v>162</v>
      </c>
      <c r="BM154" s="18" t="s">
        <v>264</v>
      </c>
    </row>
    <row r="155" spans="2:65" s="1" customFormat="1" ht="25.5" customHeight="1">
      <c r="B155" s="34"/>
      <c r="C155" s="166" t="s">
        <v>265</v>
      </c>
      <c r="D155" s="166" t="s">
        <v>158</v>
      </c>
      <c r="E155" s="167" t="s">
        <v>551</v>
      </c>
      <c r="F155" s="237" t="s">
        <v>552</v>
      </c>
      <c r="G155" s="237"/>
      <c r="H155" s="237"/>
      <c r="I155" s="237"/>
      <c r="J155" s="168" t="s">
        <v>165</v>
      </c>
      <c r="K155" s="169">
        <v>9</v>
      </c>
      <c r="L155" s="238">
        <v>0</v>
      </c>
      <c r="M155" s="239"/>
      <c r="N155" s="240">
        <f t="shared" si="25"/>
        <v>0</v>
      </c>
      <c r="O155" s="240"/>
      <c r="P155" s="240"/>
      <c r="Q155" s="240"/>
      <c r="R155" s="36"/>
      <c r="T155" s="171" t="s">
        <v>20</v>
      </c>
      <c r="U155" s="43" t="s">
        <v>48</v>
      </c>
      <c r="V155" s="35"/>
      <c r="W155" s="172">
        <f t="shared" si="26"/>
        <v>0</v>
      </c>
      <c r="X155" s="172">
        <v>0</v>
      </c>
      <c r="Y155" s="172">
        <f t="shared" si="27"/>
        <v>0</v>
      </c>
      <c r="Z155" s="172">
        <v>0</v>
      </c>
      <c r="AA155" s="173">
        <f t="shared" si="28"/>
        <v>0</v>
      </c>
      <c r="AR155" s="18" t="s">
        <v>162</v>
      </c>
      <c r="AT155" s="18" t="s">
        <v>158</v>
      </c>
      <c r="AU155" s="18" t="s">
        <v>87</v>
      </c>
      <c r="AY155" s="18" t="s">
        <v>157</v>
      </c>
      <c r="BE155" s="109">
        <f t="shared" si="29"/>
        <v>0</v>
      </c>
      <c r="BF155" s="109">
        <f t="shared" si="30"/>
        <v>0</v>
      </c>
      <c r="BG155" s="109">
        <f t="shared" si="31"/>
        <v>0</v>
      </c>
      <c r="BH155" s="109">
        <f t="shared" si="32"/>
        <v>0</v>
      </c>
      <c r="BI155" s="109">
        <f t="shared" si="33"/>
        <v>0</v>
      </c>
      <c r="BJ155" s="18" t="s">
        <v>90</v>
      </c>
      <c r="BK155" s="174">
        <f t="shared" si="34"/>
        <v>0</v>
      </c>
      <c r="BL155" s="18" t="s">
        <v>162</v>
      </c>
      <c r="BM155" s="18" t="s">
        <v>268</v>
      </c>
    </row>
    <row r="156" spans="2:65" s="1" customFormat="1" ht="25.5" customHeight="1">
      <c r="B156" s="34"/>
      <c r="C156" s="166" t="s">
        <v>214</v>
      </c>
      <c r="D156" s="166" t="s">
        <v>158</v>
      </c>
      <c r="E156" s="167" t="s">
        <v>553</v>
      </c>
      <c r="F156" s="237" t="s">
        <v>554</v>
      </c>
      <c r="G156" s="237"/>
      <c r="H156" s="237"/>
      <c r="I156" s="237"/>
      <c r="J156" s="168" t="s">
        <v>172</v>
      </c>
      <c r="K156" s="169">
        <v>32</v>
      </c>
      <c r="L156" s="238">
        <v>0</v>
      </c>
      <c r="M156" s="239"/>
      <c r="N156" s="240">
        <f t="shared" si="25"/>
        <v>0</v>
      </c>
      <c r="O156" s="240"/>
      <c r="P156" s="240"/>
      <c r="Q156" s="240"/>
      <c r="R156" s="36"/>
      <c r="T156" s="171" t="s">
        <v>20</v>
      </c>
      <c r="U156" s="43" t="s">
        <v>48</v>
      </c>
      <c r="V156" s="35"/>
      <c r="W156" s="172">
        <f t="shared" si="26"/>
        <v>0</v>
      </c>
      <c r="X156" s="172">
        <v>0</v>
      </c>
      <c r="Y156" s="172">
        <f t="shared" si="27"/>
        <v>0</v>
      </c>
      <c r="Z156" s="172">
        <v>0</v>
      </c>
      <c r="AA156" s="173">
        <f t="shared" si="28"/>
        <v>0</v>
      </c>
      <c r="AR156" s="18" t="s">
        <v>162</v>
      </c>
      <c r="AT156" s="18" t="s">
        <v>158</v>
      </c>
      <c r="AU156" s="18" t="s">
        <v>87</v>
      </c>
      <c r="AY156" s="18" t="s">
        <v>157</v>
      </c>
      <c r="BE156" s="109">
        <f t="shared" si="29"/>
        <v>0</v>
      </c>
      <c r="BF156" s="109">
        <f t="shared" si="30"/>
        <v>0</v>
      </c>
      <c r="BG156" s="109">
        <f t="shared" si="31"/>
        <v>0</v>
      </c>
      <c r="BH156" s="109">
        <f t="shared" si="32"/>
        <v>0</v>
      </c>
      <c r="BI156" s="109">
        <f t="shared" si="33"/>
        <v>0</v>
      </c>
      <c r="BJ156" s="18" t="s">
        <v>90</v>
      </c>
      <c r="BK156" s="174">
        <f t="shared" si="34"/>
        <v>0</v>
      </c>
      <c r="BL156" s="18" t="s">
        <v>162</v>
      </c>
      <c r="BM156" s="18" t="s">
        <v>271</v>
      </c>
    </row>
    <row r="157" spans="2:65" s="1" customFormat="1" ht="25.5" customHeight="1">
      <c r="B157" s="34"/>
      <c r="C157" s="166" t="s">
        <v>272</v>
      </c>
      <c r="D157" s="166" t="s">
        <v>158</v>
      </c>
      <c r="E157" s="167" t="s">
        <v>555</v>
      </c>
      <c r="F157" s="237" t="s">
        <v>556</v>
      </c>
      <c r="G157" s="237"/>
      <c r="H157" s="237"/>
      <c r="I157" s="237"/>
      <c r="J157" s="168" t="s">
        <v>172</v>
      </c>
      <c r="K157" s="169">
        <v>32</v>
      </c>
      <c r="L157" s="238">
        <v>0</v>
      </c>
      <c r="M157" s="239"/>
      <c r="N157" s="240">
        <f t="shared" si="25"/>
        <v>0</v>
      </c>
      <c r="O157" s="240"/>
      <c r="P157" s="240"/>
      <c r="Q157" s="240"/>
      <c r="R157" s="36"/>
      <c r="T157" s="171" t="s">
        <v>20</v>
      </c>
      <c r="U157" s="43" t="s">
        <v>48</v>
      </c>
      <c r="V157" s="35"/>
      <c r="W157" s="172">
        <f t="shared" si="26"/>
        <v>0</v>
      </c>
      <c r="X157" s="172">
        <v>0</v>
      </c>
      <c r="Y157" s="172">
        <f t="shared" si="27"/>
        <v>0</v>
      </c>
      <c r="Z157" s="172">
        <v>0</v>
      </c>
      <c r="AA157" s="173">
        <f t="shared" si="28"/>
        <v>0</v>
      </c>
      <c r="AR157" s="18" t="s">
        <v>162</v>
      </c>
      <c r="AT157" s="18" t="s">
        <v>158</v>
      </c>
      <c r="AU157" s="18" t="s">
        <v>87</v>
      </c>
      <c r="AY157" s="18" t="s">
        <v>157</v>
      </c>
      <c r="BE157" s="109">
        <f t="shared" si="29"/>
        <v>0</v>
      </c>
      <c r="BF157" s="109">
        <f t="shared" si="30"/>
        <v>0</v>
      </c>
      <c r="BG157" s="109">
        <f t="shared" si="31"/>
        <v>0</v>
      </c>
      <c r="BH157" s="109">
        <f t="shared" si="32"/>
        <v>0</v>
      </c>
      <c r="BI157" s="109">
        <f t="shared" si="33"/>
        <v>0</v>
      </c>
      <c r="BJ157" s="18" t="s">
        <v>90</v>
      </c>
      <c r="BK157" s="174">
        <f t="shared" si="34"/>
        <v>0</v>
      </c>
      <c r="BL157" s="18" t="s">
        <v>162</v>
      </c>
      <c r="BM157" s="18" t="s">
        <v>275</v>
      </c>
    </row>
    <row r="158" spans="2:65" s="1" customFormat="1" ht="25.5" customHeight="1">
      <c r="B158" s="34"/>
      <c r="C158" s="166" t="s">
        <v>218</v>
      </c>
      <c r="D158" s="166" t="s">
        <v>158</v>
      </c>
      <c r="E158" s="167" t="s">
        <v>557</v>
      </c>
      <c r="F158" s="237" t="s">
        <v>558</v>
      </c>
      <c r="G158" s="237"/>
      <c r="H158" s="237"/>
      <c r="I158" s="237"/>
      <c r="J158" s="168" t="s">
        <v>246</v>
      </c>
      <c r="K158" s="169">
        <v>0.05</v>
      </c>
      <c r="L158" s="238">
        <v>0</v>
      </c>
      <c r="M158" s="239"/>
      <c r="N158" s="240">
        <f t="shared" si="25"/>
        <v>0</v>
      </c>
      <c r="O158" s="240"/>
      <c r="P158" s="240"/>
      <c r="Q158" s="240"/>
      <c r="R158" s="36"/>
      <c r="T158" s="171" t="s">
        <v>20</v>
      </c>
      <c r="U158" s="43" t="s">
        <v>48</v>
      </c>
      <c r="V158" s="35"/>
      <c r="W158" s="172">
        <f t="shared" si="26"/>
        <v>0</v>
      </c>
      <c r="X158" s="172">
        <v>0</v>
      </c>
      <c r="Y158" s="172">
        <f t="shared" si="27"/>
        <v>0</v>
      </c>
      <c r="Z158" s="172">
        <v>0</v>
      </c>
      <c r="AA158" s="173">
        <f t="shared" si="28"/>
        <v>0</v>
      </c>
      <c r="AR158" s="18" t="s">
        <v>162</v>
      </c>
      <c r="AT158" s="18" t="s">
        <v>158</v>
      </c>
      <c r="AU158" s="18" t="s">
        <v>87</v>
      </c>
      <c r="AY158" s="18" t="s">
        <v>157</v>
      </c>
      <c r="BE158" s="109">
        <f t="shared" si="29"/>
        <v>0</v>
      </c>
      <c r="BF158" s="109">
        <f t="shared" si="30"/>
        <v>0</v>
      </c>
      <c r="BG158" s="109">
        <f t="shared" si="31"/>
        <v>0</v>
      </c>
      <c r="BH158" s="109">
        <f t="shared" si="32"/>
        <v>0</v>
      </c>
      <c r="BI158" s="109">
        <f t="shared" si="33"/>
        <v>0</v>
      </c>
      <c r="BJ158" s="18" t="s">
        <v>90</v>
      </c>
      <c r="BK158" s="174">
        <f t="shared" si="34"/>
        <v>0</v>
      </c>
      <c r="BL158" s="18" t="s">
        <v>162</v>
      </c>
      <c r="BM158" s="18" t="s">
        <v>278</v>
      </c>
    </row>
    <row r="159" spans="2:65" s="9" customFormat="1" ht="37.35" customHeight="1">
      <c r="B159" s="155"/>
      <c r="C159" s="156"/>
      <c r="D159" s="157" t="s">
        <v>493</v>
      </c>
      <c r="E159" s="157"/>
      <c r="F159" s="157"/>
      <c r="G159" s="157"/>
      <c r="H159" s="157"/>
      <c r="I159" s="157"/>
      <c r="J159" s="157"/>
      <c r="K159" s="157"/>
      <c r="L159" s="157"/>
      <c r="M159" s="157"/>
      <c r="N159" s="267">
        <f>BK159</f>
        <v>0</v>
      </c>
      <c r="O159" s="268"/>
      <c r="P159" s="268"/>
      <c r="Q159" s="268"/>
      <c r="R159" s="158"/>
      <c r="T159" s="159"/>
      <c r="U159" s="156"/>
      <c r="V159" s="156"/>
      <c r="W159" s="160">
        <f>SUM(W160:W167)</f>
        <v>0</v>
      </c>
      <c r="X159" s="156"/>
      <c r="Y159" s="160">
        <f>SUM(Y160:Y167)</f>
        <v>0</v>
      </c>
      <c r="Z159" s="156"/>
      <c r="AA159" s="161">
        <f>SUM(AA160:AA167)</f>
        <v>0</v>
      </c>
      <c r="AR159" s="162" t="s">
        <v>87</v>
      </c>
      <c r="AT159" s="163" t="s">
        <v>80</v>
      </c>
      <c r="AU159" s="163" t="s">
        <v>81</v>
      </c>
      <c r="AY159" s="162" t="s">
        <v>157</v>
      </c>
      <c r="BK159" s="164">
        <f>SUM(BK160:BK167)</f>
        <v>0</v>
      </c>
    </row>
    <row r="160" spans="2:65" s="1" customFormat="1" ht="25.5" customHeight="1">
      <c r="B160" s="34"/>
      <c r="C160" s="166" t="s">
        <v>279</v>
      </c>
      <c r="D160" s="166" t="s">
        <v>158</v>
      </c>
      <c r="E160" s="167" t="s">
        <v>559</v>
      </c>
      <c r="F160" s="237" t="s">
        <v>560</v>
      </c>
      <c r="G160" s="237"/>
      <c r="H160" s="237"/>
      <c r="I160" s="237"/>
      <c r="J160" s="168" t="s">
        <v>172</v>
      </c>
      <c r="K160" s="169">
        <v>10</v>
      </c>
      <c r="L160" s="238">
        <v>0</v>
      </c>
      <c r="M160" s="239"/>
      <c r="N160" s="240">
        <f t="shared" ref="N160:N167" si="35">ROUND(L160*K160,3)</f>
        <v>0</v>
      </c>
      <c r="O160" s="240"/>
      <c r="P160" s="240"/>
      <c r="Q160" s="240"/>
      <c r="R160" s="36"/>
      <c r="T160" s="171" t="s">
        <v>20</v>
      </c>
      <c r="U160" s="43" t="s">
        <v>48</v>
      </c>
      <c r="V160" s="35"/>
      <c r="W160" s="172">
        <f t="shared" ref="W160:W167" si="36">V160*K160</f>
        <v>0</v>
      </c>
      <c r="X160" s="172">
        <v>0</v>
      </c>
      <c r="Y160" s="172">
        <f t="shared" ref="Y160:Y167" si="37">X160*K160</f>
        <v>0</v>
      </c>
      <c r="Z160" s="172">
        <v>0</v>
      </c>
      <c r="AA160" s="173">
        <f t="shared" ref="AA160:AA167" si="38">Z160*K160</f>
        <v>0</v>
      </c>
      <c r="AR160" s="18" t="s">
        <v>162</v>
      </c>
      <c r="AT160" s="18" t="s">
        <v>158</v>
      </c>
      <c r="AU160" s="18" t="s">
        <v>87</v>
      </c>
      <c r="AY160" s="18" t="s">
        <v>157</v>
      </c>
      <c r="BE160" s="109">
        <f t="shared" ref="BE160:BE167" si="39">IF(U160="základná",N160,0)</f>
        <v>0</v>
      </c>
      <c r="BF160" s="109">
        <f t="shared" ref="BF160:BF167" si="40">IF(U160="znížená",N160,0)</f>
        <v>0</v>
      </c>
      <c r="BG160" s="109">
        <f t="shared" ref="BG160:BG167" si="41">IF(U160="zákl. prenesená",N160,0)</f>
        <v>0</v>
      </c>
      <c r="BH160" s="109">
        <f t="shared" ref="BH160:BH167" si="42">IF(U160="zníž. prenesená",N160,0)</f>
        <v>0</v>
      </c>
      <c r="BI160" s="109">
        <f t="shared" ref="BI160:BI167" si="43">IF(U160="nulová",N160,0)</f>
        <v>0</v>
      </c>
      <c r="BJ160" s="18" t="s">
        <v>90</v>
      </c>
      <c r="BK160" s="174">
        <f t="shared" ref="BK160:BK167" si="44">ROUND(L160*K160,3)</f>
        <v>0</v>
      </c>
      <c r="BL160" s="18" t="s">
        <v>162</v>
      </c>
      <c r="BM160" s="18" t="s">
        <v>403</v>
      </c>
    </row>
    <row r="161" spans="2:65" s="1" customFormat="1" ht="25.5" customHeight="1">
      <c r="B161" s="34"/>
      <c r="C161" s="166" t="s">
        <v>221</v>
      </c>
      <c r="D161" s="166" t="s">
        <v>158</v>
      </c>
      <c r="E161" s="167" t="s">
        <v>561</v>
      </c>
      <c r="F161" s="237" t="s">
        <v>562</v>
      </c>
      <c r="G161" s="237"/>
      <c r="H161" s="237"/>
      <c r="I161" s="237"/>
      <c r="J161" s="168" t="s">
        <v>563</v>
      </c>
      <c r="K161" s="169">
        <v>10</v>
      </c>
      <c r="L161" s="238">
        <v>0</v>
      </c>
      <c r="M161" s="239"/>
      <c r="N161" s="240">
        <f t="shared" si="35"/>
        <v>0</v>
      </c>
      <c r="O161" s="240"/>
      <c r="P161" s="240"/>
      <c r="Q161" s="240"/>
      <c r="R161" s="36"/>
      <c r="T161" s="171" t="s">
        <v>20</v>
      </c>
      <c r="U161" s="43" t="s">
        <v>48</v>
      </c>
      <c r="V161" s="35"/>
      <c r="W161" s="172">
        <f t="shared" si="36"/>
        <v>0</v>
      </c>
      <c r="X161" s="172">
        <v>0</v>
      </c>
      <c r="Y161" s="172">
        <f t="shared" si="37"/>
        <v>0</v>
      </c>
      <c r="Z161" s="172">
        <v>0</v>
      </c>
      <c r="AA161" s="173">
        <f t="shared" si="38"/>
        <v>0</v>
      </c>
      <c r="AR161" s="18" t="s">
        <v>162</v>
      </c>
      <c r="AT161" s="18" t="s">
        <v>158</v>
      </c>
      <c r="AU161" s="18" t="s">
        <v>87</v>
      </c>
      <c r="AY161" s="18" t="s">
        <v>157</v>
      </c>
      <c r="BE161" s="109">
        <f t="shared" si="39"/>
        <v>0</v>
      </c>
      <c r="BF161" s="109">
        <f t="shared" si="40"/>
        <v>0</v>
      </c>
      <c r="BG161" s="109">
        <f t="shared" si="41"/>
        <v>0</v>
      </c>
      <c r="BH161" s="109">
        <f t="shared" si="42"/>
        <v>0</v>
      </c>
      <c r="BI161" s="109">
        <f t="shared" si="43"/>
        <v>0</v>
      </c>
      <c r="BJ161" s="18" t="s">
        <v>90</v>
      </c>
      <c r="BK161" s="174">
        <f t="shared" si="44"/>
        <v>0</v>
      </c>
      <c r="BL161" s="18" t="s">
        <v>162</v>
      </c>
      <c r="BM161" s="18" t="s">
        <v>282</v>
      </c>
    </row>
    <row r="162" spans="2:65" s="1" customFormat="1" ht="25.5" customHeight="1">
      <c r="B162" s="34"/>
      <c r="C162" s="166" t="s">
        <v>286</v>
      </c>
      <c r="D162" s="166" t="s">
        <v>158</v>
      </c>
      <c r="E162" s="167" t="s">
        <v>564</v>
      </c>
      <c r="F162" s="237" t="s">
        <v>565</v>
      </c>
      <c r="G162" s="237"/>
      <c r="H162" s="237"/>
      <c r="I162" s="237"/>
      <c r="J162" s="168" t="s">
        <v>172</v>
      </c>
      <c r="K162" s="169">
        <v>44</v>
      </c>
      <c r="L162" s="238">
        <v>0</v>
      </c>
      <c r="M162" s="239"/>
      <c r="N162" s="240">
        <f t="shared" si="35"/>
        <v>0</v>
      </c>
      <c r="O162" s="240"/>
      <c r="P162" s="240"/>
      <c r="Q162" s="240"/>
      <c r="R162" s="36"/>
      <c r="T162" s="171" t="s">
        <v>20</v>
      </c>
      <c r="U162" s="43" t="s">
        <v>48</v>
      </c>
      <c r="V162" s="35"/>
      <c r="W162" s="172">
        <f t="shared" si="36"/>
        <v>0</v>
      </c>
      <c r="X162" s="172">
        <v>0</v>
      </c>
      <c r="Y162" s="172">
        <f t="shared" si="37"/>
        <v>0</v>
      </c>
      <c r="Z162" s="172">
        <v>0</v>
      </c>
      <c r="AA162" s="173">
        <f t="shared" si="38"/>
        <v>0</v>
      </c>
      <c r="AR162" s="18" t="s">
        <v>162</v>
      </c>
      <c r="AT162" s="18" t="s">
        <v>158</v>
      </c>
      <c r="AU162" s="18" t="s">
        <v>87</v>
      </c>
      <c r="AY162" s="18" t="s">
        <v>157</v>
      </c>
      <c r="BE162" s="109">
        <f t="shared" si="39"/>
        <v>0</v>
      </c>
      <c r="BF162" s="109">
        <f t="shared" si="40"/>
        <v>0</v>
      </c>
      <c r="BG162" s="109">
        <f t="shared" si="41"/>
        <v>0</v>
      </c>
      <c r="BH162" s="109">
        <f t="shared" si="42"/>
        <v>0</v>
      </c>
      <c r="BI162" s="109">
        <f t="shared" si="43"/>
        <v>0</v>
      </c>
      <c r="BJ162" s="18" t="s">
        <v>90</v>
      </c>
      <c r="BK162" s="174">
        <f t="shared" si="44"/>
        <v>0</v>
      </c>
      <c r="BL162" s="18" t="s">
        <v>162</v>
      </c>
      <c r="BM162" s="18" t="s">
        <v>285</v>
      </c>
    </row>
    <row r="163" spans="2:65" s="1" customFormat="1" ht="25.5" customHeight="1">
      <c r="B163" s="34"/>
      <c r="C163" s="166" t="s">
        <v>225</v>
      </c>
      <c r="D163" s="166" t="s">
        <v>158</v>
      </c>
      <c r="E163" s="167" t="s">
        <v>566</v>
      </c>
      <c r="F163" s="237" t="s">
        <v>567</v>
      </c>
      <c r="G163" s="237"/>
      <c r="H163" s="237"/>
      <c r="I163" s="237"/>
      <c r="J163" s="168" t="s">
        <v>172</v>
      </c>
      <c r="K163" s="169">
        <v>13</v>
      </c>
      <c r="L163" s="238">
        <v>0</v>
      </c>
      <c r="M163" s="239"/>
      <c r="N163" s="240">
        <f t="shared" si="35"/>
        <v>0</v>
      </c>
      <c r="O163" s="240"/>
      <c r="P163" s="240"/>
      <c r="Q163" s="240"/>
      <c r="R163" s="36"/>
      <c r="T163" s="171" t="s">
        <v>20</v>
      </c>
      <c r="U163" s="43" t="s">
        <v>48</v>
      </c>
      <c r="V163" s="35"/>
      <c r="W163" s="172">
        <f t="shared" si="36"/>
        <v>0</v>
      </c>
      <c r="X163" s="172">
        <v>0</v>
      </c>
      <c r="Y163" s="172">
        <f t="shared" si="37"/>
        <v>0</v>
      </c>
      <c r="Z163" s="172">
        <v>0</v>
      </c>
      <c r="AA163" s="173">
        <f t="shared" si="38"/>
        <v>0</v>
      </c>
      <c r="AR163" s="18" t="s">
        <v>162</v>
      </c>
      <c r="AT163" s="18" t="s">
        <v>158</v>
      </c>
      <c r="AU163" s="18" t="s">
        <v>87</v>
      </c>
      <c r="AY163" s="18" t="s">
        <v>157</v>
      </c>
      <c r="BE163" s="109">
        <f t="shared" si="39"/>
        <v>0</v>
      </c>
      <c r="BF163" s="109">
        <f t="shared" si="40"/>
        <v>0</v>
      </c>
      <c r="BG163" s="109">
        <f t="shared" si="41"/>
        <v>0</v>
      </c>
      <c r="BH163" s="109">
        <f t="shared" si="42"/>
        <v>0</v>
      </c>
      <c r="BI163" s="109">
        <f t="shared" si="43"/>
        <v>0</v>
      </c>
      <c r="BJ163" s="18" t="s">
        <v>90</v>
      </c>
      <c r="BK163" s="174">
        <f t="shared" si="44"/>
        <v>0</v>
      </c>
      <c r="BL163" s="18" t="s">
        <v>162</v>
      </c>
      <c r="BM163" s="18" t="s">
        <v>289</v>
      </c>
    </row>
    <row r="164" spans="2:65" s="1" customFormat="1" ht="16.5" customHeight="1">
      <c r="B164" s="34"/>
      <c r="C164" s="166" t="s">
        <v>293</v>
      </c>
      <c r="D164" s="166" t="s">
        <v>158</v>
      </c>
      <c r="E164" s="167" t="s">
        <v>568</v>
      </c>
      <c r="F164" s="237" t="s">
        <v>569</v>
      </c>
      <c r="G164" s="237"/>
      <c r="H164" s="237"/>
      <c r="I164" s="237"/>
      <c r="J164" s="168" t="s">
        <v>165</v>
      </c>
      <c r="K164" s="169">
        <v>26</v>
      </c>
      <c r="L164" s="238">
        <v>0</v>
      </c>
      <c r="M164" s="239"/>
      <c r="N164" s="240">
        <f t="shared" si="35"/>
        <v>0</v>
      </c>
      <c r="O164" s="240"/>
      <c r="P164" s="240"/>
      <c r="Q164" s="240"/>
      <c r="R164" s="36"/>
      <c r="T164" s="171" t="s">
        <v>20</v>
      </c>
      <c r="U164" s="43" t="s">
        <v>48</v>
      </c>
      <c r="V164" s="35"/>
      <c r="W164" s="172">
        <f t="shared" si="36"/>
        <v>0</v>
      </c>
      <c r="X164" s="172">
        <v>0</v>
      </c>
      <c r="Y164" s="172">
        <f t="shared" si="37"/>
        <v>0</v>
      </c>
      <c r="Z164" s="172">
        <v>0</v>
      </c>
      <c r="AA164" s="173">
        <f t="shared" si="38"/>
        <v>0</v>
      </c>
      <c r="AR164" s="18" t="s">
        <v>162</v>
      </c>
      <c r="AT164" s="18" t="s">
        <v>158</v>
      </c>
      <c r="AU164" s="18" t="s">
        <v>87</v>
      </c>
      <c r="AY164" s="18" t="s">
        <v>157</v>
      </c>
      <c r="BE164" s="109">
        <f t="shared" si="39"/>
        <v>0</v>
      </c>
      <c r="BF164" s="109">
        <f t="shared" si="40"/>
        <v>0</v>
      </c>
      <c r="BG164" s="109">
        <f t="shared" si="41"/>
        <v>0</v>
      </c>
      <c r="BH164" s="109">
        <f t="shared" si="42"/>
        <v>0</v>
      </c>
      <c r="BI164" s="109">
        <f t="shared" si="43"/>
        <v>0</v>
      </c>
      <c r="BJ164" s="18" t="s">
        <v>90</v>
      </c>
      <c r="BK164" s="174">
        <f t="shared" si="44"/>
        <v>0</v>
      </c>
      <c r="BL164" s="18" t="s">
        <v>162</v>
      </c>
      <c r="BM164" s="18" t="s">
        <v>292</v>
      </c>
    </row>
    <row r="165" spans="2:65" s="1" customFormat="1" ht="25.5" customHeight="1">
      <c r="B165" s="34"/>
      <c r="C165" s="166" t="s">
        <v>228</v>
      </c>
      <c r="D165" s="166" t="s">
        <v>158</v>
      </c>
      <c r="E165" s="167" t="s">
        <v>570</v>
      </c>
      <c r="F165" s="237" t="s">
        <v>571</v>
      </c>
      <c r="G165" s="237"/>
      <c r="H165" s="237"/>
      <c r="I165" s="237"/>
      <c r="J165" s="168" t="s">
        <v>172</v>
      </c>
      <c r="K165" s="169">
        <v>57</v>
      </c>
      <c r="L165" s="238">
        <v>0</v>
      </c>
      <c r="M165" s="239"/>
      <c r="N165" s="240">
        <f t="shared" si="35"/>
        <v>0</v>
      </c>
      <c r="O165" s="240"/>
      <c r="P165" s="240"/>
      <c r="Q165" s="240"/>
      <c r="R165" s="36"/>
      <c r="T165" s="171" t="s">
        <v>20</v>
      </c>
      <c r="U165" s="43" t="s">
        <v>48</v>
      </c>
      <c r="V165" s="35"/>
      <c r="W165" s="172">
        <f t="shared" si="36"/>
        <v>0</v>
      </c>
      <c r="X165" s="172">
        <v>0</v>
      </c>
      <c r="Y165" s="172">
        <f t="shared" si="37"/>
        <v>0</v>
      </c>
      <c r="Z165" s="172">
        <v>0</v>
      </c>
      <c r="AA165" s="173">
        <f t="shared" si="38"/>
        <v>0</v>
      </c>
      <c r="AR165" s="18" t="s">
        <v>162</v>
      </c>
      <c r="AT165" s="18" t="s">
        <v>158</v>
      </c>
      <c r="AU165" s="18" t="s">
        <v>87</v>
      </c>
      <c r="AY165" s="18" t="s">
        <v>157</v>
      </c>
      <c r="BE165" s="109">
        <f t="shared" si="39"/>
        <v>0</v>
      </c>
      <c r="BF165" s="109">
        <f t="shared" si="40"/>
        <v>0</v>
      </c>
      <c r="BG165" s="109">
        <f t="shared" si="41"/>
        <v>0</v>
      </c>
      <c r="BH165" s="109">
        <f t="shared" si="42"/>
        <v>0</v>
      </c>
      <c r="BI165" s="109">
        <f t="shared" si="43"/>
        <v>0</v>
      </c>
      <c r="BJ165" s="18" t="s">
        <v>90</v>
      </c>
      <c r="BK165" s="174">
        <f t="shared" si="44"/>
        <v>0</v>
      </c>
      <c r="BL165" s="18" t="s">
        <v>162</v>
      </c>
      <c r="BM165" s="18" t="s">
        <v>296</v>
      </c>
    </row>
    <row r="166" spans="2:65" s="1" customFormat="1" ht="25.5" customHeight="1">
      <c r="B166" s="34"/>
      <c r="C166" s="166" t="s">
        <v>300</v>
      </c>
      <c r="D166" s="166" t="s">
        <v>158</v>
      </c>
      <c r="E166" s="167" t="s">
        <v>572</v>
      </c>
      <c r="F166" s="237" t="s">
        <v>573</v>
      </c>
      <c r="G166" s="237"/>
      <c r="H166" s="237"/>
      <c r="I166" s="237"/>
      <c r="J166" s="168" t="s">
        <v>172</v>
      </c>
      <c r="K166" s="169">
        <v>57</v>
      </c>
      <c r="L166" s="238">
        <v>0</v>
      </c>
      <c r="M166" s="239"/>
      <c r="N166" s="240">
        <f t="shared" si="35"/>
        <v>0</v>
      </c>
      <c r="O166" s="240"/>
      <c r="P166" s="240"/>
      <c r="Q166" s="240"/>
      <c r="R166" s="36"/>
      <c r="T166" s="171" t="s">
        <v>20</v>
      </c>
      <c r="U166" s="43" t="s">
        <v>48</v>
      </c>
      <c r="V166" s="35"/>
      <c r="W166" s="172">
        <f t="shared" si="36"/>
        <v>0</v>
      </c>
      <c r="X166" s="172">
        <v>0</v>
      </c>
      <c r="Y166" s="172">
        <f t="shared" si="37"/>
        <v>0</v>
      </c>
      <c r="Z166" s="172">
        <v>0</v>
      </c>
      <c r="AA166" s="173">
        <f t="shared" si="38"/>
        <v>0</v>
      </c>
      <c r="AR166" s="18" t="s">
        <v>162</v>
      </c>
      <c r="AT166" s="18" t="s">
        <v>158</v>
      </c>
      <c r="AU166" s="18" t="s">
        <v>87</v>
      </c>
      <c r="AY166" s="18" t="s">
        <v>157</v>
      </c>
      <c r="BE166" s="109">
        <f t="shared" si="39"/>
        <v>0</v>
      </c>
      <c r="BF166" s="109">
        <f t="shared" si="40"/>
        <v>0</v>
      </c>
      <c r="BG166" s="109">
        <f t="shared" si="41"/>
        <v>0</v>
      </c>
      <c r="BH166" s="109">
        <f t="shared" si="42"/>
        <v>0</v>
      </c>
      <c r="BI166" s="109">
        <f t="shared" si="43"/>
        <v>0</v>
      </c>
      <c r="BJ166" s="18" t="s">
        <v>90</v>
      </c>
      <c r="BK166" s="174">
        <f t="shared" si="44"/>
        <v>0</v>
      </c>
      <c r="BL166" s="18" t="s">
        <v>162</v>
      </c>
      <c r="BM166" s="18" t="s">
        <v>299</v>
      </c>
    </row>
    <row r="167" spans="2:65" s="1" customFormat="1" ht="25.5" customHeight="1">
      <c r="B167" s="34"/>
      <c r="C167" s="166" t="s">
        <v>232</v>
      </c>
      <c r="D167" s="166" t="s">
        <v>158</v>
      </c>
      <c r="E167" s="167" t="s">
        <v>574</v>
      </c>
      <c r="F167" s="237" t="s">
        <v>575</v>
      </c>
      <c r="G167" s="237"/>
      <c r="H167" s="237"/>
      <c r="I167" s="237"/>
      <c r="J167" s="168" t="s">
        <v>246</v>
      </c>
      <c r="K167" s="169">
        <v>7.4999999999999997E-2</v>
      </c>
      <c r="L167" s="238">
        <v>0</v>
      </c>
      <c r="M167" s="239"/>
      <c r="N167" s="240">
        <f t="shared" si="35"/>
        <v>0</v>
      </c>
      <c r="O167" s="240"/>
      <c r="P167" s="240"/>
      <c r="Q167" s="240"/>
      <c r="R167" s="36"/>
      <c r="T167" s="171" t="s">
        <v>20</v>
      </c>
      <c r="U167" s="43" t="s">
        <v>48</v>
      </c>
      <c r="V167" s="35"/>
      <c r="W167" s="172">
        <f t="shared" si="36"/>
        <v>0</v>
      </c>
      <c r="X167" s="172">
        <v>0</v>
      </c>
      <c r="Y167" s="172">
        <f t="shared" si="37"/>
        <v>0</v>
      </c>
      <c r="Z167" s="172">
        <v>0</v>
      </c>
      <c r="AA167" s="173">
        <f t="shared" si="38"/>
        <v>0</v>
      </c>
      <c r="AR167" s="18" t="s">
        <v>162</v>
      </c>
      <c r="AT167" s="18" t="s">
        <v>158</v>
      </c>
      <c r="AU167" s="18" t="s">
        <v>87</v>
      </c>
      <c r="AY167" s="18" t="s">
        <v>157</v>
      </c>
      <c r="BE167" s="109">
        <f t="shared" si="39"/>
        <v>0</v>
      </c>
      <c r="BF167" s="109">
        <f t="shared" si="40"/>
        <v>0</v>
      </c>
      <c r="BG167" s="109">
        <f t="shared" si="41"/>
        <v>0</v>
      </c>
      <c r="BH167" s="109">
        <f t="shared" si="42"/>
        <v>0</v>
      </c>
      <c r="BI167" s="109">
        <f t="shared" si="43"/>
        <v>0</v>
      </c>
      <c r="BJ167" s="18" t="s">
        <v>90</v>
      </c>
      <c r="BK167" s="174">
        <f t="shared" si="44"/>
        <v>0</v>
      </c>
      <c r="BL167" s="18" t="s">
        <v>162</v>
      </c>
      <c r="BM167" s="18" t="s">
        <v>303</v>
      </c>
    </row>
    <row r="168" spans="2:65" s="9" customFormat="1" ht="37.35" customHeight="1">
      <c r="B168" s="155"/>
      <c r="C168" s="156"/>
      <c r="D168" s="157" t="s">
        <v>493</v>
      </c>
      <c r="E168" s="157"/>
      <c r="F168" s="157"/>
      <c r="G168" s="157"/>
      <c r="H168" s="157"/>
      <c r="I168" s="157"/>
      <c r="J168" s="157"/>
      <c r="K168" s="157"/>
      <c r="L168" s="157"/>
      <c r="M168" s="157"/>
      <c r="N168" s="267">
        <f>BK168</f>
        <v>0</v>
      </c>
      <c r="O168" s="268"/>
      <c r="P168" s="268"/>
      <c r="Q168" s="268"/>
      <c r="R168" s="158"/>
      <c r="T168" s="159"/>
      <c r="U168" s="156"/>
      <c r="V168" s="156"/>
      <c r="W168" s="160">
        <f>SUM(W169:W199)</f>
        <v>0</v>
      </c>
      <c r="X168" s="156"/>
      <c r="Y168" s="160">
        <f>SUM(Y169:Y199)</f>
        <v>0</v>
      </c>
      <c r="Z168" s="156"/>
      <c r="AA168" s="161">
        <f>SUM(AA169:AA199)</f>
        <v>0</v>
      </c>
      <c r="AR168" s="162" t="s">
        <v>87</v>
      </c>
      <c r="AT168" s="163" t="s">
        <v>80</v>
      </c>
      <c r="AU168" s="163" t="s">
        <v>81</v>
      </c>
      <c r="AY168" s="162" t="s">
        <v>157</v>
      </c>
      <c r="BK168" s="164">
        <f>SUM(BK169:BK199)</f>
        <v>0</v>
      </c>
    </row>
    <row r="169" spans="2:65" s="1" customFormat="1" ht="25.5" customHeight="1">
      <c r="B169" s="34"/>
      <c r="C169" s="166" t="s">
        <v>308</v>
      </c>
      <c r="D169" s="166" t="s">
        <v>158</v>
      </c>
      <c r="E169" s="167" t="s">
        <v>576</v>
      </c>
      <c r="F169" s="237" t="s">
        <v>577</v>
      </c>
      <c r="G169" s="237"/>
      <c r="H169" s="237"/>
      <c r="I169" s="237"/>
      <c r="J169" s="168" t="s">
        <v>165</v>
      </c>
      <c r="K169" s="169">
        <v>1</v>
      </c>
      <c r="L169" s="238">
        <v>0</v>
      </c>
      <c r="M169" s="239"/>
      <c r="N169" s="240">
        <f t="shared" ref="N169:N199" si="45">ROUND(L169*K169,3)</f>
        <v>0</v>
      </c>
      <c r="O169" s="240"/>
      <c r="P169" s="240"/>
      <c r="Q169" s="240"/>
      <c r="R169" s="36"/>
      <c r="T169" s="171" t="s">
        <v>20</v>
      </c>
      <c r="U169" s="43" t="s">
        <v>48</v>
      </c>
      <c r="V169" s="35"/>
      <c r="W169" s="172">
        <f t="shared" ref="W169:W199" si="46">V169*K169</f>
        <v>0</v>
      </c>
      <c r="X169" s="172">
        <v>0</v>
      </c>
      <c r="Y169" s="172">
        <f t="shared" ref="Y169:Y199" si="47">X169*K169</f>
        <v>0</v>
      </c>
      <c r="Z169" s="172">
        <v>0</v>
      </c>
      <c r="AA169" s="173">
        <f t="shared" ref="AA169:AA199" si="48">Z169*K169</f>
        <v>0</v>
      </c>
      <c r="AR169" s="18" t="s">
        <v>162</v>
      </c>
      <c r="AT169" s="18" t="s">
        <v>158</v>
      </c>
      <c r="AU169" s="18" t="s">
        <v>87</v>
      </c>
      <c r="AY169" s="18" t="s">
        <v>157</v>
      </c>
      <c r="BE169" s="109">
        <f t="shared" ref="BE169:BE199" si="49">IF(U169="základná",N169,0)</f>
        <v>0</v>
      </c>
      <c r="BF169" s="109">
        <f t="shared" ref="BF169:BF199" si="50">IF(U169="znížená",N169,0)</f>
        <v>0</v>
      </c>
      <c r="BG169" s="109">
        <f t="shared" ref="BG169:BG199" si="51">IF(U169="zákl. prenesená",N169,0)</f>
        <v>0</v>
      </c>
      <c r="BH169" s="109">
        <f t="shared" ref="BH169:BH199" si="52">IF(U169="zníž. prenesená",N169,0)</f>
        <v>0</v>
      </c>
      <c r="BI169" s="109">
        <f t="shared" ref="BI169:BI199" si="53">IF(U169="nulová",N169,0)</f>
        <v>0</v>
      </c>
      <c r="BJ169" s="18" t="s">
        <v>90</v>
      </c>
      <c r="BK169" s="174">
        <f t="shared" ref="BK169:BK199" si="54">ROUND(L169*K169,3)</f>
        <v>0</v>
      </c>
      <c r="BL169" s="18" t="s">
        <v>162</v>
      </c>
      <c r="BM169" s="18" t="s">
        <v>307</v>
      </c>
    </row>
    <row r="170" spans="2:65" s="1" customFormat="1" ht="25.5" customHeight="1">
      <c r="B170" s="34"/>
      <c r="C170" s="175" t="s">
        <v>235</v>
      </c>
      <c r="D170" s="175" t="s">
        <v>304</v>
      </c>
      <c r="E170" s="176" t="s">
        <v>578</v>
      </c>
      <c r="F170" s="241" t="s">
        <v>579</v>
      </c>
      <c r="G170" s="241"/>
      <c r="H170" s="241"/>
      <c r="I170" s="241"/>
      <c r="J170" s="177" t="s">
        <v>165</v>
      </c>
      <c r="K170" s="178">
        <v>1</v>
      </c>
      <c r="L170" s="242">
        <v>0</v>
      </c>
      <c r="M170" s="243"/>
      <c r="N170" s="244">
        <f t="shared" si="45"/>
        <v>0</v>
      </c>
      <c r="O170" s="240"/>
      <c r="P170" s="240"/>
      <c r="Q170" s="240"/>
      <c r="R170" s="36"/>
      <c r="T170" s="171" t="s">
        <v>20</v>
      </c>
      <c r="U170" s="43" t="s">
        <v>48</v>
      </c>
      <c r="V170" s="35"/>
      <c r="W170" s="172">
        <f t="shared" si="46"/>
        <v>0</v>
      </c>
      <c r="X170" s="172">
        <v>0</v>
      </c>
      <c r="Y170" s="172">
        <f t="shared" si="47"/>
        <v>0</v>
      </c>
      <c r="Z170" s="172">
        <v>0</v>
      </c>
      <c r="AA170" s="173">
        <f t="shared" si="48"/>
        <v>0</v>
      </c>
      <c r="AR170" s="18" t="s">
        <v>173</v>
      </c>
      <c r="AT170" s="18" t="s">
        <v>304</v>
      </c>
      <c r="AU170" s="18" t="s">
        <v>87</v>
      </c>
      <c r="AY170" s="18" t="s">
        <v>157</v>
      </c>
      <c r="BE170" s="109">
        <f t="shared" si="49"/>
        <v>0</v>
      </c>
      <c r="BF170" s="109">
        <f t="shared" si="50"/>
        <v>0</v>
      </c>
      <c r="BG170" s="109">
        <f t="shared" si="51"/>
        <v>0</v>
      </c>
      <c r="BH170" s="109">
        <f t="shared" si="52"/>
        <v>0</v>
      </c>
      <c r="BI170" s="109">
        <f t="shared" si="53"/>
        <v>0</v>
      </c>
      <c r="BJ170" s="18" t="s">
        <v>90</v>
      </c>
      <c r="BK170" s="174">
        <f t="shared" si="54"/>
        <v>0</v>
      </c>
      <c r="BL170" s="18" t="s">
        <v>162</v>
      </c>
      <c r="BM170" s="18" t="s">
        <v>311</v>
      </c>
    </row>
    <row r="171" spans="2:65" s="1" customFormat="1" ht="25.5" customHeight="1">
      <c r="B171" s="34"/>
      <c r="C171" s="166" t="s">
        <v>315</v>
      </c>
      <c r="D171" s="166" t="s">
        <v>158</v>
      </c>
      <c r="E171" s="167" t="s">
        <v>580</v>
      </c>
      <c r="F171" s="237" t="s">
        <v>581</v>
      </c>
      <c r="G171" s="237"/>
      <c r="H171" s="237"/>
      <c r="I171" s="237"/>
      <c r="J171" s="168" t="s">
        <v>563</v>
      </c>
      <c r="K171" s="169">
        <v>4</v>
      </c>
      <c r="L171" s="238">
        <v>0</v>
      </c>
      <c r="M171" s="239"/>
      <c r="N171" s="240">
        <f t="shared" si="45"/>
        <v>0</v>
      </c>
      <c r="O171" s="240"/>
      <c r="P171" s="240"/>
      <c r="Q171" s="240"/>
      <c r="R171" s="36"/>
      <c r="T171" s="171" t="s">
        <v>20</v>
      </c>
      <c r="U171" s="43" t="s">
        <v>48</v>
      </c>
      <c r="V171" s="35"/>
      <c r="W171" s="172">
        <f t="shared" si="46"/>
        <v>0</v>
      </c>
      <c r="X171" s="172">
        <v>0</v>
      </c>
      <c r="Y171" s="172">
        <f t="shared" si="47"/>
        <v>0</v>
      </c>
      <c r="Z171" s="172">
        <v>0</v>
      </c>
      <c r="AA171" s="173">
        <f t="shared" si="48"/>
        <v>0</v>
      </c>
      <c r="AR171" s="18" t="s">
        <v>162</v>
      </c>
      <c r="AT171" s="18" t="s">
        <v>158</v>
      </c>
      <c r="AU171" s="18" t="s">
        <v>87</v>
      </c>
      <c r="AY171" s="18" t="s">
        <v>157</v>
      </c>
      <c r="BE171" s="109">
        <f t="shared" si="49"/>
        <v>0</v>
      </c>
      <c r="BF171" s="109">
        <f t="shared" si="50"/>
        <v>0</v>
      </c>
      <c r="BG171" s="109">
        <f t="shared" si="51"/>
        <v>0</v>
      </c>
      <c r="BH171" s="109">
        <f t="shared" si="52"/>
        <v>0</v>
      </c>
      <c r="BI171" s="109">
        <f t="shared" si="53"/>
        <v>0</v>
      </c>
      <c r="BJ171" s="18" t="s">
        <v>90</v>
      </c>
      <c r="BK171" s="174">
        <f t="shared" si="54"/>
        <v>0</v>
      </c>
      <c r="BL171" s="18" t="s">
        <v>162</v>
      </c>
      <c r="BM171" s="18" t="s">
        <v>314</v>
      </c>
    </row>
    <row r="172" spans="2:65" s="1" customFormat="1" ht="25.5" customHeight="1">
      <c r="B172" s="34"/>
      <c r="C172" s="175" t="s">
        <v>239</v>
      </c>
      <c r="D172" s="175" t="s">
        <v>304</v>
      </c>
      <c r="E172" s="176" t="s">
        <v>582</v>
      </c>
      <c r="F172" s="241" t="s">
        <v>583</v>
      </c>
      <c r="G172" s="241"/>
      <c r="H172" s="241"/>
      <c r="I172" s="241"/>
      <c r="J172" s="177" t="s">
        <v>165</v>
      </c>
      <c r="K172" s="178">
        <v>4</v>
      </c>
      <c r="L172" s="242">
        <v>0</v>
      </c>
      <c r="M172" s="243"/>
      <c r="N172" s="244">
        <f t="shared" si="45"/>
        <v>0</v>
      </c>
      <c r="O172" s="240"/>
      <c r="P172" s="240"/>
      <c r="Q172" s="240"/>
      <c r="R172" s="36"/>
      <c r="T172" s="171" t="s">
        <v>20</v>
      </c>
      <c r="U172" s="43" t="s">
        <v>48</v>
      </c>
      <c r="V172" s="35"/>
      <c r="W172" s="172">
        <f t="shared" si="46"/>
        <v>0</v>
      </c>
      <c r="X172" s="172">
        <v>0</v>
      </c>
      <c r="Y172" s="172">
        <f t="shared" si="47"/>
        <v>0</v>
      </c>
      <c r="Z172" s="172">
        <v>0</v>
      </c>
      <c r="AA172" s="173">
        <f t="shared" si="48"/>
        <v>0</v>
      </c>
      <c r="AR172" s="18" t="s">
        <v>173</v>
      </c>
      <c r="AT172" s="18" t="s">
        <v>304</v>
      </c>
      <c r="AU172" s="18" t="s">
        <v>87</v>
      </c>
      <c r="AY172" s="18" t="s">
        <v>157</v>
      </c>
      <c r="BE172" s="109">
        <f t="shared" si="49"/>
        <v>0</v>
      </c>
      <c r="BF172" s="109">
        <f t="shared" si="50"/>
        <v>0</v>
      </c>
      <c r="BG172" s="109">
        <f t="shared" si="51"/>
        <v>0</v>
      </c>
      <c r="BH172" s="109">
        <f t="shared" si="52"/>
        <v>0</v>
      </c>
      <c r="BI172" s="109">
        <f t="shared" si="53"/>
        <v>0</v>
      </c>
      <c r="BJ172" s="18" t="s">
        <v>90</v>
      </c>
      <c r="BK172" s="174">
        <f t="shared" si="54"/>
        <v>0</v>
      </c>
      <c r="BL172" s="18" t="s">
        <v>162</v>
      </c>
      <c r="BM172" s="18" t="s">
        <v>318</v>
      </c>
    </row>
    <row r="173" spans="2:65" s="1" customFormat="1" ht="25.5" customHeight="1">
      <c r="B173" s="34"/>
      <c r="C173" s="166" t="s">
        <v>322</v>
      </c>
      <c r="D173" s="166" t="s">
        <v>158</v>
      </c>
      <c r="E173" s="167" t="s">
        <v>584</v>
      </c>
      <c r="F173" s="237" t="s">
        <v>585</v>
      </c>
      <c r="G173" s="237"/>
      <c r="H173" s="237"/>
      <c r="I173" s="237"/>
      <c r="J173" s="168" t="s">
        <v>563</v>
      </c>
      <c r="K173" s="169">
        <v>4</v>
      </c>
      <c r="L173" s="238">
        <v>0</v>
      </c>
      <c r="M173" s="239"/>
      <c r="N173" s="240">
        <f t="shared" si="45"/>
        <v>0</v>
      </c>
      <c r="O173" s="240"/>
      <c r="P173" s="240"/>
      <c r="Q173" s="240"/>
      <c r="R173" s="36"/>
      <c r="T173" s="171" t="s">
        <v>20</v>
      </c>
      <c r="U173" s="43" t="s">
        <v>48</v>
      </c>
      <c r="V173" s="35"/>
      <c r="W173" s="172">
        <f t="shared" si="46"/>
        <v>0</v>
      </c>
      <c r="X173" s="172">
        <v>0</v>
      </c>
      <c r="Y173" s="172">
        <f t="shared" si="47"/>
        <v>0</v>
      </c>
      <c r="Z173" s="172">
        <v>0</v>
      </c>
      <c r="AA173" s="173">
        <f t="shared" si="48"/>
        <v>0</v>
      </c>
      <c r="AR173" s="18" t="s">
        <v>162</v>
      </c>
      <c r="AT173" s="18" t="s">
        <v>158</v>
      </c>
      <c r="AU173" s="18" t="s">
        <v>87</v>
      </c>
      <c r="AY173" s="18" t="s">
        <v>157</v>
      </c>
      <c r="BE173" s="109">
        <f t="shared" si="49"/>
        <v>0</v>
      </c>
      <c r="BF173" s="109">
        <f t="shared" si="50"/>
        <v>0</v>
      </c>
      <c r="BG173" s="109">
        <f t="shared" si="51"/>
        <v>0</v>
      </c>
      <c r="BH173" s="109">
        <f t="shared" si="52"/>
        <v>0</v>
      </c>
      <c r="BI173" s="109">
        <f t="shared" si="53"/>
        <v>0</v>
      </c>
      <c r="BJ173" s="18" t="s">
        <v>90</v>
      </c>
      <c r="BK173" s="174">
        <f t="shared" si="54"/>
        <v>0</v>
      </c>
      <c r="BL173" s="18" t="s">
        <v>162</v>
      </c>
      <c r="BM173" s="18" t="s">
        <v>321</v>
      </c>
    </row>
    <row r="174" spans="2:65" s="1" customFormat="1" ht="16.5" customHeight="1">
      <c r="B174" s="34"/>
      <c r="C174" s="175" t="s">
        <v>242</v>
      </c>
      <c r="D174" s="175" t="s">
        <v>304</v>
      </c>
      <c r="E174" s="176" t="s">
        <v>586</v>
      </c>
      <c r="F174" s="241" t="s">
        <v>587</v>
      </c>
      <c r="G174" s="241"/>
      <c r="H174" s="241"/>
      <c r="I174" s="241"/>
      <c r="J174" s="177" t="s">
        <v>165</v>
      </c>
      <c r="K174" s="178">
        <v>4</v>
      </c>
      <c r="L174" s="242">
        <v>0</v>
      </c>
      <c r="M174" s="243"/>
      <c r="N174" s="244">
        <f t="shared" si="45"/>
        <v>0</v>
      </c>
      <c r="O174" s="240"/>
      <c r="P174" s="240"/>
      <c r="Q174" s="240"/>
      <c r="R174" s="36"/>
      <c r="T174" s="171" t="s">
        <v>20</v>
      </c>
      <c r="U174" s="43" t="s">
        <v>48</v>
      </c>
      <c r="V174" s="35"/>
      <c r="W174" s="172">
        <f t="shared" si="46"/>
        <v>0</v>
      </c>
      <c r="X174" s="172">
        <v>0</v>
      </c>
      <c r="Y174" s="172">
        <f t="shared" si="47"/>
        <v>0</v>
      </c>
      <c r="Z174" s="172">
        <v>0</v>
      </c>
      <c r="AA174" s="173">
        <f t="shared" si="48"/>
        <v>0</v>
      </c>
      <c r="AR174" s="18" t="s">
        <v>173</v>
      </c>
      <c r="AT174" s="18" t="s">
        <v>304</v>
      </c>
      <c r="AU174" s="18" t="s">
        <v>87</v>
      </c>
      <c r="AY174" s="18" t="s">
        <v>157</v>
      </c>
      <c r="BE174" s="109">
        <f t="shared" si="49"/>
        <v>0</v>
      </c>
      <c r="BF174" s="109">
        <f t="shared" si="50"/>
        <v>0</v>
      </c>
      <c r="BG174" s="109">
        <f t="shared" si="51"/>
        <v>0</v>
      </c>
      <c r="BH174" s="109">
        <f t="shared" si="52"/>
        <v>0</v>
      </c>
      <c r="BI174" s="109">
        <f t="shared" si="53"/>
        <v>0</v>
      </c>
      <c r="BJ174" s="18" t="s">
        <v>90</v>
      </c>
      <c r="BK174" s="174">
        <f t="shared" si="54"/>
        <v>0</v>
      </c>
      <c r="BL174" s="18" t="s">
        <v>162</v>
      </c>
      <c r="BM174" s="18" t="s">
        <v>325</v>
      </c>
    </row>
    <row r="175" spans="2:65" s="1" customFormat="1" ht="16.5" customHeight="1">
      <c r="B175" s="34"/>
      <c r="C175" s="166" t="s">
        <v>329</v>
      </c>
      <c r="D175" s="166" t="s">
        <v>158</v>
      </c>
      <c r="E175" s="167" t="s">
        <v>588</v>
      </c>
      <c r="F175" s="237" t="s">
        <v>589</v>
      </c>
      <c r="G175" s="237"/>
      <c r="H175" s="237"/>
      <c r="I175" s="237"/>
      <c r="J175" s="168" t="s">
        <v>563</v>
      </c>
      <c r="K175" s="169">
        <v>4</v>
      </c>
      <c r="L175" s="238">
        <v>0</v>
      </c>
      <c r="M175" s="239"/>
      <c r="N175" s="240">
        <f t="shared" si="45"/>
        <v>0</v>
      </c>
      <c r="O175" s="240"/>
      <c r="P175" s="240"/>
      <c r="Q175" s="240"/>
      <c r="R175" s="36"/>
      <c r="T175" s="171" t="s">
        <v>20</v>
      </c>
      <c r="U175" s="43" t="s">
        <v>48</v>
      </c>
      <c r="V175" s="35"/>
      <c r="W175" s="172">
        <f t="shared" si="46"/>
        <v>0</v>
      </c>
      <c r="X175" s="172">
        <v>0</v>
      </c>
      <c r="Y175" s="172">
        <f t="shared" si="47"/>
        <v>0</v>
      </c>
      <c r="Z175" s="172">
        <v>0</v>
      </c>
      <c r="AA175" s="173">
        <f t="shared" si="48"/>
        <v>0</v>
      </c>
      <c r="AR175" s="18" t="s">
        <v>162</v>
      </c>
      <c r="AT175" s="18" t="s">
        <v>158</v>
      </c>
      <c r="AU175" s="18" t="s">
        <v>87</v>
      </c>
      <c r="AY175" s="18" t="s">
        <v>157</v>
      </c>
      <c r="BE175" s="109">
        <f t="shared" si="49"/>
        <v>0</v>
      </c>
      <c r="BF175" s="109">
        <f t="shared" si="50"/>
        <v>0</v>
      </c>
      <c r="BG175" s="109">
        <f t="shared" si="51"/>
        <v>0</v>
      </c>
      <c r="BH175" s="109">
        <f t="shared" si="52"/>
        <v>0</v>
      </c>
      <c r="BI175" s="109">
        <f t="shared" si="53"/>
        <v>0</v>
      </c>
      <c r="BJ175" s="18" t="s">
        <v>90</v>
      </c>
      <c r="BK175" s="174">
        <f t="shared" si="54"/>
        <v>0</v>
      </c>
      <c r="BL175" s="18" t="s">
        <v>162</v>
      </c>
      <c r="BM175" s="18" t="s">
        <v>328</v>
      </c>
    </row>
    <row r="176" spans="2:65" s="1" customFormat="1" ht="16.5" customHeight="1">
      <c r="B176" s="34"/>
      <c r="C176" s="175" t="s">
        <v>247</v>
      </c>
      <c r="D176" s="175" t="s">
        <v>304</v>
      </c>
      <c r="E176" s="176" t="s">
        <v>590</v>
      </c>
      <c r="F176" s="241" t="s">
        <v>591</v>
      </c>
      <c r="G176" s="241"/>
      <c r="H176" s="241"/>
      <c r="I176" s="241"/>
      <c r="J176" s="177" t="s">
        <v>165</v>
      </c>
      <c r="K176" s="178">
        <v>4</v>
      </c>
      <c r="L176" s="242">
        <v>0</v>
      </c>
      <c r="M176" s="243"/>
      <c r="N176" s="244">
        <f t="shared" si="45"/>
        <v>0</v>
      </c>
      <c r="O176" s="240"/>
      <c r="P176" s="240"/>
      <c r="Q176" s="240"/>
      <c r="R176" s="36"/>
      <c r="T176" s="171" t="s">
        <v>20</v>
      </c>
      <c r="U176" s="43" t="s">
        <v>48</v>
      </c>
      <c r="V176" s="35"/>
      <c r="W176" s="172">
        <f t="shared" si="46"/>
        <v>0</v>
      </c>
      <c r="X176" s="172">
        <v>0</v>
      </c>
      <c r="Y176" s="172">
        <f t="shared" si="47"/>
        <v>0</v>
      </c>
      <c r="Z176" s="172">
        <v>0</v>
      </c>
      <c r="AA176" s="173">
        <f t="shared" si="48"/>
        <v>0</v>
      </c>
      <c r="AR176" s="18" t="s">
        <v>173</v>
      </c>
      <c r="AT176" s="18" t="s">
        <v>304</v>
      </c>
      <c r="AU176" s="18" t="s">
        <v>87</v>
      </c>
      <c r="AY176" s="18" t="s">
        <v>157</v>
      </c>
      <c r="BE176" s="109">
        <f t="shared" si="49"/>
        <v>0</v>
      </c>
      <c r="BF176" s="109">
        <f t="shared" si="50"/>
        <v>0</v>
      </c>
      <c r="BG176" s="109">
        <f t="shared" si="51"/>
        <v>0</v>
      </c>
      <c r="BH176" s="109">
        <f t="shared" si="52"/>
        <v>0</v>
      </c>
      <c r="BI176" s="109">
        <f t="shared" si="53"/>
        <v>0</v>
      </c>
      <c r="BJ176" s="18" t="s">
        <v>90</v>
      </c>
      <c r="BK176" s="174">
        <f t="shared" si="54"/>
        <v>0</v>
      </c>
      <c r="BL176" s="18" t="s">
        <v>162</v>
      </c>
      <c r="BM176" s="18" t="s">
        <v>332</v>
      </c>
    </row>
    <row r="177" spans="2:65" s="1" customFormat="1" ht="25.5" customHeight="1">
      <c r="B177" s="34"/>
      <c r="C177" s="166" t="s">
        <v>336</v>
      </c>
      <c r="D177" s="166" t="s">
        <v>158</v>
      </c>
      <c r="E177" s="167" t="s">
        <v>592</v>
      </c>
      <c r="F177" s="237" t="s">
        <v>593</v>
      </c>
      <c r="G177" s="237"/>
      <c r="H177" s="237"/>
      <c r="I177" s="237"/>
      <c r="J177" s="168" t="s">
        <v>563</v>
      </c>
      <c r="K177" s="169">
        <v>1</v>
      </c>
      <c r="L177" s="238">
        <v>0</v>
      </c>
      <c r="M177" s="239"/>
      <c r="N177" s="240">
        <f t="shared" si="45"/>
        <v>0</v>
      </c>
      <c r="O177" s="240"/>
      <c r="P177" s="240"/>
      <c r="Q177" s="240"/>
      <c r="R177" s="36"/>
      <c r="T177" s="171" t="s">
        <v>20</v>
      </c>
      <c r="U177" s="43" t="s">
        <v>48</v>
      </c>
      <c r="V177" s="35"/>
      <c r="W177" s="172">
        <f t="shared" si="46"/>
        <v>0</v>
      </c>
      <c r="X177" s="172">
        <v>0</v>
      </c>
      <c r="Y177" s="172">
        <f t="shared" si="47"/>
        <v>0</v>
      </c>
      <c r="Z177" s="172">
        <v>0</v>
      </c>
      <c r="AA177" s="173">
        <f t="shared" si="48"/>
        <v>0</v>
      </c>
      <c r="AR177" s="18" t="s">
        <v>162</v>
      </c>
      <c r="AT177" s="18" t="s">
        <v>158</v>
      </c>
      <c r="AU177" s="18" t="s">
        <v>87</v>
      </c>
      <c r="AY177" s="18" t="s">
        <v>157</v>
      </c>
      <c r="BE177" s="109">
        <f t="shared" si="49"/>
        <v>0</v>
      </c>
      <c r="BF177" s="109">
        <f t="shared" si="50"/>
        <v>0</v>
      </c>
      <c r="BG177" s="109">
        <f t="shared" si="51"/>
        <v>0</v>
      </c>
      <c r="BH177" s="109">
        <f t="shared" si="52"/>
        <v>0</v>
      </c>
      <c r="BI177" s="109">
        <f t="shared" si="53"/>
        <v>0</v>
      </c>
      <c r="BJ177" s="18" t="s">
        <v>90</v>
      </c>
      <c r="BK177" s="174">
        <f t="shared" si="54"/>
        <v>0</v>
      </c>
      <c r="BL177" s="18" t="s">
        <v>162</v>
      </c>
      <c r="BM177" s="18" t="s">
        <v>335</v>
      </c>
    </row>
    <row r="178" spans="2:65" s="1" customFormat="1" ht="25.5" customHeight="1">
      <c r="B178" s="34"/>
      <c r="C178" s="166" t="s">
        <v>250</v>
      </c>
      <c r="D178" s="166" t="s">
        <v>158</v>
      </c>
      <c r="E178" s="167" t="s">
        <v>594</v>
      </c>
      <c r="F178" s="237" t="s">
        <v>595</v>
      </c>
      <c r="G178" s="237"/>
      <c r="H178" s="237"/>
      <c r="I178" s="237"/>
      <c r="J178" s="168" t="s">
        <v>563</v>
      </c>
      <c r="K178" s="169">
        <v>1</v>
      </c>
      <c r="L178" s="238">
        <v>0</v>
      </c>
      <c r="M178" s="239"/>
      <c r="N178" s="240">
        <f t="shared" si="45"/>
        <v>0</v>
      </c>
      <c r="O178" s="240"/>
      <c r="P178" s="240"/>
      <c r="Q178" s="240"/>
      <c r="R178" s="36"/>
      <c r="T178" s="171" t="s">
        <v>20</v>
      </c>
      <c r="U178" s="43" t="s">
        <v>48</v>
      </c>
      <c r="V178" s="35"/>
      <c r="W178" s="172">
        <f t="shared" si="46"/>
        <v>0</v>
      </c>
      <c r="X178" s="172">
        <v>0</v>
      </c>
      <c r="Y178" s="172">
        <f t="shared" si="47"/>
        <v>0</v>
      </c>
      <c r="Z178" s="172">
        <v>0</v>
      </c>
      <c r="AA178" s="173">
        <f t="shared" si="48"/>
        <v>0</v>
      </c>
      <c r="AR178" s="18" t="s">
        <v>162</v>
      </c>
      <c r="AT178" s="18" t="s">
        <v>158</v>
      </c>
      <c r="AU178" s="18" t="s">
        <v>87</v>
      </c>
      <c r="AY178" s="18" t="s">
        <v>157</v>
      </c>
      <c r="BE178" s="109">
        <f t="shared" si="49"/>
        <v>0</v>
      </c>
      <c r="BF178" s="109">
        <f t="shared" si="50"/>
        <v>0</v>
      </c>
      <c r="BG178" s="109">
        <f t="shared" si="51"/>
        <v>0</v>
      </c>
      <c r="BH178" s="109">
        <f t="shared" si="52"/>
        <v>0</v>
      </c>
      <c r="BI178" s="109">
        <f t="shared" si="53"/>
        <v>0</v>
      </c>
      <c r="BJ178" s="18" t="s">
        <v>90</v>
      </c>
      <c r="BK178" s="174">
        <f t="shared" si="54"/>
        <v>0</v>
      </c>
      <c r="BL178" s="18" t="s">
        <v>162</v>
      </c>
      <c r="BM178" s="18" t="s">
        <v>339</v>
      </c>
    </row>
    <row r="179" spans="2:65" s="1" customFormat="1" ht="25.5" customHeight="1">
      <c r="B179" s="34"/>
      <c r="C179" s="175" t="s">
        <v>343</v>
      </c>
      <c r="D179" s="175" t="s">
        <v>304</v>
      </c>
      <c r="E179" s="176" t="s">
        <v>596</v>
      </c>
      <c r="F179" s="241" t="s">
        <v>597</v>
      </c>
      <c r="G179" s="241"/>
      <c r="H179" s="241"/>
      <c r="I179" s="241"/>
      <c r="J179" s="177" t="s">
        <v>165</v>
      </c>
      <c r="K179" s="178">
        <v>1</v>
      </c>
      <c r="L179" s="242">
        <v>0</v>
      </c>
      <c r="M179" s="243"/>
      <c r="N179" s="244">
        <f t="shared" si="45"/>
        <v>0</v>
      </c>
      <c r="O179" s="240"/>
      <c r="P179" s="240"/>
      <c r="Q179" s="240"/>
      <c r="R179" s="36"/>
      <c r="T179" s="171" t="s">
        <v>20</v>
      </c>
      <c r="U179" s="43" t="s">
        <v>48</v>
      </c>
      <c r="V179" s="35"/>
      <c r="W179" s="172">
        <f t="shared" si="46"/>
        <v>0</v>
      </c>
      <c r="X179" s="172">
        <v>0</v>
      </c>
      <c r="Y179" s="172">
        <f t="shared" si="47"/>
        <v>0</v>
      </c>
      <c r="Z179" s="172">
        <v>0</v>
      </c>
      <c r="AA179" s="173">
        <f t="shared" si="48"/>
        <v>0</v>
      </c>
      <c r="AR179" s="18" t="s">
        <v>173</v>
      </c>
      <c r="AT179" s="18" t="s">
        <v>304</v>
      </c>
      <c r="AU179" s="18" t="s">
        <v>87</v>
      </c>
      <c r="AY179" s="18" t="s">
        <v>157</v>
      </c>
      <c r="BE179" s="109">
        <f t="shared" si="49"/>
        <v>0</v>
      </c>
      <c r="BF179" s="109">
        <f t="shared" si="50"/>
        <v>0</v>
      </c>
      <c r="BG179" s="109">
        <f t="shared" si="51"/>
        <v>0</v>
      </c>
      <c r="BH179" s="109">
        <f t="shared" si="52"/>
        <v>0</v>
      </c>
      <c r="BI179" s="109">
        <f t="shared" si="53"/>
        <v>0</v>
      </c>
      <c r="BJ179" s="18" t="s">
        <v>90</v>
      </c>
      <c r="BK179" s="174">
        <f t="shared" si="54"/>
        <v>0</v>
      </c>
      <c r="BL179" s="18" t="s">
        <v>162</v>
      </c>
      <c r="BM179" s="18" t="s">
        <v>342</v>
      </c>
    </row>
    <row r="180" spans="2:65" s="1" customFormat="1" ht="38.25" customHeight="1">
      <c r="B180" s="34"/>
      <c r="C180" s="166" t="s">
        <v>254</v>
      </c>
      <c r="D180" s="166" t="s">
        <v>158</v>
      </c>
      <c r="E180" s="167" t="s">
        <v>598</v>
      </c>
      <c r="F180" s="237" t="s">
        <v>599</v>
      </c>
      <c r="G180" s="237"/>
      <c r="H180" s="237"/>
      <c r="I180" s="237"/>
      <c r="J180" s="168" t="s">
        <v>563</v>
      </c>
      <c r="K180" s="169">
        <v>3</v>
      </c>
      <c r="L180" s="238">
        <v>0</v>
      </c>
      <c r="M180" s="239"/>
      <c r="N180" s="240">
        <f t="shared" si="45"/>
        <v>0</v>
      </c>
      <c r="O180" s="240"/>
      <c r="P180" s="240"/>
      <c r="Q180" s="240"/>
      <c r="R180" s="36"/>
      <c r="T180" s="171" t="s">
        <v>20</v>
      </c>
      <c r="U180" s="43" t="s">
        <v>48</v>
      </c>
      <c r="V180" s="35"/>
      <c r="W180" s="172">
        <f t="shared" si="46"/>
        <v>0</v>
      </c>
      <c r="X180" s="172">
        <v>0</v>
      </c>
      <c r="Y180" s="172">
        <f t="shared" si="47"/>
        <v>0</v>
      </c>
      <c r="Z180" s="172">
        <v>0</v>
      </c>
      <c r="AA180" s="173">
        <f t="shared" si="48"/>
        <v>0</v>
      </c>
      <c r="AR180" s="18" t="s">
        <v>162</v>
      </c>
      <c r="AT180" s="18" t="s">
        <v>158</v>
      </c>
      <c r="AU180" s="18" t="s">
        <v>87</v>
      </c>
      <c r="AY180" s="18" t="s">
        <v>157</v>
      </c>
      <c r="BE180" s="109">
        <f t="shared" si="49"/>
        <v>0</v>
      </c>
      <c r="BF180" s="109">
        <f t="shared" si="50"/>
        <v>0</v>
      </c>
      <c r="BG180" s="109">
        <f t="shared" si="51"/>
        <v>0</v>
      </c>
      <c r="BH180" s="109">
        <f t="shared" si="52"/>
        <v>0</v>
      </c>
      <c r="BI180" s="109">
        <f t="shared" si="53"/>
        <v>0</v>
      </c>
      <c r="BJ180" s="18" t="s">
        <v>90</v>
      </c>
      <c r="BK180" s="174">
        <f t="shared" si="54"/>
        <v>0</v>
      </c>
      <c r="BL180" s="18" t="s">
        <v>162</v>
      </c>
      <c r="BM180" s="18" t="s">
        <v>346</v>
      </c>
    </row>
    <row r="181" spans="2:65" s="1" customFormat="1" ht="38.25" customHeight="1">
      <c r="B181" s="34"/>
      <c r="C181" s="166" t="s">
        <v>350</v>
      </c>
      <c r="D181" s="166" t="s">
        <v>158</v>
      </c>
      <c r="E181" s="167" t="s">
        <v>600</v>
      </c>
      <c r="F181" s="237" t="s">
        <v>601</v>
      </c>
      <c r="G181" s="237"/>
      <c r="H181" s="237"/>
      <c r="I181" s="237"/>
      <c r="J181" s="168" t="s">
        <v>563</v>
      </c>
      <c r="K181" s="169">
        <v>1</v>
      </c>
      <c r="L181" s="238">
        <v>0</v>
      </c>
      <c r="M181" s="239"/>
      <c r="N181" s="240">
        <f t="shared" si="45"/>
        <v>0</v>
      </c>
      <c r="O181" s="240"/>
      <c r="P181" s="240"/>
      <c r="Q181" s="240"/>
      <c r="R181" s="36"/>
      <c r="T181" s="171" t="s">
        <v>20</v>
      </c>
      <c r="U181" s="43" t="s">
        <v>48</v>
      </c>
      <c r="V181" s="35"/>
      <c r="W181" s="172">
        <f t="shared" si="46"/>
        <v>0</v>
      </c>
      <c r="X181" s="172">
        <v>0</v>
      </c>
      <c r="Y181" s="172">
        <f t="shared" si="47"/>
        <v>0</v>
      </c>
      <c r="Z181" s="172">
        <v>0</v>
      </c>
      <c r="AA181" s="173">
        <f t="shared" si="48"/>
        <v>0</v>
      </c>
      <c r="AR181" s="18" t="s">
        <v>162</v>
      </c>
      <c r="AT181" s="18" t="s">
        <v>158</v>
      </c>
      <c r="AU181" s="18" t="s">
        <v>87</v>
      </c>
      <c r="AY181" s="18" t="s">
        <v>157</v>
      </c>
      <c r="BE181" s="109">
        <f t="shared" si="49"/>
        <v>0</v>
      </c>
      <c r="BF181" s="109">
        <f t="shared" si="50"/>
        <v>0</v>
      </c>
      <c r="BG181" s="109">
        <f t="shared" si="51"/>
        <v>0</v>
      </c>
      <c r="BH181" s="109">
        <f t="shared" si="52"/>
        <v>0</v>
      </c>
      <c r="BI181" s="109">
        <f t="shared" si="53"/>
        <v>0</v>
      </c>
      <c r="BJ181" s="18" t="s">
        <v>90</v>
      </c>
      <c r="BK181" s="174">
        <f t="shared" si="54"/>
        <v>0</v>
      </c>
      <c r="BL181" s="18" t="s">
        <v>162</v>
      </c>
      <c r="BM181" s="18" t="s">
        <v>349</v>
      </c>
    </row>
    <row r="182" spans="2:65" s="1" customFormat="1" ht="25.5" customHeight="1">
      <c r="B182" s="34"/>
      <c r="C182" s="175" t="s">
        <v>257</v>
      </c>
      <c r="D182" s="175" t="s">
        <v>304</v>
      </c>
      <c r="E182" s="176" t="s">
        <v>602</v>
      </c>
      <c r="F182" s="241" t="s">
        <v>603</v>
      </c>
      <c r="G182" s="241"/>
      <c r="H182" s="241"/>
      <c r="I182" s="241"/>
      <c r="J182" s="177" t="s">
        <v>165</v>
      </c>
      <c r="K182" s="178">
        <v>1</v>
      </c>
      <c r="L182" s="242">
        <v>0</v>
      </c>
      <c r="M182" s="243"/>
      <c r="N182" s="244">
        <f t="shared" si="45"/>
        <v>0</v>
      </c>
      <c r="O182" s="240"/>
      <c r="P182" s="240"/>
      <c r="Q182" s="240"/>
      <c r="R182" s="36"/>
      <c r="T182" s="171" t="s">
        <v>20</v>
      </c>
      <c r="U182" s="43" t="s">
        <v>48</v>
      </c>
      <c r="V182" s="35"/>
      <c r="W182" s="172">
        <f t="shared" si="46"/>
        <v>0</v>
      </c>
      <c r="X182" s="172">
        <v>0</v>
      </c>
      <c r="Y182" s="172">
        <f t="shared" si="47"/>
        <v>0</v>
      </c>
      <c r="Z182" s="172">
        <v>0</v>
      </c>
      <c r="AA182" s="173">
        <f t="shared" si="48"/>
        <v>0</v>
      </c>
      <c r="AR182" s="18" t="s">
        <v>173</v>
      </c>
      <c r="AT182" s="18" t="s">
        <v>304</v>
      </c>
      <c r="AU182" s="18" t="s">
        <v>87</v>
      </c>
      <c r="AY182" s="18" t="s">
        <v>157</v>
      </c>
      <c r="BE182" s="109">
        <f t="shared" si="49"/>
        <v>0</v>
      </c>
      <c r="BF182" s="109">
        <f t="shared" si="50"/>
        <v>0</v>
      </c>
      <c r="BG182" s="109">
        <f t="shared" si="51"/>
        <v>0</v>
      </c>
      <c r="BH182" s="109">
        <f t="shared" si="52"/>
        <v>0</v>
      </c>
      <c r="BI182" s="109">
        <f t="shared" si="53"/>
        <v>0</v>
      </c>
      <c r="BJ182" s="18" t="s">
        <v>90</v>
      </c>
      <c r="BK182" s="174">
        <f t="shared" si="54"/>
        <v>0</v>
      </c>
      <c r="BL182" s="18" t="s">
        <v>162</v>
      </c>
      <c r="BM182" s="18" t="s">
        <v>353</v>
      </c>
    </row>
    <row r="183" spans="2:65" s="1" customFormat="1" ht="25.5" customHeight="1">
      <c r="B183" s="34"/>
      <c r="C183" s="166" t="s">
        <v>357</v>
      </c>
      <c r="D183" s="166" t="s">
        <v>158</v>
      </c>
      <c r="E183" s="167" t="s">
        <v>604</v>
      </c>
      <c r="F183" s="237" t="s">
        <v>605</v>
      </c>
      <c r="G183" s="237"/>
      <c r="H183" s="237"/>
      <c r="I183" s="237"/>
      <c r="J183" s="168" t="s">
        <v>563</v>
      </c>
      <c r="K183" s="169">
        <v>1</v>
      </c>
      <c r="L183" s="238">
        <v>0</v>
      </c>
      <c r="M183" s="239"/>
      <c r="N183" s="240">
        <f t="shared" si="45"/>
        <v>0</v>
      </c>
      <c r="O183" s="240"/>
      <c r="P183" s="240"/>
      <c r="Q183" s="240"/>
      <c r="R183" s="36"/>
      <c r="T183" s="171" t="s">
        <v>20</v>
      </c>
      <c r="U183" s="43" t="s">
        <v>48</v>
      </c>
      <c r="V183" s="35"/>
      <c r="W183" s="172">
        <f t="shared" si="46"/>
        <v>0</v>
      </c>
      <c r="X183" s="172">
        <v>0</v>
      </c>
      <c r="Y183" s="172">
        <f t="shared" si="47"/>
        <v>0</v>
      </c>
      <c r="Z183" s="172">
        <v>0</v>
      </c>
      <c r="AA183" s="173">
        <f t="shared" si="48"/>
        <v>0</v>
      </c>
      <c r="AR183" s="18" t="s">
        <v>162</v>
      </c>
      <c r="AT183" s="18" t="s">
        <v>158</v>
      </c>
      <c r="AU183" s="18" t="s">
        <v>87</v>
      </c>
      <c r="AY183" s="18" t="s">
        <v>157</v>
      </c>
      <c r="BE183" s="109">
        <f t="shared" si="49"/>
        <v>0</v>
      </c>
      <c r="BF183" s="109">
        <f t="shared" si="50"/>
        <v>0</v>
      </c>
      <c r="BG183" s="109">
        <f t="shared" si="51"/>
        <v>0</v>
      </c>
      <c r="BH183" s="109">
        <f t="shared" si="52"/>
        <v>0</v>
      </c>
      <c r="BI183" s="109">
        <f t="shared" si="53"/>
        <v>0</v>
      </c>
      <c r="BJ183" s="18" t="s">
        <v>90</v>
      </c>
      <c r="BK183" s="174">
        <f t="shared" si="54"/>
        <v>0</v>
      </c>
      <c r="BL183" s="18" t="s">
        <v>162</v>
      </c>
      <c r="BM183" s="18" t="s">
        <v>356</v>
      </c>
    </row>
    <row r="184" spans="2:65" s="1" customFormat="1" ht="25.5" customHeight="1">
      <c r="B184" s="34"/>
      <c r="C184" s="175" t="s">
        <v>261</v>
      </c>
      <c r="D184" s="175" t="s">
        <v>304</v>
      </c>
      <c r="E184" s="176" t="s">
        <v>606</v>
      </c>
      <c r="F184" s="241" t="s">
        <v>607</v>
      </c>
      <c r="G184" s="241"/>
      <c r="H184" s="241"/>
      <c r="I184" s="241"/>
      <c r="J184" s="177" t="s">
        <v>165</v>
      </c>
      <c r="K184" s="178">
        <v>1</v>
      </c>
      <c r="L184" s="242">
        <v>0</v>
      </c>
      <c r="M184" s="243"/>
      <c r="N184" s="244">
        <f t="shared" si="45"/>
        <v>0</v>
      </c>
      <c r="O184" s="240"/>
      <c r="P184" s="240"/>
      <c r="Q184" s="240"/>
      <c r="R184" s="36"/>
      <c r="T184" s="171" t="s">
        <v>20</v>
      </c>
      <c r="U184" s="43" t="s">
        <v>48</v>
      </c>
      <c r="V184" s="35"/>
      <c r="W184" s="172">
        <f t="shared" si="46"/>
        <v>0</v>
      </c>
      <c r="X184" s="172">
        <v>0</v>
      </c>
      <c r="Y184" s="172">
        <f t="shared" si="47"/>
        <v>0</v>
      </c>
      <c r="Z184" s="172">
        <v>0</v>
      </c>
      <c r="AA184" s="173">
        <f t="shared" si="48"/>
        <v>0</v>
      </c>
      <c r="AR184" s="18" t="s">
        <v>173</v>
      </c>
      <c r="AT184" s="18" t="s">
        <v>304</v>
      </c>
      <c r="AU184" s="18" t="s">
        <v>87</v>
      </c>
      <c r="AY184" s="18" t="s">
        <v>157</v>
      </c>
      <c r="BE184" s="109">
        <f t="shared" si="49"/>
        <v>0</v>
      </c>
      <c r="BF184" s="109">
        <f t="shared" si="50"/>
        <v>0</v>
      </c>
      <c r="BG184" s="109">
        <f t="shared" si="51"/>
        <v>0</v>
      </c>
      <c r="BH184" s="109">
        <f t="shared" si="52"/>
        <v>0</v>
      </c>
      <c r="BI184" s="109">
        <f t="shared" si="53"/>
        <v>0</v>
      </c>
      <c r="BJ184" s="18" t="s">
        <v>90</v>
      </c>
      <c r="BK184" s="174">
        <f t="shared" si="54"/>
        <v>0</v>
      </c>
      <c r="BL184" s="18" t="s">
        <v>162</v>
      </c>
      <c r="BM184" s="18" t="s">
        <v>360</v>
      </c>
    </row>
    <row r="185" spans="2:65" s="1" customFormat="1" ht="25.5" customHeight="1">
      <c r="B185" s="34"/>
      <c r="C185" s="166" t="s">
        <v>364</v>
      </c>
      <c r="D185" s="166" t="s">
        <v>158</v>
      </c>
      <c r="E185" s="167" t="s">
        <v>608</v>
      </c>
      <c r="F185" s="237" t="s">
        <v>609</v>
      </c>
      <c r="G185" s="237"/>
      <c r="H185" s="237"/>
      <c r="I185" s="237"/>
      <c r="J185" s="168" t="s">
        <v>165</v>
      </c>
      <c r="K185" s="169">
        <v>5</v>
      </c>
      <c r="L185" s="238">
        <v>0</v>
      </c>
      <c r="M185" s="239"/>
      <c r="N185" s="240">
        <f t="shared" si="45"/>
        <v>0</v>
      </c>
      <c r="O185" s="240"/>
      <c r="P185" s="240"/>
      <c r="Q185" s="240"/>
      <c r="R185" s="36"/>
      <c r="T185" s="171" t="s">
        <v>20</v>
      </c>
      <c r="U185" s="43" t="s">
        <v>48</v>
      </c>
      <c r="V185" s="35"/>
      <c r="W185" s="172">
        <f t="shared" si="46"/>
        <v>0</v>
      </c>
      <c r="X185" s="172">
        <v>0</v>
      </c>
      <c r="Y185" s="172">
        <f t="shared" si="47"/>
        <v>0</v>
      </c>
      <c r="Z185" s="172">
        <v>0</v>
      </c>
      <c r="AA185" s="173">
        <f t="shared" si="48"/>
        <v>0</v>
      </c>
      <c r="AR185" s="18" t="s">
        <v>162</v>
      </c>
      <c r="AT185" s="18" t="s">
        <v>158</v>
      </c>
      <c r="AU185" s="18" t="s">
        <v>87</v>
      </c>
      <c r="AY185" s="18" t="s">
        <v>157</v>
      </c>
      <c r="BE185" s="109">
        <f t="shared" si="49"/>
        <v>0</v>
      </c>
      <c r="BF185" s="109">
        <f t="shared" si="50"/>
        <v>0</v>
      </c>
      <c r="BG185" s="109">
        <f t="shared" si="51"/>
        <v>0</v>
      </c>
      <c r="BH185" s="109">
        <f t="shared" si="52"/>
        <v>0</v>
      </c>
      <c r="BI185" s="109">
        <f t="shared" si="53"/>
        <v>0</v>
      </c>
      <c r="BJ185" s="18" t="s">
        <v>90</v>
      </c>
      <c r="BK185" s="174">
        <f t="shared" si="54"/>
        <v>0</v>
      </c>
      <c r="BL185" s="18" t="s">
        <v>162</v>
      </c>
      <c r="BM185" s="18" t="s">
        <v>363</v>
      </c>
    </row>
    <row r="186" spans="2:65" s="1" customFormat="1" ht="16.5" customHeight="1">
      <c r="B186" s="34"/>
      <c r="C186" s="166" t="s">
        <v>264</v>
      </c>
      <c r="D186" s="166" t="s">
        <v>158</v>
      </c>
      <c r="E186" s="167" t="s">
        <v>610</v>
      </c>
      <c r="F186" s="237" t="s">
        <v>611</v>
      </c>
      <c r="G186" s="237"/>
      <c r="H186" s="237"/>
      <c r="I186" s="237"/>
      <c r="J186" s="168" t="s">
        <v>563</v>
      </c>
      <c r="K186" s="169">
        <v>7</v>
      </c>
      <c r="L186" s="238">
        <v>0</v>
      </c>
      <c r="M186" s="239"/>
      <c r="N186" s="240">
        <f t="shared" si="45"/>
        <v>0</v>
      </c>
      <c r="O186" s="240"/>
      <c r="P186" s="240"/>
      <c r="Q186" s="240"/>
      <c r="R186" s="36"/>
      <c r="T186" s="171" t="s">
        <v>20</v>
      </c>
      <c r="U186" s="43" t="s">
        <v>48</v>
      </c>
      <c r="V186" s="35"/>
      <c r="W186" s="172">
        <f t="shared" si="46"/>
        <v>0</v>
      </c>
      <c r="X186" s="172">
        <v>0</v>
      </c>
      <c r="Y186" s="172">
        <f t="shared" si="47"/>
        <v>0</v>
      </c>
      <c r="Z186" s="172">
        <v>0</v>
      </c>
      <c r="AA186" s="173">
        <f t="shared" si="48"/>
        <v>0</v>
      </c>
      <c r="AR186" s="18" t="s">
        <v>162</v>
      </c>
      <c r="AT186" s="18" t="s">
        <v>158</v>
      </c>
      <c r="AU186" s="18" t="s">
        <v>87</v>
      </c>
      <c r="AY186" s="18" t="s">
        <v>157</v>
      </c>
      <c r="BE186" s="109">
        <f t="shared" si="49"/>
        <v>0</v>
      </c>
      <c r="BF186" s="109">
        <f t="shared" si="50"/>
        <v>0</v>
      </c>
      <c r="BG186" s="109">
        <f t="shared" si="51"/>
        <v>0</v>
      </c>
      <c r="BH186" s="109">
        <f t="shared" si="52"/>
        <v>0</v>
      </c>
      <c r="BI186" s="109">
        <f t="shared" si="53"/>
        <v>0</v>
      </c>
      <c r="BJ186" s="18" t="s">
        <v>90</v>
      </c>
      <c r="BK186" s="174">
        <f t="shared" si="54"/>
        <v>0</v>
      </c>
      <c r="BL186" s="18" t="s">
        <v>162</v>
      </c>
      <c r="BM186" s="18" t="s">
        <v>367</v>
      </c>
    </row>
    <row r="187" spans="2:65" s="1" customFormat="1" ht="25.5" customHeight="1">
      <c r="B187" s="34"/>
      <c r="C187" s="166" t="s">
        <v>371</v>
      </c>
      <c r="D187" s="166" t="s">
        <v>158</v>
      </c>
      <c r="E187" s="167" t="s">
        <v>612</v>
      </c>
      <c r="F187" s="237" t="s">
        <v>613</v>
      </c>
      <c r="G187" s="237"/>
      <c r="H187" s="237"/>
      <c r="I187" s="237"/>
      <c r="J187" s="168" t="s">
        <v>563</v>
      </c>
      <c r="K187" s="169">
        <v>10</v>
      </c>
      <c r="L187" s="238">
        <v>0</v>
      </c>
      <c r="M187" s="239"/>
      <c r="N187" s="240">
        <f t="shared" si="45"/>
        <v>0</v>
      </c>
      <c r="O187" s="240"/>
      <c r="P187" s="240"/>
      <c r="Q187" s="240"/>
      <c r="R187" s="36"/>
      <c r="T187" s="171" t="s">
        <v>20</v>
      </c>
      <c r="U187" s="43" t="s">
        <v>48</v>
      </c>
      <c r="V187" s="35"/>
      <c r="W187" s="172">
        <f t="shared" si="46"/>
        <v>0</v>
      </c>
      <c r="X187" s="172">
        <v>0</v>
      </c>
      <c r="Y187" s="172">
        <f t="shared" si="47"/>
        <v>0</v>
      </c>
      <c r="Z187" s="172">
        <v>0</v>
      </c>
      <c r="AA187" s="173">
        <f t="shared" si="48"/>
        <v>0</v>
      </c>
      <c r="AR187" s="18" t="s">
        <v>162</v>
      </c>
      <c r="AT187" s="18" t="s">
        <v>158</v>
      </c>
      <c r="AU187" s="18" t="s">
        <v>87</v>
      </c>
      <c r="AY187" s="18" t="s">
        <v>157</v>
      </c>
      <c r="BE187" s="109">
        <f t="shared" si="49"/>
        <v>0</v>
      </c>
      <c r="BF187" s="109">
        <f t="shared" si="50"/>
        <v>0</v>
      </c>
      <c r="BG187" s="109">
        <f t="shared" si="51"/>
        <v>0</v>
      </c>
      <c r="BH187" s="109">
        <f t="shared" si="52"/>
        <v>0</v>
      </c>
      <c r="BI187" s="109">
        <f t="shared" si="53"/>
        <v>0</v>
      </c>
      <c r="BJ187" s="18" t="s">
        <v>90</v>
      </c>
      <c r="BK187" s="174">
        <f t="shared" si="54"/>
        <v>0</v>
      </c>
      <c r="BL187" s="18" t="s">
        <v>162</v>
      </c>
      <c r="BM187" s="18" t="s">
        <v>370</v>
      </c>
    </row>
    <row r="188" spans="2:65" s="1" customFormat="1" ht="16.5" customHeight="1">
      <c r="B188" s="34"/>
      <c r="C188" s="175" t="s">
        <v>268</v>
      </c>
      <c r="D188" s="175" t="s">
        <v>304</v>
      </c>
      <c r="E188" s="176" t="s">
        <v>614</v>
      </c>
      <c r="F188" s="241" t="s">
        <v>615</v>
      </c>
      <c r="G188" s="241"/>
      <c r="H188" s="241"/>
      <c r="I188" s="241"/>
      <c r="J188" s="177" t="s">
        <v>165</v>
      </c>
      <c r="K188" s="178">
        <v>10</v>
      </c>
      <c r="L188" s="242">
        <v>0</v>
      </c>
      <c r="M188" s="243"/>
      <c r="N188" s="244">
        <f t="shared" si="45"/>
        <v>0</v>
      </c>
      <c r="O188" s="240"/>
      <c r="P188" s="240"/>
      <c r="Q188" s="240"/>
      <c r="R188" s="36"/>
      <c r="T188" s="171" t="s">
        <v>20</v>
      </c>
      <c r="U188" s="43" t="s">
        <v>48</v>
      </c>
      <c r="V188" s="35"/>
      <c r="W188" s="172">
        <f t="shared" si="46"/>
        <v>0</v>
      </c>
      <c r="X188" s="172">
        <v>0</v>
      </c>
      <c r="Y188" s="172">
        <f t="shared" si="47"/>
        <v>0</v>
      </c>
      <c r="Z188" s="172">
        <v>0</v>
      </c>
      <c r="AA188" s="173">
        <f t="shared" si="48"/>
        <v>0</v>
      </c>
      <c r="AR188" s="18" t="s">
        <v>173</v>
      </c>
      <c r="AT188" s="18" t="s">
        <v>304</v>
      </c>
      <c r="AU188" s="18" t="s">
        <v>87</v>
      </c>
      <c r="AY188" s="18" t="s">
        <v>157</v>
      </c>
      <c r="BE188" s="109">
        <f t="shared" si="49"/>
        <v>0</v>
      </c>
      <c r="BF188" s="109">
        <f t="shared" si="50"/>
        <v>0</v>
      </c>
      <c r="BG188" s="109">
        <f t="shared" si="51"/>
        <v>0</v>
      </c>
      <c r="BH188" s="109">
        <f t="shared" si="52"/>
        <v>0</v>
      </c>
      <c r="BI188" s="109">
        <f t="shared" si="53"/>
        <v>0</v>
      </c>
      <c r="BJ188" s="18" t="s">
        <v>90</v>
      </c>
      <c r="BK188" s="174">
        <f t="shared" si="54"/>
        <v>0</v>
      </c>
      <c r="BL188" s="18" t="s">
        <v>162</v>
      </c>
      <c r="BM188" s="18" t="s">
        <v>374</v>
      </c>
    </row>
    <row r="189" spans="2:65" s="1" customFormat="1" ht="25.5" customHeight="1">
      <c r="B189" s="34"/>
      <c r="C189" s="166" t="s">
        <v>378</v>
      </c>
      <c r="D189" s="166" t="s">
        <v>158</v>
      </c>
      <c r="E189" s="167" t="s">
        <v>616</v>
      </c>
      <c r="F189" s="237" t="s">
        <v>617</v>
      </c>
      <c r="G189" s="237"/>
      <c r="H189" s="237"/>
      <c r="I189" s="237"/>
      <c r="J189" s="168" t="s">
        <v>563</v>
      </c>
      <c r="K189" s="169">
        <v>3</v>
      </c>
      <c r="L189" s="238">
        <v>0</v>
      </c>
      <c r="M189" s="239"/>
      <c r="N189" s="240">
        <f t="shared" si="45"/>
        <v>0</v>
      </c>
      <c r="O189" s="240"/>
      <c r="P189" s="240"/>
      <c r="Q189" s="240"/>
      <c r="R189" s="36"/>
      <c r="T189" s="171" t="s">
        <v>20</v>
      </c>
      <c r="U189" s="43" t="s">
        <v>48</v>
      </c>
      <c r="V189" s="35"/>
      <c r="W189" s="172">
        <f t="shared" si="46"/>
        <v>0</v>
      </c>
      <c r="X189" s="172">
        <v>0</v>
      </c>
      <c r="Y189" s="172">
        <f t="shared" si="47"/>
        <v>0</v>
      </c>
      <c r="Z189" s="172">
        <v>0</v>
      </c>
      <c r="AA189" s="173">
        <f t="shared" si="48"/>
        <v>0</v>
      </c>
      <c r="AR189" s="18" t="s">
        <v>162</v>
      </c>
      <c r="AT189" s="18" t="s">
        <v>158</v>
      </c>
      <c r="AU189" s="18" t="s">
        <v>87</v>
      </c>
      <c r="AY189" s="18" t="s">
        <v>157</v>
      </c>
      <c r="BE189" s="109">
        <f t="shared" si="49"/>
        <v>0</v>
      </c>
      <c r="BF189" s="109">
        <f t="shared" si="50"/>
        <v>0</v>
      </c>
      <c r="BG189" s="109">
        <f t="shared" si="51"/>
        <v>0</v>
      </c>
      <c r="BH189" s="109">
        <f t="shared" si="52"/>
        <v>0</v>
      </c>
      <c r="BI189" s="109">
        <f t="shared" si="53"/>
        <v>0</v>
      </c>
      <c r="BJ189" s="18" t="s">
        <v>90</v>
      </c>
      <c r="BK189" s="174">
        <f t="shared" si="54"/>
        <v>0</v>
      </c>
      <c r="BL189" s="18" t="s">
        <v>162</v>
      </c>
      <c r="BM189" s="18" t="s">
        <v>377</v>
      </c>
    </row>
    <row r="190" spans="2:65" s="1" customFormat="1" ht="25.5" customHeight="1">
      <c r="B190" s="34"/>
      <c r="C190" s="166" t="s">
        <v>271</v>
      </c>
      <c r="D190" s="166" t="s">
        <v>158</v>
      </c>
      <c r="E190" s="167" t="s">
        <v>618</v>
      </c>
      <c r="F190" s="237" t="s">
        <v>619</v>
      </c>
      <c r="G190" s="237"/>
      <c r="H190" s="237"/>
      <c r="I190" s="237"/>
      <c r="J190" s="168" t="s">
        <v>165</v>
      </c>
      <c r="K190" s="169">
        <v>1</v>
      </c>
      <c r="L190" s="238">
        <v>0</v>
      </c>
      <c r="M190" s="239"/>
      <c r="N190" s="240">
        <f t="shared" si="45"/>
        <v>0</v>
      </c>
      <c r="O190" s="240"/>
      <c r="P190" s="240"/>
      <c r="Q190" s="240"/>
      <c r="R190" s="36"/>
      <c r="T190" s="171" t="s">
        <v>20</v>
      </c>
      <c r="U190" s="43" t="s">
        <v>48</v>
      </c>
      <c r="V190" s="35"/>
      <c r="W190" s="172">
        <f t="shared" si="46"/>
        <v>0</v>
      </c>
      <c r="X190" s="172">
        <v>0</v>
      </c>
      <c r="Y190" s="172">
        <f t="shared" si="47"/>
        <v>0</v>
      </c>
      <c r="Z190" s="172">
        <v>0</v>
      </c>
      <c r="AA190" s="173">
        <f t="shared" si="48"/>
        <v>0</v>
      </c>
      <c r="AR190" s="18" t="s">
        <v>162</v>
      </c>
      <c r="AT190" s="18" t="s">
        <v>158</v>
      </c>
      <c r="AU190" s="18" t="s">
        <v>87</v>
      </c>
      <c r="AY190" s="18" t="s">
        <v>157</v>
      </c>
      <c r="BE190" s="109">
        <f t="shared" si="49"/>
        <v>0</v>
      </c>
      <c r="BF190" s="109">
        <f t="shared" si="50"/>
        <v>0</v>
      </c>
      <c r="BG190" s="109">
        <f t="shared" si="51"/>
        <v>0</v>
      </c>
      <c r="BH190" s="109">
        <f t="shared" si="52"/>
        <v>0</v>
      </c>
      <c r="BI190" s="109">
        <f t="shared" si="53"/>
        <v>0</v>
      </c>
      <c r="BJ190" s="18" t="s">
        <v>90</v>
      </c>
      <c r="BK190" s="174">
        <f t="shared" si="54"/>
        <v>0</v>
      </c>
      <c r="BL190" s="18" t="s">
        <v>162</v>
      </c>
      <c r="BM190" s="18" t="s">
        <v>381</v>
      </c>
    </row>
    <row r="191" spans="2:65" s="1" customFormat="1" ht="16.5" customHeight="1">
      <c r="B191" s="34"/>
      <c r="C191" s="175" t="s">
        <v>385</v>
      </c>
      <c r="D191" s="175" t="s">
        <v>304</v>
      </c>
      <c r="E191" s="176" t="s">
        <v>620</v>
      </c>
      <c r="F191" s="241" t="s">
        <v>621</v>
      </c>
      <c r="G191" s="241"/>
      <c r="H191" s="241"/>
      <c r="I191" s="241"/>
      <c r="J191" s="177" t="s">
        <v>165</v>
      </c>
      <c r="K191" s="178">
        <v>1</v>
      </c>
      <c r="L191" s="242">
        <v>0</v>
      </c>
      <c r="M191" s="243"/>
      <c r="N191" s="244">
        <f t="shared" si="45"/>
        <v>0</v>
      </c>
      <c r="O191" s="240"/>
      <c r="P191" s="240"/>
      <c r="Q191" s="240"/>
      <c r="R191" s="36"/>
      <c r="T191" s="171" t="s">
        <v>20</v>
      </c>
      <c r="U191" s="43" t="s">
        <v>48</v>
      </c>
      <c r="V191" s="35"/>
      <c r="W191" s="172">
        <f t="shared" si="46"/>
        <v>0</v>
      </c>
      <c r="X191" s="172">
        <v>0</v>
      </c>
      <c r="Y191" s="172">
        <f t="shared" si="47"/>
        <v>0</v>
      </c>
      <c r="Z191" s="172">
        <v>0</v>
      </c>
      <c r="AA191" s="173">
        <f t="shared" si="48"/>
        <v>0</v>
      </c>
      <c r="AR191" s="18" t="s">
        <v>173</v>
      </c>
      <c r="AT191" s="18" t="s">
        <v>304</v>
      </c>
      <c r="AU191" s="18" t="s">
        <v>87</v>
      </c>
      <c r="AY191" s="18" t="s">
        <v>157</v>
      </c>
      <c r="BE191" s="109">
        <f t="shared" si="49"/>
        <v>0</v>
      </c>
      <c r="BF191" s="109">
        <f t="shared" si="50"/>
        <v>0</v>
      </c>
      <c r="BG191" s="109">
        <f t="shared" si="51"/>
        <v>0</v>
      </c>
      <c r="BH191" s="109">
        <f t="shared" si="52"/>
        <v>0</v>
      </c>
      <c r="BI191" s="109">
        <f t="shared" si="53"/>
        <v>0</v>
      </c>
      <c r="BJ191" s="18" t="s">
        <v>90</v>
      </c>
      <c r="BK191" s="174">
        <f t="shared" si="54"/>
        <v>0</v>
      </c>
      <c r="BL191" s="18" t="s">
        <v>162</v>
      </c>
      <c r="BM191" s="18" t="s">
        <v>384</v>
      </c>
    </row>
    <row r="192" spans="2:65" s="1" customFormat="1" ht="25.5" customHeight="1">
      <c r="B192" s="34"/>
      <c r="C192" s="166" t="s">
        <v>275</v>
      </c>
      <c r="D192" s="166" t="s">
        <v>158</v>
      </c>
      <c r="E192" s="167" t="s">
        <v>622</v>
      </c>
      <c r="F192" s="237" t="s">
        <v>623</v>
      </c>
      <c r="G192" s="237"/>
      <c r="H192" s="237"/>
      <c r="I192" s="237"/>
      <c r="J192" s="168" t="s">
        <v>165</v>
      </c>
      <c r="K192" s="169">
        <v>5</v>
      </c>
      <c r="L192" s="238">
        <v>0</v>
      </c>
      <c r="M192" s="239"/>
      <c r="N192" s="240">
        <f t="shared" si="45"/>
        <v>0</v>
      </c>
      <c r="O192" s="240"/>
      <c r="P192" s="240"/>
      <c r="Q192" s="240"/>
      <c r="R192" s="36"/>
      <c r="T192" s="171" t="s">
        <v>20</v>
      </c>
      <c r="U192" s="43" t="s">
        <v>48</v>
      </c>
      <c r="V192" s="35"/>
      <c r="W192" s="172">
        <f t="shared" si="46"/>
        <v>0</v>
      </c>
      <c r="X192" s="172">
        <v>0</v>
      </c>
      <c r="Y192" s="172">
        <f t="shared" si="47"/>
        <v>0</v>
      </c>
      <c r="Z192" s="172">
        <v>0</v>
      </c>
      <c r="AA192" s="173">
        <f t="shared" si="48"/>
        <v>0</v>
      </c>
      <c r="AR192" s="18" t="s">
        <v>162</v>
      </c>
      <c r="AT192" s="18" t="s">
        <v>158</v>
      </c>
      <c r="AU192" s="18" t="s">
        <v>87</v>
      </c>
      <c r="AY192" s="18" t="s">
        <v>157</v>
      </c>
      <c r="BE192" s="109">
        <f t="shared" si="49"/>
        <v>0</v>
      </c>
      <c r="BF192" s="109">
        <f t="shared" si="50"/>
        <v>0</v>
      </c>
      <c r="BG192" s="109">
        <f t="shared" si="51"/>
        <v>0</v>
      </c>
      <c r="BH192" s="109">
        <f t="shared" si="52"/>
        <v>0</v>
      </c>
      <c r="BI192" s="109">
        <f t="shared" si="53"/>
        <v>0</v>
      </c>
      <c r="BJ192" s="18" t="s">
        <v>90</v>
      </c>
      <c r="BK192" s="174">
        <f t="shared" si="54"/>
        <v>0</v>
      </c>
      <c r="BL192" s="18" t="s">
        <v>162</v>
      </c>
      <c r="BM192" s="18" t="s">
        <v>388</v>
      </c>
    </row>
    <row r="193" spans="2:65" s="1" customFormat="1" ht="16.5" customHeight="1">
      <c r="B193" s="34"/>
      <c r="C193" s="175" t="s">
        <v>392</v>
      </c>
      <c r="D193" s="175" t="s">
        <v>304</v>
      </c>
      <c r="E193" s="176" t="s">
        <v>624</v>
      </c>
      <c r="F193" s="241" t="s">
        <v>625</v>
      </c>
      <c r="G193" s="241"/>
      <c r="H193" s="241"/>
      <c r="I193" s="241"/>
      <c r="J193" s="177" t="s">
        <v>165</v>
      </c>
      <c r="K193" s="178">
        <v>5</v>
      </c>
      <c r="L193" s="242">
        <v>0</v>
      </c>
      <c r="M193" s="243"/>
      <c r="N193" s="244">
        <f t="shared" si="45"/>
        <v>0</v>
      </c>
      <c r="O193" s="240"/>
      <c r="P193" s="240"/>
      <c r="Q193" s="240"/>
      <c r="R193" s="36"/>
      <c r="T193" s="171" t="s">
        <v>20</v>
      </c>
      <c r="U193" s="43" t="s">
        <v>48</v>
      </c>
      <c r="V193" s="35"/>
      <c r="W193" s="172">
        <f t="shared" si="46"/>
        <v>0</v>
      </c>
      <c r="X193" s="172">
        <v>0</v>
      </c>
      <c r="Y193" s="172">
        <f t="shared" si="47"/>
        <v>0</v>
      </c>
      <c r="Z193" s="172">
        <v>0</v>
      </c>
      <c r="AA193" s="173">
        <f t="shared" si="48"/>
        <v>0</v>
      </c>
      <c r="AR193" s="18" t="s">
        <v>173</v>
      </c>
      <c r="AT193" s="18" t="s">
        <v>304</v>
      </c>
      <c r="AU193" s="18" t="s">
        <v>87</v>
      </c>
      <c r="AY193" s="18" t="s">
        <v>157</v>
      </c>
      <c r="BE193" s="109">
        <f t="shared" si="49"/>
        <v>0</v>
      </c>
      <c r="BF193" s="109">
        <f t="shared" si="50"/>
        <v>0</v>
      </c>
      <c r="BG193" s="109">
        <f t="shared" si="51"/>
        <v>0</v>
      </c>
      <c r="BH193" s="109">
        <f t="shared" si="52"/>
        <v>0</v>
      </c>
      <c r="BI193" s="109">
        <f t="shared" si="53"/>
        <v>0</v>
      </c>
      <c r="BJ193" s="18" t="s">
        <v>90</v>
      </c>
      <c r="BK193" s="174">
        <f t="shared" si="54"/>
        <v>0</v>
      </c>
      <c r="BL193" s="18" t="s">
        <v>162</v>
      </c>
      <c r="BM193" s="18" t="s">
        <v>391</v>
      </c>
    </row>
    <row r="194" spans="2:65" s="1" customFormat="1" ht="25.5" customHeight="1">
      <c r="B194" s="34"/>
      <c r="C194" s="166" t="s">
        <v>278</v>
      </c>
      <c r="D194" s="166" t="s">
        <v>158</v>
      </c>
      <c r="E194" s="167" t="s">
        <v>626</v>
      </c>
      <c r="F194" s="237" t="s">
        <v>627</v>
      </c>
      <c r="G194" s="237"/>
      <c r="H194" s="237"/>
      <c r="I194" s="237"/>
      <c r="J194" s="168" t="s">
        <v>165</v>
      </c>
      <c r="K194" s="169">
        <v>2</v>
      </c>
      <c r="L194" s="238">
        <v>0</v>
      </c>
      <c r="M194" s="239"/>
      <c r="N194" s="240">
        <f t="shared" si="45"/>
        <v>0</v>
      </c>
      <c r="O194" s="240"/>
      <c r="P194" s="240"/>
      <c r="Q194" s="240"/>
      <c r="R194" s="36"/>
      <c r="T194" s="171" t="s">
        <v>20</v>
      </c>
      <c r="U194" s="43" t="s">
        <v>48</v>
      </c>
      <c r="V194" s="35"/>
      <c r="W194" s="172">
        <f t="shared" si="46"/>
        <v>0</v>
      </c>
      <c r="X194" s="172">
        <v>0</v>
      </c>
      <c r="Y194" s="172">
        <f t="shared" si="47"/>
        <v>0</v>
      </c>
      <c r="Z194" s="172">
        <v>0</v>
      </c>
      <c r="AA194" s="173">
        <f t="shared" si="48"/>
        <v>0</v>
      </c>
      <c r="AR194" s="18" t="s">
        <v>162</v>
      </c>
      <c r="AT194" s="18" t="s">
        <v>158</v>
      </c>
      <c r="AU194" s="18" t="s">
        <v>87</v>
      </c>
      <c r="AY194" s="18" t="s">
        <v>157</v>
      </c>
      <c r="BE194" s="109">
        <f t="shared" si="49"/>
        <v>0</v>
      </c>
      <c r="BF194" s="109">
        <f t="shared" si="50"/>
        <v>0</v>
      </c>
      <c r="BG194" s="109">
        <f t="shared" si="51"/>
        <v>0</v>
      </c>
      <c r="BH194" s="109">
        <f t="shared" si="52"/>
        <v>0</v>
      </c>
      <c r="BI194" s="109">
        <f t="shared" si="53"/>
        <v>0</v>
      </c>
      <c r="BJ194" s="18" t="s">
        <v>90</v>
      </c>
      <c r="BK194" s="174">
        <f t="shared" si="54"/>
        <v>0</v>
      </c>
      <c r="BL194" s="18" t="s">
        <v>162</v>
      </c>
      <c r="BM194" s="18" t="s">
        <v>395</v>
      </c>
    </row>
    <row r="195" spans="2:65" s="1" customFormat="1" ht="25.5" customHeight="1">
      <c r="B195" s="34"/>
      <c r="C195" s="166" t="s">
        <v>399</v>
      </c>
      <c r="D195" s="166" t="s">
        <v>158</v>
      </c>
      <c r="E195" s="167" t="s">
        <v>628</v>
      </c>
      <c r="F195" s="237" t="s">
        <v>629</v>
      </c>
      <c r="G195" s="237"/>
      <c r="H195" s="237"/>
      <c r="I195" s="237"/>
      <c r="J195" s="168" t="s">
        <v>165</v>
      </c>
      <c r="K195" s="169">
        <v>4</v>
      </c>
      <c r="L195" s="238">
        <v>0</v>
      </c>
      <c r="M195" s="239"/>
      <c r="N195" s="240">
        <f t="shared" si="45"/>
        <v>0</v>
      </c>
      <c r="O195" s="240"/>
      <c r="P195" s="240"/>
      <c r="Q195" s="240"/>
      <c r="R195" s="36"/>
      <c r="T195" s="171" t="s">
        <v>20</v>
      </c>
      <c r="U195" s="43" t="s">
        <v>48</v>
      </c>
      <c r="V195" s="35"/>
      <c r="W195" s="172">
        <f t="shared" si="46"/>
        <v>0</v>
      </c>
      <c r="X195" s="172">
        <v>0</v>
      </c>
      <c r="Y195" s="172">
        <f t="shared" si="47"/>
        <v>0</v>
      </c>
      <c r="Z195" s="172">
        <v>0</v>
      </c>
      <c r="AA195" s="173">
        <f t="shared" si="48"/>
        <v>0</v>
      </c>
      <c r="AR195" s="18" t="s">
        <v>162</v>
      </c>
      <c r="AT195" s="18" t="s">
        <v>158</v>
      </c>
      <c r="AU195" s="18" t="s">
        <v>87</v>
      </c>
      <c r="AY195" s="18" t="s">
        <v>157</v>
      </c>
      <c r="BE195" s="109">
        <f t="shared" si="49"/>
        <v>0</v>
      </c>
      <c r="BF195" s="109">
        <f t="shared" si="50"/>
        <v>0</v>
      </c>
      <c r="BG195" s="109">
        <f t="shared" si="51"/>
        <v>0</v>
      </c>
      <c r="BH195" s="109">
        <f t="shared" si="52"/>
        <v>0</v>
      </c>
      <c r="BI195" s="109">
        <f t="shared" si="53"/>
        <v>0</v>
      </c>
      <c r="BJ195" s="18" t="s">
        <v>90</v>
      </c>
      <c r="BK195" s="174">
        <f t="shared" si="54"/>
        <v>0</v>
      </c>
      <c r="BL195" s="18" t="s">
        <v>162</v>
      </c>
      <c r="BM195" s="18" t="s">
        <v>398</v>
      </c>
    </row>
    <row r="196" spans="2:65" s="1" customFormat="1" ht="16.5" customHeight="1">
      <c r="B196" s="34"/>
      <c r="C196" s="175" t="s">
        <v>403</v>
      </c>
      <c r="D196" s="175" t="s">
        <v>304</v>
      </c>
      <c r="E196" s="176" t="s">
        <v>630</v>
      </c>
      <c r="F196" s="241" t="s">
        <v>631</v>
      </c>
      <c r="G196" s="241"/>
      <c r="H196" s="241"/>
      <c r="I196" s="241"/>
      <c r="J196" s="177" t="s">
        <v>165</v>
      </c>
      <c r="K196" s="178">
        <v>4</v>
      </c>
      <c r="L196" s="242">
        <v>0</v>
      </c>
      <c r="M196" s="243"/>
      <c r="N196" s="244">
        <f t="shared" si="45"/>
        <v>0</v>
      </c>
      <c r="O196" s="240"/>
      <c r="P196" s="240"/>
      <c r="Q196" s="240"/>
      <c r="R196" s="36"/>
      <c r="T196" s="171" t="s">
        <v>20</v>
      </c>
      <c r="U196" s="43" t="s">
        <v>48</v>
      </c>
      <c r="V196" s="35"/>
      <c r="W196" s="172">
        <f t="shared" si="46"/>
        <v>0</v>
      </c>
      <c r="X196" s="172">
        <v>0</v>
      </c>
      <c r="Y196" s="172">
        <f t="shared" si="47"/>
        <v>0</v>
      </c>
      <c r="Z196" s="172">
        <v>0</v>
      </c>
      <c r="AA196" s="173">
        <f t="shared" si="48"/>
        <v>0</v>
      </c>
      <c r="AR196" s="18" t="s">
        <v>173</v>
      </c>
      <c r="AT196" s="18" t="s">
        <v>304</v>
      </c>
      <c r="AU196" s="18" t="s">
        <v>87</v>
      </c>
      <c r="AY196" s="18" t="s">
        <v>157</v>
      </c>
      <c r="BE196" s="109">
        <f t="shared" si="49"/>
        <v>0</v>
      </c>
      <c r="BF196" s="109">
        <f t="shared" si="50"/>
        <v>0</v>
      </c>
      <c r="BG196" s="109">
        <f t="shared" si="51"/>
        <v>0</v>
      </c>
      <c r="BH196" s="109">
        <f t="shared" si="52"/>
        <v>0</v>
      </c>
      <c r="BI196" s="109">
        <f t="shared" si="53"/>
        <v>0</v>
      </c>
      <c r="BJ196" s="18" t="s">
        <v>90</v>
      </c>
      <c r="BK196" s="174">
        <f t="shared" si="54"/>
        <v>0</v>
      </c>
      <c r="BL196" s="18" t="s">
        <v>162</v>
      </c>
      <c r="BM196" s="18" t="s">
        <v>402</v>
      </c>
    </row>
    <row r="197" spans="2:65" s="1" customFormat="1" ht="38.25" customHeight="1">
      <c r="B197" s="34"/>
      <c r="C197" s="166" t="s">
        <v>407</v>
      </c>
      <c r="D197" s="166" t="s">
        <v>158</v>
      </c>
      <c r="E197" s="167" t="s">
        <v>632</v>
      </c>
      <c r="F197" s="237" t="s">
        <v>633</v>
      </c>
      <c r="G197" s="237"/>
      <c r="H197" s="237"/>
      <c r="I197" s="237"/>
      <c r="J197" s="168" t="s">
        <v>165</v>
      </c>
      <c r="K197" s="169">
        <v>2</v>
      </c>
      <c r="L197" s="238">
        <v>0</v>
      </c>
      <c r="M197" s="239"/>
      <c r="N197" s="240">
        <f t="shared" si="45"/>
        <v>0</v>
      </c>
      <c r="O197" s="240"/>
      <c r="P197" s="240"/>
      <c r="Q197" s="240"/>
      <c r="R197" s="36"/>
      <c r="T197" s="171" t="s">
        <v>20</v>
      </c>
      <c r="U197" s="43" t="s">
        <v>48</v>
      </c>
      <c r="V197" s="35"/>
      <c r="W197" s="172">
        <f t="shared" si="46"/>
        <v>0</v>
      </c>
      <c r="X197" s="172">
        <v>0</v>
      </c>
      <c r="Y197" s="172">
        <f t="shared" si="47"/>
        <v>0</v>
      </c>
      <c r="Z197" s="172">
        <v>0</v>
      </c>
      <c r="AA197" s="173">
        <f t="shared" si="48"/>
        <v>0</v>
      </c>
      <c r="AR197" s="18" t="s">
        <v>162</v>
      </c>
      <c r="AT197" s="18" t="s">
        <v>158</v>
      </c>
      <c r="AU197" s="18" t="s">
        <v>87</v>
      </c>
      <c r="AY197" s="18" t="s">
        <v>157</v>
      </c>
      <c r="BE197" s="109">
        <f t="shared" si="49"/>
        <v>0</v>
      </c>
      <c r="BF197" s="109">
        <f t="shared" si="50"/>
        <v>0</v>
      </c>
      <c r="BG197" s="109">
        <f t="shared" si="51"/>
        <v>0</v>
      </c>
      <c r="BH197" s="109">
        <f t="shared" si="52"/>
        <v>0</v>
      </c>
      <c r="BI197" s="109">
        <f t="shared" si="53"/>
        <v>0</v>
      </c>
      <c r="BJ197" s="18" t="s">
        <v>90</v>
      </c>
      <c r="BK197" s="174">
        <f t="shared" si="54"/>
        <v>0</v>
      </c>
      <c r="BL197" s="18" t="s">
        <v>162</v>
      </c>
      <c r="BM197" s="18" t="s">
        <v>406</v>
      </c>
    </row>
    <row r="198" spans="2:65" s="1" customFormat="1" ht="25.5" customHeight="1">
      <c r="B198" s="34"/>
      <c r="C198" s="175" t="s">
        <v>282</v>
      </c>
      <c r="D198" s="175" t="s">
        <v>304</v>
      </c>
      <c r="E198" s="176" t="s">
        <v>634</v>
      </c>
      <c r="F198" s="241" t="s">
        <v>635</v>
      </c>
      <c r="G198" s="241"/>
      <c r="H198" s="241"/>
      <c r="I198" s="241"/>
      <c r="J198" s="177" t="s">
        <v>165</v>
      </c>
      <c r="K198" s="178">
        <v>2</v>
      </c>
      <c r="L198" s="242">
        <v>0</v>
      </c>
      <c r="M198" s="243"/>
      <c r="N198" s="244">
        <f t="shared" si="45"/>
        <v>0</v>
      </c>
      <c r="O198" s="240"/>
      <c r="P198" s="240"/>
      <c r="Q198" s="240"/>
      <c r="R198" s="36"/>
      <c r="T198" s="171" t="s">
        <v>20</v>
      </c>
      <c r="U198" s="43" t="s">
        <v>48</v>
      </c>
      <c r="V198" s="35"/>
      <c r="W198" s="172">
        <f t="shared" si="46"/>
        <v>0</v>
      </c>
      <c r="X198" s="172">
        <v>0</v>
      </c>
      <c r="Y198" s="172">
        <f t="shared" si="47"/>
        <v>0</v>
      </c>
      <c r="Z198" s="172">
        <v>0</v>
      </c>
      <c r="AA198" s="173">
        <f t="shared" si="48"/>
        <v>0</v>
      </c>
      <c r="AR198" s="18" t="s">
        <v>173</v>
      </c>
      <c r="AT198" s="18" t="s">
        <v>304</v>
      </c>
      <c r="AU198" s="18" t="s">
        <v>87</v>
      </c>
      <c r="AY198" s="18" t="s">
        <v>157</v>
      </c>
      <c r="BE198" s="109">
        <f t="shared" si="49"/>
        <v>0</v>
      </c>
      <c r="BF198" s="109">
        <f t="shared" si="50"/>
        <v>0</v>
      </c>
      <c r="BG198" s="109">
        <f t="shared" si="51"/>
        <v>0</v>
      </c>
      <c r="BH198" s="109">
        <f t="shared" si="52"/>
        <v>0</v>
      </c>
      <c r="BI198" s="109">
        <f t="shared" si="53"/>
        <v>0</v>
      </c>
      <c r="BJ198" s="18" t="s">
        <v>90</v>
      </c>
      <c r="BK198" s="174">
        <f t="shared" si="54"/>
        <v>0</v>
      </c>
      <c r="BL198" s="18" t="s">
        <v>162</v>
      </c>
      <c r="BM198" s="18" t="s">
        <v>410</v>
      </c>
    </row>
    <row r="199" spans="2:65" s="1" customFormat="1" ht="25.5" customHeight="1">
      <c r="B199" s="34"/>
      <c r="C199" s="166" t="s">
        <v>414</v>
      </c>
      <c r="D199" s="166" t="s">
        <v>158</v>
      </c>
      <c r="E199" s="167" t="s">
        <v>636</v>
      </c>
      <c r="F199" s="237" t="s">
        <v>637</v>
      </c>
      <c r="G199" s="237"/>
      <c r="H199" s="237"/>
      <c r="I199" s="237"/>
      <c r="J199" s="168" t="s">
        <v>246</v>
      </c>
      <c r="K199" s="169">
        <v>0.307</v>
      </c>
      <c r="L199" s="238">
        <v>0</v>
      </c>
      <c r="M199" s="239"/>
      <c r="N199" s="240">
        <f t="shared" si="45"/>
        <v>0</v>
      </c>
      <c r="O199" s="240"/>
      <c r="P199" s="240"/>
      <c r="Q199" s="240"/>
      <c r="R199" s="36"/>
      <c r="T199" s="171" t="s">
        <v>20</v>
      </c>
      <c r="U199" s="43" t="s">
        <v>48</v>
      </c>
      <c r="V199" s="35"/>
      <c r="W199" s="172">
        <f t="shared" si="46"/>
        <v>0</v>
      </c>
      <c r="X199" s="172">
        <v>0</v>
      </c>
      <c r="Y199" s="172">
        <f t="shared" si="47"/>
        <v>0</v>
      </c>
      <c r="Z199" s="172">
        <v>0</v>
      </c>
      <c r="AA199" s="173">
        <f t="shared" si="48"/>
        <v>0</v>
      </c>
      <c r="AR199" s="18" t="s">
        <v>162</v>
      </c>
      <c r="AT199" s="18" t="s">
        <v>158</v>
      </c>
      <c r="AU199" s="18" t="s">
        <v>87</v>
      </c>
      <c r="AY199" s="18" t="s">
        <v>157</v>
      </c>
      <c r="BE199" s="109">
        <f t="shared" si="49"/>
        <v>0</v>
      </c>
      <c r="BF199" s="109">
        <f t="shared" si="50"/>
        <v>0</v>
      </c>
      <c r="BG199" s="109">
        <f t="shared" si="51"/>
        <v>0</v>
      </c>
      <c r="BH199" s="109">
        <f t="shared" si="52"/>
        <v>0</v>
      </c>
      <c r="BI199" s="109">
        <f t="shared" si="53"/>
        <v>0</v>
      </c>
      <c r="BJ199" s="18" t="s">
        <v>90</v>
      </c>
      <c r="BK199" s="174">
        <f t="shared" si="54"/>
        <v>0</v>
      </c>
      <c r="BL199" s="18" t="s">
        <v>162</v>
      </c>
      <c r="BM199" s="18" t="s">
        <v>413</v>
      </c>
    </row>
    <row r="200" spans="2:65" s="9" customFormat="1" ht="37.35" customHeight="1">
      <c r="B200" s="155"/>
      <c r="C200" s="156"/>
      <c r="D200" s="157" t="s">
        <v>133</v>
      </c>
      <c r="E200" s="157"/>
      <c r="F200" s="157"/>
      <c r="G200" s="157"/>
      <c r="H200" s="157"/>
      <c r="I200" s="157"/>
      <c r="J200" s="157"/>
      <c r="K200" s="157"/>
      <c r="L200" s="157"/>
      <c r="M200" s="157"/>
      <c r="N200" s="228">
        <f>BK200</f>
        <v>0</v>
      </c>
      <c r="O200" s="229"/>
      <c r="P200" s="229"/>
      <c r="Q200" s="229"/>
      <c r="R200" s="158"/>
      <c r="T200" s="159"/>
      <c r="U200" s="156"/>
      <c r="V200" s="156"/>
      <c r="W200" s="160">
        <v>0</v>
      </c>
      <c r="X200" s="156"/>
      <c r="Y200" s="160">
        <v>0</v>
      </c>
      <c r="Z200" s="156"/>
      <c r="AA200" s="161">
        <v>0</v>
      </c>
      <c r="AR200" s="162" t="s">
        <v>87</v>
      </c>
      <c r="AT200" s="163" t="s">
        <v>80</v>
      </c>
      <c r="AU200" s="163" t="s">
        <v>81</v>
      </c>
      <c r="AY200" s="162" t="s">
        <v>157</v>
      </c>
      <c r="BK200" s="164">
        <v>0</v>
      </c>
    </row>
    <row r="201" spans="2:65" s="1" customFormat="1" ht="49.9" customHeight="1">
      <c r="B201" s="34"/>
      <c r="C201" s="35"/>
      <c r="D201" s="157" t="s">
        <v>133</v>
      </c>
      <c r="E201" s="35"/>
      <c r="F201" s="35"/>
      <c r="G201" s="35"/>
      <c r="H201" s="35"/>
      <c r="I201" s="35"/>
      <c r="J201" s="35"/>
      <c r="K201" s="35"/>
      <c r="L201" s="35"/>
      <c r="M201" s="35"/>
      <c r="N201" s="230">
        <f>BK201</f>
        <v>0</v>
      </c>
      <c r="O201" s="231"/>
      <c r="P201" s="231"/>
      <c r="Q201" s="231"/>
      <c r="R201" s="36"/>
      <c r="T201" s="146"/>
      <c r="U201" s="55"/>
      <c r="V201" s="55"/>
      <c r="W201" s="55"/>
      <c r="X201" s="55"/>
      <c r="Y201" s="55"/>
      <c r="Z201" s="55"/>
      <c r="AA201" s="57"/>
      <c r="AT201" s="18" t="s">
        <v>80</v>
      </c>
      <c r="AU201" s="18" t="s">
        <v>81</v>
      </c>
      <c r="AY201" s="18" t="s">
        <v>489</v>
      </c>
      <c r="BK201" s="174">
        <v>0</v>
      </c>
    </row>
    <row r="202" spans="2:65" s="1" customFormat="1" ht="6.95" customHeight="1">
      <c r="B202" s="58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60"/>
    </row>
  </sheetData>
  <sheetProtection algorithmName="SHA-512" hashValue="Hb+B5RO9XhVB13XmWCf0Goflm2yNZSdmVTjOG3lV6xVuYKTtJrjvgChSFk+cMvDTtLnGOyeyEEn7yqgAgvh1nQ==" saltValue="ChtbD/r7SZp3B+wkomLdWuxpFesd3ybdPF/zOdRdbpkKbGbLioBJB96OGgjRBmQuVay8y5/k8CIjd7aOIUYLiw==" spinCount="10" sheet="1" objects="1" scenarios="1" formatColumns="0" formatRows="0"/>
  <mergeCells count="295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L165:M165"/>
    <mergeCell ref="N165:Q165"/>
    <mergeCell ref="F166:I166"/>
    <mergeCell ref="L166:M166"/>
    <mergeCell ref="N166:Q166"/>
    <mergeCell ref="F167:I167"/>
    <mergeCell ref="L167:M167"/>
    <mergeCell ref="N167:Q167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F172:I172"/>
    <mergeCell ref="L172:M172"/>
    <mergeCell ref="N172:Q172"/>
    <mergeCell ref="F173:I173"/>
    <mergeCell ref="L173:M173"/>
    <mergeCell ref="N173:Q173"/>
    <mergeCell ref="F174:I174"/>
    <mergeCell ref="L174:M174"/>
    <mergeCell ref="N174:Q174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F181:I181"/>
    <mergeCell ref="L181:M181"/>
    <mergeCell ref="N181:Q181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6:I186"/>
    <mergeCell ref="L186:M186"/>
    <mergeCell ref="N186:Q186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N193:Q193"/>
    <mergeCell ref="F194:I194"/>
    <mergeCell ref="L194:M194"/>
    <mergeCell ref="N194:Q194"/>
    <mergeCell ref="F195:I195"/>
    <mergeCell ref="L195:M195"/>
    <mergeCell ref="N195:Q195"/>
    <mergeCell ref="F190:I190"/>
    <mergeCell ref="L190:M190"/>
    <mergeCell ref="N190:Q190"/>
    <mergeCell ref="F191:I191"/>
    <mergeCell ref="L191:M191"/>
    <mergeCell ref="N191:Q191"/>
    <mergeCell ref="F192:I192"/>
    <mergeCell ref="L192:M192"/>
    <mergeCell ref="N192:Q192"/>
    <mergeCell ref="N200:Q200"/>
    <mergeCell ref="N201:Q201"/>
    <mergeCell ref="H1:K1"/>
    <mergeCell ref="S2:AC2"/>
    <mergeCell ref="F199:I199"/>
    <mergeCell ref="L199:M199"/>
    <mergeCell ref="N199:Q199"/>
    <mergeCell ref="N121:Q121"/>
    <mergeCell ref="N122:Q122"/>
    <mergeCell ref="N136:Q136"/>
    <mergeCell ref="N144:Q144"/>
    <mergeCell ref="N159:Q159"/>
    <mergeCell ref="N168:Q168"/>
    <mergeCell ref="F196:I196"/>
    <mergeCell ref="L196:M196"/>
    <mergeCell ref="N196:Q196"/>
    <mergeCell ref="F197:I197"/>
    <mergeCell ref="L197:M197"/>
    <mergeCell ref="N197:Q197"/>
    <mergeCell ref="F198:I198"/>
    <mergeCell ref="L198:M198"/>
    <mergeCell ref="N198:Q198"/>
    <mergeCell ref="F193:I193"/>
    <mergeCell ref="L193:M193"/>
  </mergeCell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70"/>
  <sheetViews>
    <sheetView showGridLines="0" tabSelected="1" workbookViewId="0">
      <pane ySplit="1" topLeftCell="A40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105</v>
      </c>
      <c r="G1" s="13"/>
      <c r="H1" s="232" t="s">
        <v>106</v>
      </c>
      <c r="I1" s="232"/>
      <c r="J1" s="232"/>
      <c r="K1" s="232"/>
      <c r="L1" s="13" t="s">
        <v>107</v>
      </c>
      <c r="M1" s="11"/>
      <c r="N1" s="11"/>
      <c r="O1" s="12" t="s">
        <v>108</v>
      </c>
      <c r="P1" s="11"/>
      <c r="Q1" s="11"/>
      <c r="R1" s="11"/>
      <c r="S1" s="13" t="s">
        <v>109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S2" s="181" t="s">
        <v>8</v>
      </c>
      <c r="T2" s="182"/>
      <c r="U2" s="182"/>
      <c r="V2" s="182"/>
      <c r="W2" s="182"/>
      <c r="X2" s="182"/>
      <c r="Y2" s="182"/>
      <c r="Z2" s="182"/>
      <c r="AA2" s="182"/>
      <c r="AB2" s="182"/>
      <c r="AC2" s="182"/>
      <c r="AT2" s="18" t="s">
        <v>95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81</v>
      </c>
    </row>
    <row r="4" spans="1:66" ht="36.950000000000003" customHeight="1">
      <c r="B4" s="22"/>
      <c r="C4" s="195" t="s">
        <v>110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46" t="str">
        <f>'Rekapitulácia stavby'!K6</f>
        <v>„Rekonštrukcia ZOS“</v>
      </c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5"/>
      <c r="R6" s="23"/>
    </row>
    <row r="7" spans="1:66" s="1" customFormat="1" ht="32.85" customHeight="1">
      <c r="B7" s="34"/>
      <c r="C7" s="35"/>
      <c r="D7" s="28" t="s">
        <v>111</v>
      </c>
      <c r="E7" s="35"/>
      <c r="F7" s="219" t="s">
        <v>638</v>
      </c>
      <c r="G7" s="245"/>
      <c r="H7" s="245"/>
      <c r="I7" s="245"/>
      <c r="J7" s="245"/>
      <c r="K7" s="245"/>
      <c r="L7" s="245"/>
      <c r="M7" s="245"/>
      <c r="N7" s="245"/>
      <c r="O7" s="245"/>
      <c r="P7" s="245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62" t="str">
        <f>'Rekapitulácia stavby'!AN8</f>
        <v>5. 2. 2018</v>
      </c>
      <c r="P9" s="248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26</v>
      </c>
      <c r="E11" s="35"/>
      <c r="F11" s="35"/>
      <c r="G11" s="35"/>
      <c r="H11" s="35"/>
      <c r="I11" s="35"/>
      <c r="J11" s="35"/>
      <c r="K11" s="35"/>
      <c r="L11" s="35"/>
      <c r="M11" s="29" t="s">
        <v>27</v>
      </c>
      <c r="N11" s="35"/>
      <c r="O11" s="217" t="s">
        <v>28</v>
      </c>
      <c r="P11" s="217"/>
      <c r="Q11" s="35"/>
      <c r="R11" s="36"/>
    </row>
    <row r="12" spans="1:66" s="1" customFormat="1" ht="18" customHeight="1">
      <c r="B12" s="34"/>
      <c r="C12" s="35"/>
      <c r="D12" s="35"/>
      <c r="E12" s="27" t="s">
        <v>29</v>
      </c>
      <c r="F12" s="35"/>
      <c r="G12" s="35"/>
      <c r="H12" s="35"/>
      <c r="I12" s="35"/>
      <c r="J12" s="35"/>
      <c r="K12" s="35"/>
      <c r="L12" s="35"/>
      <c r="M12" s="29" t="s">
        <v>30</v>
      </c>
      <c r="N12" s="35"/>
      <c r="O12" s="217" t="s">
        <v>20</v>
      </c>
      <c r="P12" s="217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31</v>
      </c>
      <c r="E14" s="35"/>
      <c r="F14" s="35"/>
      <c r="G14" s="35"/>
      <c r="H14" s="35"/>
      <c r="I14" s="35"/>
      <c r="J14" s="35"/>
      <c r="K14" s="35"/>
      <c r="L14" s="35"/>
      <c r="M14" s="29" t="s">
        <v>27</v>
      </c>
      <c r="N14" s="35"/>
      <c r="O14" s="263" t="str">
        <f>IF('Rekapitulácia stavby'!AN13="","",'Rekapitulácia stavby'!AN13)</f>
        <v>Vyplň údaj</v>
      </c>
      <c r="P14" s="217"/>
      <c r="Q14" s="35"/>
      <c r="R14" s="36"/>
    </row>
    <row r="15" spans="1:66" s="1" customFormat="1" ht="18" customHeight="1">
      <c r="B15" s="34"/>
      <c r="C15" s="35"/>
      <c r="D15" s="35"/>
      <c r="E15" s="263" t="str">
        <f>IF('Rekapitulácia stavby'!E14="","",'Rekapitulácia stavby'!E14)</f>
        <v>Vyplň údaj</v>
      </c>
      <c r="F15" s="264"/>
      <c r="G15" s="264"/>
      <c r="H15" s="264"/>
      <c r="I15" s="264"/>
      <c r="J15" s="264"/>
      <c r="K15" s="264"/>
      <c r="L15" s="264"/>
      <c r="M15" s="29" t="s">
        <v>30</v>
      </c>
      <c r="N15" s="35"/>
      <c r="O15" s="263" t="str">
        <f>IF('Rekapitulácia stavby'!AN14="","",'Rekapitulácia stavby'!AN14)</f>
        <v>Vyplň údaj</v>
      </c>
      <c r="P15" s="217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33</v>
      </c>
      <c r="E17" s="35"/>
      <c r="F17" s="35"/>
      <c r="G17" s="35"/>
      <c r="H17" s="35"/>
      <c r="I17" s="35"/>
      <c r="J17" s="35"/>
      <c r="K17" s="35"/>
      <c r="L17" s="35"/>
      <c r="M17" s="29" t="s">
        <v>27</v>
      </c>
      <c r="N17" s="35"/>
      <c r="O17" s="217" t="s">
        <v>34</v>
      </c>
      <c r="P17" s="217"/>
      <c r="Q17" s="35"/>
      <c r="R17" s="36"/>
    </row>
    <row r="18" spans="2:18" s="1" customFormat="1" ht="18" customHeight="1">
      <c r="B18" s="34"/>
      <c r="C18" s="35"/>
      <c r="D18" s="35"/>
      <c r="E18" s="27" t="s">
        <v>35</v>
      </c>
      <c r="F18" s="35"/>
      <c r="G18" s="35"/>
      <c r="H18" s="35"/>
      <c r="I18" s="35"/>
      <c r="J18" s="35"/>
      <c r="K18" s="35"/>
      <c r="L18" s="35"/>
      <c r="M18" s="29" t="s">
        <v>30</v>
      </c>
      <c r="N18" s="35"/>
      <c r="O18" s="217" t="s">
        <v>36</v>
      </c>
      <c r="P18" s="217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39</v>
      </c>
      <c r="E20" s="35"/>
      <c r="F20" s="35"/>
      <c r="G20" s="35"/>
      <c r="H20" s="35"/>
      <c r="I20" s="35"/>
      <c r="J20" s="35"/>
      <c r="K20" s="35"/>
      <c r="L20" s="35"/>
      <c r="M20" s="29" t="s">
        <v>27</v>
      </c>
      <c r="N20" s="35"/>
      <c r="O20" s="217" t="s">
        <v>40</v>
      </c>
      <c r="P20" s="217"/>
      <c r="Q20" s="35"/>
      <c r="R20" s="36"/>
    </row>
    <row r="21" spans="2:18" s="1" customFormat="1" ht="18" customHeight="1">
      <c r="B21" s="34"/>
      <c r="C21" s="35"/>
      <c r="D21" s="35"/>
      <c r="E21" s="27" t="s">
        <v>35</v>
      </c>
      <c r="F21" s="35"/>
      <c r="G21" s="35"/>
      <c r="H21" s="35"/>
      <c r="I21" s="35"/>
      <c r="J21" s="35"/>
      <c r="K21" s="35"/>
      <c r="L21" s="35"/>
      <c r="M21" s="29" t="s">
        <v>30</v>
      </c>
      <c r="N21" s="35"/>
      <c r="O21" s="217" t="s">
        <v>36</v>
      </c>
      <c r="P21" s="217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41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222" t="s">
        <v>20</v>
      </c>
      <c r="F24" s="222"/>
      <c r="G24" s="222"/>
      <c r="H24" s="222"/>
      <c r="I24" s="222"/>
      <c r="J24" s="222"/>
      <c r="K24" s="222"/>
      <c r="L24" s="222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113</v>
      </c>
      <c r="E27" s="35"/>
      <c r="F27" s="35"/>
      <c r="G27" s="35"/>
      <c r="H27" s="35"/>
      <c r="I27" s="35"/>
      <c r="J27" s="35"/>
      <c r="K27" s="35"/>
      <c r="L27" s="35"/>
      <c r="M27" s="223">
        <f>N88</f>
        <v>0</v>
      </c>
      <c r="N27" s="223"/>
      <c r="O27" s="223"/>
      <c r="P27" s="223"/>
      <c r="Q27" s="35"/>
      <c r="R27" s="36"/>
    </row>
    <row r="28" spans="2:18" s="1" customFormat="1" ht="14.45" customHeight="1">
      <c r="B28" s="34"/>
      <c r="C28" s="35"/>
      <c r="D28" s="33" t="s">
        <v>99</v>
      </c>
      <c r="E28" s="35"/>
      <c r="F28" s="35"/>
      <c r="G28" s="35"/>
      <c r="H28" s="35"/>
      <c r="I28" s="35"/>
      <c r="J28" s="35"/>
      <c r="K28" s="35"/>
      <c r="L28" s="35"/>
      <c r="M28" s="223">
        <f>N96</f>
        <v>0</v>
      </c>
      <c r="N28" s="223"/>
      <c r="O28" s="223"/>
      <c r="P28" s="223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44</v>
      </c>
      <c r="E30" s="35"/>
      <c r="F30" s="35"/>
      <c r="G30" s="35"/>
      <c r="H30" s="35"/>
      <c r="I30" s="35"/>
      <c r="J30" s="35"/>
      <c r="K30" s="35"/>
      <c r="L30" s="35"/>
      <c r="M30" s="261">
        <f>ROUND(M27+M28,2)</f>
        <v>0</v>
      </c>
      <c r="N30" s="245"/>
      <c r="O30" s="245"/>
      <c r="P30" s="245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45</v>
      </c>
      <c r="E32" s="41" t="s">
        <v>46</v>
      </c>
      <c r="F32" s="42">
        <v>0.2</v>
      </c>
      <c r="G32" s="121" t="s">
        <v>47</v>
      </c>
      <c r="H32" s="258">
        <f>(SUM(BE96:BE103)+SUM(BE121:BE168))</f>
        <v>0</v>
      </c>
      <c r="I32" s="245"/>
      <c r="J32" s="245"/>
      <c r="K32" s="35"/>
      <c r="L32" s="35"/>
      <c r="M32" s="258">
        <f>ROUND((SUM(BE96:BE103)+SUM(BE121:BE168)), 2)*F32</f>
        <v>0</v>
      </c>
      <c r="N32" s="245"/>
      <c r="O32" s="245"/>
      <c r="P32" s="245"/>
      <c r="Q32" s="35"/>
      <c r="R32" s="36"/>
    </row>
    <row r="33" spans="2:18" s="1" customFormat="1" ht="14.45" customHeight="1">
      <c r="B33" s="34"/>
      <c r="C33" s="35"/>
      <c r="D33" s="35"/>
      <c r="E33" s="41" t="s">
        <v>48</v>
      </c>
      <c r="F33" s="42">
        <v>0.2</v>
      </c>
      <c r="G33" s="121" t="s">
        <v>47</v>
      </c>
      <c r="H33" s="258">
        <f>(SUM(BF96:BF103)+SUM(BF121:BF168))</f>
        <v>0</v>
      </c>
      <c r="I33" s="245"/>
      <c r="J33" s="245"/>
      <c r="K33" s="35"/>
      <c r="L33" s="35"/>
      <c r="M33" s="258">
        <f>ROUND((SUM(BF96:BF103)+SUM(BF121:BF168)), 2)*F33</f>
        <v>0</v>
      </c>
      <c r="N33" s="245"/>
      <c r="O33" s="245"/>
      <c r="P33" s="245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49</v>
      </c>
      <c r="F34" s="42">
        <v>0.2</v>
      </c>
      <c r="G34" s="121" t="s">
        <v>47</v>
      </c>
      <c r="H34" s="258">
        <f>(SUM(BG96:BG103)+SUM(BG121:BG168))</f>
        <v>0</v>
      </c>
      <c r="I34" s="245"/>
      <c r="J34" s="245"/>
      <c r="K34" s="35"/>
      <c r="L34" s="35"/>
      <c r="M34" s="258">
        <v>0</v>
      </c>
      <c r="N34" s="245"/>
      <c r="O34" s="245"/>
      <c r="P34" s="245"/>
      <c r="Q34" s="35"/>
      <c r="R34" s="36"/>
    </row>
    <row r="35" spans="2:18" s="1" customFormat="1" ht="14.45" hidden="1" customHeight="1">
      <c r="B35" s="34"/>
      <c r="C35" s="35"/>
      <c r="D35" s="35"/>
      <c r="E35" s="41" t="s">
        <v>50</v>
      </c>
      <c r="F35" s="42">
        <v>0.2</v>
      </c>
      <c r="G35" s="121" t="s">
        <v>47</v>
      </c>
      <c r="H35" s="258">
        <f>(SUM(BH96:BH103)+SUM(BH121:BH168))</f>
        <v>0</v>
      </c>
      <c r="I35" s="245"/>
      <c r="J35" s="245"/>
      <c r="K35" s="35"/>
      <c r="L35" s="35"/>
      <c r="M35" s="258">
        <v>0</v>
      </c>
      <c r="N35" s="245"/>
      <c r="O35" s="245"/>
      <c r="P35" s="245"/>
      <c r="Q35" s="35"/>
      <c r="R35" s="36"/>
    </row>
    <row r="36" spans="2:18" s="1" customFormat="1" ht="14.45" hidden="1" customHeight="1">
      <c r="B36" s="34"/>
      <c r="C36" s="35"/>
      <c r="D36" s="35"/>
      <c r="E36" s="41" t="s">
        <v>51</v>
      </c>
      <c r="F36" s="42">
        <v>0</v>
      </c>
      <c r="G36" s="121" t="s">
        <v>47</v>
      </c>
      <c r="H36" s="258">
        <f>(SUM(BI96:BI103)+SUM(BI121:BI168))</f>
        <v>0</v>
      </c>
      <c r="I36" s="245"/>
      <c r="J36" s="245"/>
      <c r="K36" s="35"/>
      <c r="L36" s="35"/>
      <c r="M36" s="258">
        <v>0</v>
      </c>
      <c r="N36" s="245"/>
      <c r="O36" s="245"/>
      <c r="P36" s="245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52</v>
      </c>
      <c r="E38" s="78"/>
      <c r="F38" s="78"/>
      <c r="G38" s="123" t="s">
        <v>53</v>
      </c>
      <c r="H38" s="124" t="s">
        <v>54</v>
      </c>
      <c r="I38" s="78"/>
      <c r="J38" s="78"/>
      <c r="K38" s="78"/>
      <c r="L38" s="259">
        <f>SUM(M30:M36)</f>
        <v>0</v>
      </c>
      <c r="M38" s="259"/>
      <c r="N38" s="259"/>
      <c r="O38" s="259"/>
      <c r="P38" s="26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 ht="15">
      <c r="B50" s="34"/>
      <c r="C50" s="35"/>
      <c r="D50" s="49" t="s">
        <v>55</v>
      </c>
      <c r="E50" s="50"/>
      <c r="F50" s="50"/>
      <c r="G50" s="50"/>
      <c r="H50" s="51"/>
      <c r="I50" s="35"/>
      <c r="J50" s="49" t="s">
        <v>56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 ht="15">
      <c r="B59" s="34"/>
      <c r="C59" s="35"/>
      <c r="D59" s="54" t="s">
        <v>57</v>
      </c>
      <c r="E59" s="55"/>
      <c r="F59" s="55"/>
      <c r="G59" s="56" t="s">
        <v>58</v>
      </c>
      <c r="H59" s="57"/>
      <c r="I59" s="35"/>
      <c r="J59" s="54" t="s">
        <v>57</v>
      </c>
      <c r="K59" s="55"/>
      <c r="L59" s="55"/>
      <c r="M59" s="55"/>
      <c r="N59" s="56" t="s">
        <v>58</v>
      </c>
      <c r="O59" s="55"/>
      <c r="P59" s="57"/>
      <c r="Q59" s="35"/>
      <c r="R59" s="36"/>
    </row>
    <row r="60" spans="2:18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 ht="15">
      <c r="B61" s="34"/>
      <c r="C61" s="35"/>
      <c r="D61" s="49" t="s">
        <v>59</v>
      </c>
      <c r="E61" s="50"/>
      <c r="F61" s="50"/>
      <c r="G61" s="50"/>
      <c r="H61" s="51"/>
      <c r="I61" s="35"/>
      <c r="J61" s="49" t="s">
        <v>60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 ht="15">
      <c r="B70" s="34"/>
      <c r="C70" s="35"/>
      <c r="D70" s="54" t="s">
        <v>57</v>
      </c>
      <c r="E70" s="55"/>
      <c r="F70" s="55"/>
      <c r="G70" s="56" t="s">
        <v>58</v>
      </c>
      <c r="H70" s="57"/>
      <c r="I70" s="35"/>
      <c r="J70" s="54" t="s">
        <v>57</v>
      </c>
      <c r="K70" s="55"/>
      <c r="L70" s="55"/>
      <c r="M70" s="55"/>
      <c r="N70" s="56" t="s">
        <v>58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95" t="s">
        <v>114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46" t="str">
        <f>F6</f>
        <v>„Rekonštrukcia ZOS“</v>
      </c>
      <c r="G78" s="247"/>
      <c r="H78" s="247"/>
      <c r="I78" s="247"/>
      <c r="J78" s="247"/>
      <c r="K78" s="247"/>
      <c r="L78" s="247"/>
      <c r="M78" s="247"/>
      <c r="N78" s="247"/>
      <c r="O78" s="247"/>
      <c r="P78" s="247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111</v>
      </c>
      <c r="D79" s="35"/>
      <c r="E79" s="35"/>
      <c r="F79" s="197" t="str">
        <f>F7</f>
        <v>3 - SO 03 - Elektromontážne práce</v>
      </c>
      <c r="G79" s="245"/>
      <c r="H79" s="245"/>
      <c r="I79" s="245"/>
      <c r="J79" s="245"/>
      <c r="K79" s="245"/>
      <c r="L79" s="245"/>
      <c r="M79" s="245"/>
      <c r="N79" s="245"/>
      <c r="O79" s="245"/>
      <c r="P79" s="245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Partizánske</v>
      </c>
      <c r="G81" s="35"/>
      <c r="H81" s="35"/>
      <c r="I81" s="35"/>
      <c r="J81" s="35"/>
      <c r="K81" s="29" t="s">
        <v>24</v>
      </c>
      <c r="L81" s="35"/>
      <c r="M81" s="248" t="str">
        <f>IF(O9="","",O9)</f>
        <v>5. 2. 2018</v>
      </c>
      <c r="N81" s="248"/>
      <c r="O81" s="248"/>
      <c r="P81" s="248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 ht="15">
      <c r="B83" s="34"/>
      <c r="C83" s="29" t="s">
        <v>26</v>
      </c>
      <c r="D83" s="35"/>
      <c r="E83" s="35"/>
      <c r="F83" s="27" t="str">
        <f>E12</f>
        <v>Mesto Partizánske</v>
      </c>
      <c r="G83" s="35"/>
      <c r="H83" s="35"/>
      <c r="I83" s="35"/>
      <c r="J83" s="35"/>
      <c r="K83" s="29" t="s">
        <v>33</v>
      </c>
      <c r="L83" s="35"/>
      <c r="M83" s="217" t="str">
        <f>E18</f>
        <v>AM STUDIO s.r.o.</v>
      </c>
      <c r="N83" s="217"/>
      <c r="O83" s="217"/>
      <c r="P83" s="217"/>
      <c r="Q83" s="217"/>
      <c r="R83" s="36"/>
      <c r="T83" s="128"/>
      <c r="U83" s="128"/>
    </row>
    <row r="84" spans="2:47" s="1" customFormat="1" ht="14.45" customHeight="1">
      <c r="B84" s="34"/>
      <c r="C84" s="29" t="s">
        <v>31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39</v>
      </c>
      <c r="L84" s="35"/>
      <c r="M84" s="217" t="str">
        <f>E21</f>
        <v>AM STUDIO s.r.o.</v>
      </c>
      <c r="N84" s="217"/>
      <c r="O84" s="217"/>
      <c r="P84" s="217"/>
      <c r="Q84" s="217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56" t="s">
        <v>115</v>
      </c>
      <c r="D86" s="257"/>
      <c r="E86" s="257"/>
      <c r="F86" s="257"/>
      <c r="G86" s="257"/>
      <c r="H86" s="117"/>
      <c r="I86" s="117"/>
      <c r="J86" s="117"/>
      <c r="K86" s="117"/>
      <c r="L86" s="117"/>
      <c r="M86" s="117"/>
      <c r="N86" s="256" t="s">
        <v>116</v>
      </c>
      <c r="O86" s="257"/>
      <c r="P86" s="257"/>
      <c r="Q86" s="257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117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179">
        <f>N121</f>
        <v>0</v>
      </c>
      <c r="O88" s="254"/>
      <c r="P88" s="254"/>
      <c r="Q88" s="254"/>
      <c r="R88" s="36"/>
      <c r="T88" s="128"/>
      <c r="U88" s="128"/>
      <c r="AU88" s="18" t="s">
        <v>118</v>
      </c>
    </row>
    <row r="89" spans="2:47" s="6" customFormat="1" ht="24.95" customHeight="1">
      <c r="B89" s="130"/>
      <c r="C89" s="131"/>
      <c r="D89" s="132" t="s">
        <v>119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52">
        <f>N122</f>
        <v>0</v>
      </c>
      <c r="O89" s="253"/>
      <c r="P89" s="253"/>
      <c r="Q89" s="253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122</v>
      </c>
      <c r="E90" s="136"/>
      <c r="F90" s="136"/>
      <c r="G90" s="136"/>
      <c r="H90" s="136"/>
      <c r="I90" s="136"/>
      <c r="J90" s="136"/>
      <c r="K90" s="136"/>
      <c r="L90" s="136"/>
      <c r="M90" s="136"/>
      <c r="N90" s="186">
        <f>N123</f>
        <v>0</v>
      </c>
      <c r="O90" s="251"/>
      <c r="P90" s="251"/>
      <c r="Q90" s="251"/>
      <c r="R90" s="137"/>
      <c r="T90" s="138"/>
      <c r="U90" s="138"/>
    </row>
    <row r="91" spans="2:47" s="6" customFormat="1" ht="24.95" customHeight="1">
      <c r="B91" s="130"/>
      <c r="C91" s="131"/>
      <c r="D91" s="132" t="s">
        <v>639</v>
      </c>
      <c r="E91" s="131"/>
      <c r="F91" s="131"/>
      <c r="G91" s="131"/>
      <c r="H91" s="131"/>
      <c r="I91" s="131"/>
      <c r="J91" s="131"/>
      <c r="K91" s="131"/>
      <c r="L91" s="131"/>
      <c r="M91" s="131"/>
      <c r="N91" s="252">
        <f>N125</f>
        <v>0</v>
      </c>
      <c r="O91" s="253"/>
      <c r="P91" s="253"/>
      <c r="Q91" s="253"/>
      <c r="R91" s="133"/>
      <c r="T91" s="134"/>
      <c r="U91" s="134"/>
    </row>
    <row r="92" spans="2:47" s="7" customFormat="1" ht="19.899999999999999" customHeight="1">
      <c r="B92" s="135"/>
      <c r="C92" s="136"/>
      <c r="D92" s="105" t="s">
        <v>640</v>
      </c>
      <c r="E92" s="136"/>
      <c r="F92" s="136"/>
      <c r="G92" s="136"/>
      <c r="H92" s="136"/>
      <c r="I92" s="136"/>
      <c r="J92" s="136"/>
      <c r="K92" s="136"/>
      <c r="L92" s="136"/>
      <c r="M92" s="136"/>
      <c r="N92" s="186">
        <f>N126</f>
        <v>0</v>
      </c>
      <c r="O92" s="251"/>
      <c r="P92" s="251"/>
      <c r="Q92" s="251"/>
      <c r="R92" s="137"/>
      <c r="T92" s="138"/>
      <c r="U92" s="138"/>
    </row>
    <row r="93" spans="2:47" s="6" customFormat="1" ht="24.95" customHeight="1">
      <c r="B93" s="130"/>
      <c r="C93" s="131"/>
      <c r="D93" s="132" t="s">
        <v>641</v>
      </c>
      <c r="E93" s="131"/>
      <c r="F93" s="131"/>
      <c r="G93" s="131"/>
      <c r="H93" s="131"/>
      <c r="I93" s="131"/>
      <c r="J93" s="131"/>
      <c r="K93" s="131"/>
      <c r="L93" s="131"/>
      <c r="M93" s="131"/>
      <c r="N93" s="252">
        <f>N165</f>
        <v>0</v>
      </c>
      <c r="O93" s="253"/>
      <c r="P93" s="253"/>
      <c r="Q93" s="253"/>
      <c r="R93" s="133"/>
      <c r="T93" s="134"/>
      <c r="U93" s="134"/>
    </row>
    <row r="94" spans="2:47" s="6" customFormat="1" ht="24.95" customHeight="1">
      <c r="B94" s="130"/>
      <c r="C94" s="131"/>
      <c r="D94" s="132" t="s">
        <v>133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52">
        <f>N168</f>
        <v>0</v>
      </c>
      <c r="O94" s="253"/>
      <c r="P94" s="253"/>
      <c r="Q94" s="253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134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54">
        <f>ROUND(N97+N98+N99+N100+N101+N102,2)</f>
        <v>0</v>
      </c>
      <c r="O96" s="255"/>
      <c r="P96" s="255"/>
      <c r="Q96" s="255"/>
      <c r="R96" s="36"/>
      <c r="T96" s="139"/>
      <c r="U96" s="140" t="s">
        <v>45</v>
      </c>
    </row>
    <row r="97" spans="2:65" s="1" customFormat="1" ht="18" customHeight="1">
      <c r="B97" s="34"/>
      <c r="C97" s="35"/>
      <c r="D97" s="183" t="s">
        <v>135</v>
      </c>
      <c r="E97" s="184"/>
      <c r="F97" s="184"/>
      <c r="G97" s="184"/>
      <c r="H97" s="184"/>
      <c r="I97" s="35"/>
      <c r="J97" s="35"/>
      <c r="K97" s="35"/>
      <c r="L97" s="35"/>
      <c r="M97" s="35"/>
      <c r="N97" s="185">
        <f>ROUND(N88*T97,2)</f>
        <v>0</v>
      </c>
      <c r="O97" s="186"/>
      <c r="P97" s="186"/>
      <c r="Q97" s="186"/>
      <c r="R97" s="36"/>
      <c r="S97" s="141"/>
      <c r="T97" s="142"/>
      <c r="U97" s="143" t="s">
        <v>48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136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90</v>
      </c>
      <c r="BK97" s="141"/>
      <c r="BL97" s="141"/>
      <c r="BM97" s="141"/>
    </row>
    <row r="98" spans="2:65" s="1" customFormat="1" ht="18" customHeight="1">
      <c r="B98" s="34"/>
      <c r="C98" s="35"/>
      <c r="D98" s="183" t="s">
        <v>137</v>
      </c>
      <c r="E98" s="184"/>
      <c r="F98" s="184"/>
      <c r="G98" s="184"/>
      <c r="H98" s="184"/>
      <c r="I98" s="35"/>
      <c r="J98" s="35"/>
      <c r="K98" s="35"/>
      <c r="L98" s="35"/>
      <c r="M98" s="35"/>
      <c r="N98" s="185">
        <f>ROUND(N88*T98,2)</f>
        <v>0</v>
      </c>
      <c r="O98" s="186"/>
      <c r="P98" s="186"/>
      <c r="Q98" s="186"/>
      <c r="R98" s="36"/>
      <c r="S98" s="141"/>
      <c r="T98" s="142"/>
      <c r="U98" s="143" t="s">
        <v>48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136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90</v>
      </c>
      <c r="BK98" s="141"/>
      <c r="BL98" s="141"/>
      <c r="BM98" s="141"/>
    </row>
    <row r="99" spans="2:65" s="1" customFormat="1" ht="18" customHeight="1">
      <c r="B99" s="34"/>
      <c r="C99" s="35"/>
      <c r="D99" s="183" t="s">
        <v>138</v>
      </c>
      <c r="E99" s="184"/>
      <c r="F99" s="184"/>
      <c r="G99" s="184"/>
      <c r="H99" s="184"/>
      <c r="I99" s="35"/>
      <c r="J99" s="35"/>
      <c r="K99" s="35"/>
      <c r="L99" s="35"/>
      <c r="M99" s="35"/>
      <c r="N99" s="185">
        <f>ROUND(N88*T99,2)</f>
        <v>0</v>
      </c>
      <c r="O99" s="186"/>
      <c r="P99" s="186"/>
      <c r="Q99" s="186"/>
      <c r="R99" s="36"/>
      <c r="S99" s="141"/>
      <c r="T99" s="142"/>
      <c r="U99" s="143" t="s">
        <v>48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136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90</v>
      </c>
      <c r="BK99" s="141"/>
      <c r="BL99" s="141"/>
      <c r="BM99" s="141"/>
    </row>
    <row r="100" spans="2:65" s="1" customFormat="1" ht="18" customHeight="1">
      <c r="B100" s="34"/>
      <c r="C100" s="35"/>
      <c r="D100" s="183" t="s">
        <v>139</v>
      </c>
      <c r="E100" s="184"/>
      <c r="F100" s="184"/>
      <c r="G100" s="184"/>
      <c r="H100" s="184"/>
      <c r="I100" s="35"/>
      <c r="J100" s="35"/>
      <c r="K100" s="35"/>
      <c r="L100" s="35"/>
      <c r="M100" s="35"/>
      <c r="N100" s="185">
        <f>ROUND(N88*T100,2)</f>
        <v>0</v>
      </c>
      <c r="O100" s="186"/>
      <c r="P100" s="186"/>
      <c r="Q100" s="186"/>
      <c r="R100" s="36"/>
      <c r="S100" s="141"/>
      <c r="T100" s="142"/>
      <c r="U100" s="143" t="s">
        <v>48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136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90</v>
      </c>
      <c r="BK100" s="141"/>
      <c r="BL100" s="141"/>
      <c r="BM100" s="141"/>
    </row>
    <row r="101" spans="2:65" s="1" customFormat="1" ht="18" customHeight="1">
      <c r="B101" s="34"/>
      <c r="C101" s="35"/>
      <c r="D101" s="183" t="s">
        <v>140</v>
      </c>
      <c r="E101" s="184"/>
      <c r="F101" s="184"/>
      <c r="G101" s="184"/>
      <c r="H101" s="184"/>
      <c r="I101" s="35"/>
      <c r="J101" s="35"/>
      <c r="K101" s="35"/>
      <c r="L101" s="35"/>
      <c r="M101" s="35"/>
      <c r="N101" s="185">
        <f>ROUND(N88*T101,2)</f>
        <v>0</v>
      </c>
      <c r="O101" s="186"/>
      <c r="P101" s="186"/>
      <c r="Q101" s="186"/>
      <c r="R101" s="36"/>
      <c r="S101" s="141"/>
      <c r="T101" s="142"/>
      <c r="U101" s="143" t="s">
        <v>48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136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90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141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185">
        <f>ROUND(N88*T102,2)</f>
        <v>0</v>
      </c>
      <c r="O102" s="186"/>
      <c r="P102" s="186"/>
      <c r="Q102" s="186"/>
      <c r="R102" s="36"/>
      <c r="S102" s="141"/>
      <c r="T102" s="146"/>
      <c r="U102" s="147" t="s">
        <v>48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142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90</v>
      </c>
      <c r="BK102" s="141"/>
      <c r="BL102" s="141"/>
      <c r="BM102" s="141"/>
    </row>
    <row r="103" spans="2:65" s="1" customFormat="1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104</v>
      </c>
      <c r="D104" s="117"/>
      <c r="E104" s="117"/>
      <c r="F104" s="117"/>
      <c r="G104" s="117"/>
      <c r="H104" s="117"/>
      <c r="I104" s="117"/>
      <c r="J104" s="117"/>
      <c r="K104" s="117"/>
      <c r="L104" s="180">
        <f>ROUND(SUM(N88+N96),2)</f>
        <v>0</v>
      </c>
      <c r="M104" s="180"/>
      <c r="N104" s="180"/>
      <c r="O104" s="180"/>
      <c r="P104" s="180"/>
      <c r="Q104" s="180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95" t="s">
        <v>143</v>
      </c>
      <c r="D110" s="245"/>
      <c r="E110" s="245"/>
      <c r="F110" s="245"/>
      <c r="G110" s="245"/>
      <c r="H110" s="245"/>
      <c r="I110" s="245"/>
      <c r="J110" s="245"/>
      <c r="K110" s="245"/>
      <c r="L110" s="245"/>
      <c r="M110" s="245"/>
      <c r="N110" s="245"/>
      <c r="O110" s="245"/>
      <c r="P110" s="245"/>
      <c r="Q110" s="245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46" t="str">
        <f>F6</f>
        <v>„Rekonštrukcia ZOS“</v>
      </c>
      <c r="G112" s="247"/>
      <c r="H112" s="247"/>
      <c r="I112" s="247"/>
      <c r="J112" s="247"/>
      <c r="K112" s="247"/>
      <c r="L112" s="247"/>
      <c r="M112" s="247"/>
      <c r="N112" s="247"/>
      <c r="O112" s="247"/>
      <c r="P112" s="247"/>
      <c r="Q112" s="35"/>
      <c r="R112" s="36"/>
    </row>
    <row r="113" spans="2:65" s="1" customFormat="1" ht="36.950000000000003" customHeight="1">
      <c r="B113" s="34"/>
      <c r="C113" s="68" t="s">
        <v>111</v>
      </c>
      <c r="D113" s="35"/>
      <c r="E113" s="35"/>
      <c r="F113" s="197" t="str">
        <f>F7</f>
        <v>3 - SO 03 - Elektromontážne práce</v>
      </c>
      <c r="G113" s="245"/>
      <c r="H113" s="245"/>
      <c r="I113" s="245"/>
      <c r="J113" s="245"/>
      <c r="K113" s="245"/>
      <c r="L113" s="245"/>
      <c r="M113" s="245"/>
      <c r="N113" s="245"/>
      <c r="O113" s="245"/>
      <c r="P113" s="245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Partizánske</v>
      </c>
      <c r="G115" s="35"/>
      <c r="H115" s="35"/>
      <c r="I115" s="35"/>
      <c r="J115" s="35"/>
      <c r="K115" s="29" t="s">
        <v>24</v>
      </c>
      <c r="L115" s="35"/>
      <c r="M115" s="248" t="str">
        <f>IF(O9="","",O9)</f>
        <v>5. 2. 2018</v>
      </c>
      <c r="N115" s="248"/>
      <c r="O115" s="248"/>
      <c r="P115" s="248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 ht="15">
      <c r="B117" s="34"/>
      <c r="C117" s="29" t="s">
        <v>26</v>
      </c>
      <c r="D117" s="35"/>
      <c r="E117" s="35"/>
      <c r="F117" s="27" t="str">
        <f>E12</f>
        <v>Mesto Partizánske</v>
      </c>
      <c r="G117" s="35"/>
      <c r="H117" s="35"/>
      <c r="I117" s="35"/>
      <c r="J117" s="35"/>
      <c r="K117" s="29" t="s">
        <v>33</v>
      </c>
      <c r="L117" s="35"/>
      <c r="M117" s="217" t="str">
        <f>E18</f>
        <v>AM STUDIO s.r.o.</v>
      </c>
      <c r="N117" s="217"/>
      <c r="O117" s="217"/>
      <c r="P117" s="217"/>
      <c r="Q117" s="217"/>
      <c r="R117" s="36"/>
    </row>
    <row r="118" spans="2:65" s="1" customFormat="1" ht="14.45" customHeight="1">
      <c r="B118" s="34"/>
      <c r="C118" s="29" t="s">
        <v>31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39</v>
      </c>
      <c r="L118" s="35"/>
      <c r="M118" s="217" t="str">
        <f>E21</f>
        <v>AM STUDIO s.r.o.</v>
      </c>
      <c r="N118" s="217"/>
      <c r="O118" s="217"/>
      <c r="P118" s="217"/>
      <c r="Q118" s="217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144</v>
      </c>
      <c r="D120" s="150" t="s">
        <v>145</v>
      </c>
      <c r="E120" s="150" t="s">
        <v>63</v>
      </c>
      <c r="F120" s="249" t="s">
        <v>146</v>
      </c>
      <c r="G120" s="249"/>
      <c r="H120" s="249"/>
      <c r="I120" s="249"/>
      <c r="J120" s="150" t="s">
        <v>147</v>
      </c>
      <c r="K120" s="150" t="s">
        <v>148</v>
      </c>
      <c r="L120" s="249" t="s">
        <v>149</v>
      </c>
      <c r="M120" s="249"/>
      <c r="N120" s="249" t="s">
        <v>116</v>
      </c>
      <c r="O120" s="249"/>
      <c r="P120" s="249"/>
      <c r="Q120" s="250"/>
      <c r="R120" s="151"/>
      <c r="T120" s="79" t="s">
        <v>150</v>
      </c>
      <c r="U120" s="80" t="s">
        <v>45</v>
      </c>
      <c r="V120" s="80" t="s">
        <v>151</v>
      </c>
      <c r="W120" s="80" t="s">
        <v>152</v>
      </c>
      <c r="X120" s="80" t="s">
        <v>153</v>
      </c>
      <c r="Y120" s="80" t="s">
        <v>154</v>
      </c>
      <c r="Z120" s="80" t="s">
        <v>155</v>
      </c>
      <c r="AA120" s="81" t="s">
        <v>156</v>
      </c>
    </row>
    <row r="121" spans="2:65" s="1" customFormat="1" ht="29.25" customHeight="1">
      <c r="B121" s="34"/>
      <c r="C121" s="83" t="s">
        <v>113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33">
        <f>BK121</f>
        <v>0</v>
      </c>
      <c r="O121" s="234"/>
      <c r="P121" s="234"/>
      <c r="Q121" s="234"/>
      <c r="R121" s="36"/>
      <c r="T121" s="82"/>
      <c r="U121" s="50"/>
      <c r="V121" s="50"/>
      <c r="W121" s="152">
        <f>W122+W125+W165+W168+W169</f>
        <v>0</v>
      </c>
      <c r="X121" s="50"/>
      <c r="Y121" s="152">
        <f>Y122+Y125+Y165+Y168+Y169</f>
        <v>0</v>
      </c>
      <c r="Z121" s="50"/>
      <c r="AA121" s="153">
        <f>AA122+AA125+AA165+AA168+AA169</f>
        <v>0</v>
      </c>
      <c r="AT121" s="18" t="s">
        <v>80</v>
      </c>
      <c r="AU121" s="18" t="s">
        <v>118</v>
      </c>
      <c r="BK121" s="154">
        <f>BK122+BK125+BK165+BK168+BK169</f>
        <v>0</v>
      </c>
    </row>
    <row r="122" spans="2:65" s="9" customFormat="1" ht="37.35" customHeight="1">
      <c r="B122" s="155"/>
      <c r="C122" s="156"/>
      <c r="D122" s="157" t="s">
        <v>119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30">
        <f>BK122</f>
        <v>0</v>
      </c>
      <c r="O122" s="231"/>
      <c r="P122" s="231"/>
      <c r="Q122" s="231"/>
      <c r="R122" s="158"/>
      <c r="T122" s="159"/>
      <c r="U122" s="156"/>
      <c r="V122" s="156"/>
      <c r="W122" s="160">
        <f>W123</f>
        <v>0</v>
      </c>
      <c r="X122" s="156"/>
      <c r="Y122" s="160">
        <f>Y123</f>
        <v>0</v>
      </c>
      <c r="Z122" s="156"/>
      <c r="AA122" s="161">
        <f>AA123</f>
        <v>0</v>
      </c>
      <c r="AR122" s="162" t="s">
        <v>87</v>
      </c>
      <c r="AT122" s="163" t="s">
        <v>80</v>
      </c>
      <c r="AU122" s="163" t="s">
        <v>81</v>
      </c>
      <c r="AY122" s="162" t="s">
        <v>157</v>
      </c>
      <c r="BK122" s="164">
        <f>BK123</f>
        <v>0</v>
      </c>
    </row>
    <row r="123" spans="2:65" s="9" customFormat="1" ht="19.899999999999999" customHeight="1">
      <c r="B123" s="155"/>
      <c r="C123" s="156"/>
      <c r="D123" s="165" t="s">
        <v>122</v>
      </c>
      <c r="E123" s="165"/>
      <c r="F123" s="165"/>
      <c r="G123" s="165"/>
      <c r="H123" s="165"/>
      <c r="I123" s="165"/>
      <c r="J123" s="165"/>
      <c r="K123" s="165"/>
      <c r="L123" s="165"/>
      <c r="M123" s="165"/>
      <c r="N123" s="235">
        <f>BK123</f>
        <v>0</v>
      </c>
      <c r="O123" s="236"/>
      <c r="P123" s="236"/>
      <c r="Q123" s="236"/>
      <c r="R123" s="158"/>
      <c r="T123" s="159"/>
      <c r="U123" s="156"/>
      <c r="V123" s="156"/>
      <c r="W123" s="160">
        <f>W124</f>
        <v>0</v>
      </c>
      <c r="X123" s="156"/>
      <c r="Y123" s="160">
        <f>Y124</f>
        <v>0</v>
      </c>
      <c r="Z123" s="156"/>
      <c r="AA123" s="161">
        <f>AA124</f>
        <v>0</v>
      </c>
      <c r="AR123" s="162" t="s">
        <v>87</v>
      </c>
      <c r="AT123" s="163" t="s">
        <v>80</v>
      </c>
      <c r="AU123" s="163" t="s">
        <v>87</v>
      </c>
      <c r="AY123" s="162" t="s">
        <v>157</v>
      </c>
      <c r="BK123" s="164">
        <f>BK124</f>
        <v>0</v>
      </c>
    </row>
    <row r="124" spans="2:65" s="1" customFormat="1" ht="38.25" customHeight="1">
      <c r="B124" s="34"/>
      <c r="C124" s="166" t="s">
        <v>87</v>
      </c>
      <c r="D124" s="166" t="s">
        <v>158</v>
      </c>
      <c r="E124" s="167" t="s">
        <v>642</v>
      </c>
      <c r="F124" s="237" t="s">
        <v>643</v>
      </c>
      <c r="G124" s="237"/>
      <c r="H124" s="237"/>
      <c r="I124" s="237"/>
      <c r="J124" s="168" t="s">
        <v>165</v>
      </c>
      <c r="K124" s="169">
        <v>3</v>
      </c>
      <c r="L124" s="238">
        <v>0</v>
      </c>
      <c r="M124" s="239"/>
      <c r="N124" s="240">
        <f>ROUND(L124*K124,3)</f>
        <v>0</v>
      </c>
      <c r="O124" s="240"/>
      <c r="P124" s="240"/>
      <c r="Q124" s="240"/>
      <c r="R124" s="36"/>
      <c r="T124" s="171" t="s">
        <v>20</v>
      </c>
      <c r="U124" s="43" t="s">
        <v>48</v>
      </c>
      <c r="V124" s="35"/>
      <c r="W124" s="172">
        <f>V124*K124</f>
        <v>0</v>
      </c>
      <c r="X124" s="172">
        <v>0</v>
      </c>
      <c r="Y124" s="172">
        <f>X124*K124</f>
        <v>0</v>
      </c>
      <c r="Z124" s="172">
        <v>0</v>
      </c>
      <c r="AA124" s="173">
        <f>Z124*K124</f>
        <v>0</v>
      </c>
      <c r="AR124" s="18" t="s">
        <v>162</v>
      </c>
      <c r="AT124" s="18" t="s">
        <v>158</v>
      </c>
      <c r="AU124" s="18" t="s">
        <v>90</v>
      </c>
      <c r="AY124" s="18" t="s">
        <v>157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90</v>
      </c>
      <c r="BK124" s="174">
        <f>ROUND(L124*K124,3)</f>
        <v>0</v>
      </c>
      <c r="BL124" s="18" t="s">
        <v>162</v>
      </c>
      <c r="BM124" s="18" t="s">
        <v>90</v>
      </c>
    </row>
    <row r="125" spans="2:65" s="9" customFormat="1" ht="37.35" customHeight="1">
      <c r="B125" s="155"/>
      <c r="C125" s="156"/>
      <c r="D125" s="157" t="s">
        <v>639</v>
      </c>
      <c r="E125" s="157"/>
      <c r="F125" s="157"/>
      <c r="G125" s="157"/>
      <c r="H125" s="157"/>
      <c r="I125" s="157"/>
      <c r="J125" s="157"/>
      <c r="K125" s="157"/>
      <c r="L125" s="157"/>
      <c r="M125" s="157"/>
      <c r="N125" s="228">
        <f>BK125</f>
        <v>0</v>
      </c>
      <c r="O125" s="229"/>
      <c r="P125" s="229"/>
      <c r="Q125" s="229"/>
      <c r="R125" s="158"/>
      <c r="T125" s="159"/>
      <c r="U125" s="156"/>
      <c r="V125" s="156"/>
      <c r="W125" s="160">
        <f>W126</f>
        <v>0</v>
      </c>
      <c r="X125" s="156"/>
      <c r="Y125" s="160">
        <f>Y126</f>
        <v>0</v>
      </c>
      <c r="Z125" s="156"/>
      <c r="AA125" s="161">
        <f>AA126</f>
        <v>0</v>
      </c>
      <c r="AR125" s="162" t="s">
        <v>93</v>
      </c>
      <c r="AT125" s="163" t="s">
        <v>80</v>
      </c>
      <c r="AU125" s="163" t="s">
        <v>81</v>
      </c>
      <c r="AY125" s="162" t="s">
        <v>157</v>
      </c>
      <c r="BK125" s="164">
        <f>BK126</f>
        <v>0</v>
      </c>
    </row>
    <row r="126" spans="2:65" s="9" customFormat="1" ht="19.899999999999999" customHeight="1">
      <c r="B126" s="155"/>
      <c r="C126" s="156"/>
      <c r="D126" s="165" t="s">
        <v>640</v>
      </c>
      <c r="E126" s="165"/>
      <c r="F126" s="165"/>
      <c r="G126" s="165"/>
      <c r="H126" s="165"/>
      <c r="I126" s="165"/>
      <c r="J126" s="165"/>
      <c r="K126" s="165"/>
      <c r="L126" s="165"/>
      <c r="M126" s="165"/>
      <c r="N126" s="235">
        <f>BK126</f>
        <v>0</v>
      </c>
      <c r="O126" s="236"/>
      <c r="P126" s="236"/>
      <c r="Q126" s="236"/>
      <c r="R126" s="158"/>
      <c r="T126" s="159"/>
      <c r="U126" s="156"/>
      <c r="V126" s="156"/>
      <c r="W126" s="160">
        <f>SUM(W127:W164)</f>
        <v>0</v>
      </c>
      <c r="X126" s="156"/>
      <c r="Y126" s="160">
        <f>SUM(Y127:Y164)</f>
        <v>0</v>
      </c>
      <c r="Z126" s="156"/>
      <c r="AA126" s="161">
        <f>SUM(AA127:AA164)</f>
        <v>0</v>
      </c>
      <c r="AR126" s="162" t="s">
        <v>93</v>
      </c>
      <c r="AT126" s="163" t="s">
        <v>80</v>
      </c>
      <c r="AU126" s="163" t="s">
        <v>87</v>
      </c>
      <c r="AY126" s="162" t="s">
        <v>157</v>
      </c>
      <c r="BK126" s="164">
        <f>SUM(BK127:BK164)</f>
        <v>0</v>
      </c>
    </row>
    <row r="127" spans="2:65" s="1" customFormat="1" ht="25.5" customHeight="1">
      <c r="B127" s="34"/>
      <c r="C127" s="166" t="s">
        <v>90</v>
      </c>
      <c r="D127" s="166" t="s">
        <v>158</v>
      </c>
      <c r="E127" s="167" t="s">
        <v>644</v>
      </c>
      <c r="F127" s="237" t="s">
        <v>645</v>
      </c>
      <c r="G127" s="237"/>
      <c r="H127" s="237"/>
      <c r="I127" s="237"/>
      <c r="J127" s="168" t="s">
        <v>172</v>
      </c>
      <c r="K127" s="169">
        <v>20</v>
      </c>
      <c r="L127" s="238">
        <v>0</v>
      </c>
      <c r="M127" s="239"/>
      <c r="N127" s="240">
        <f t="shared" ref="N127:N164" si="5">ROUND(L127*K127,3)</f>
        <v>0</v>
      </c>
      <c r="O127" s="240"/>
      <c r="P127" s="240"/>
      <c r="Q127" s="240"/>
      <c r="R127" s="36"/>
      <c r="T127" s="171" t="s">
        <v>20</v>
      </c>
      <c r="U127" s="43" t="s">
        <v>48</v>
      </c>
      <c r="V127" s="35"/>
      <c r="W127" s="172">
        <f t="shared" ref="W127:W164" si="6">V127*K127</f>
        <v>0</v>
      </c>
      <c r="X127" s="172">
        <v>0</v>
      </c>
      <c r="Y127" s="172">
        <f t="shared" ref="Y127:Y164" si="7">X127*K127</f>
        <v>0</v>
      </c>
      <c r="Z127" s="172">
        <v>0</v>
      </c>
      <c r="AA127" s="173">
        <f t="shared" ref="AA127:AA164" si="8">Z127*K127</f>
        <v>0</v>
      </c>
      <c r="AR127" s="18" t="s">
        <v>271</v>
      </c>
      <c r="AT127" s="18" t="s">
        <v>158</v>
      </c>
      <c r="AU127" s="18" t="s">
        <v>90</v>
      </c>
      <c r="AY127" s="18" t="s">
        <v>157</v>
      </c>
      <c r="BE127" s="109">
        <f t="shared" ref="BE127:BE164" si="9">IF(U127="základná",N127,0)</f>
        <v>0</v>
      </c>
      <c r="BF127" s="109">
        <f t="shared" ref="BF127:BF164" si="10">IF(U127="znížená",N127,0)</f>
        <v>0</v>
      </c>
      <c r="BG127" s="109">
        <f t="shared" ref="BG127:BG164" si="11">IF(U127="zákl. prenesená",N127,0)</f>
        <v>0</v>
      </c>
      <c r="BH127" s="109">
        <f t="shared" ref="BH127:BH164" si="12">IF(U127="zníž. prenesená",N127,0)</f>
        <v>0</v>
      </c>
      <c r="BI127" s="109">
        <f t="shared" ref="BI127:BI164" si="13">IF(U127="nulová",N127,0)</f>
        <v>0</v>
      </c>
      <c r="BJ127" s="18" t="s">
        <v>90</v>
      </c>
      <c r="BK127" s="174">
        <f t="shared" ref="BK127:BK164" si="14">ROUND(L127*K127,3)</f>
        <v>0</v>
      </c>
      <c r="BL127" s="18" t="s">
        <v>271</v>
      </c>
      <c r="BM127" s="18" t="s">
        <v>162</v>
      </c>
    </row>
    <row r="128" spans="2:65" s="1" customFormat="1" ht="25.5" customHeight="1">
      <c r="B128" s="34"/>
      <c r="C128" s="175" t="s">
        <v>93</v>
      </c>
      <c r="D128" s="175" t="s">
        <v>304</v>
      </c>
      <c r="E128" s="176" t="s">
        <v>646</v>
      </c>
      <c r="F128" s="241" t="s">
        <v>647</v>
      </c>
      <c r="G128" s="241"/>
      <c r="H128" s="241"/>
      <c r="I128" s="241"/>
      <c r="J128" s="177" t="s">
        <v>172</v>
      </c>
      <c r="K128" s="178">
        <v>20</v>
      </c>
      <c r="L128" s="242">
        <v>0</v>
      </c>
      <c r="M128" s="243"/>
      <c r="N128" s="244">
        <f t="shared" si="5"/>
        <v>0</v>
      </c>
      <c r="O128" s="240"/>
      <c r="P128" s="240"/>
      <c r="Q128" s="240"/>
      <c r="R128" s="36"/>
      <c r="T128" s="171" t="s">
        <v>20</v>
      </c>
      <c r="U128" s="43" t="s">
        <v>48</v>
      </c>
      <c r="V128" s="35"/>
      <c r="W128" s="172">
        <f t="shared" si="6"/>
        <v>0</v>
      </c>
      <c r="X128" s="172">
        <v>0</v>
      </c>
      <c r="Y128" s="172">
        <f t="shared" si="7"/>
        <v>0</v>
      </c>
      <c r="Z128" s="172">
        <v>0</v>
      </c>
      <c r="AA128" s="173">
        <f t="shared" si="8"/>
        <v>0</v>
      </c>
      <c r="AR128" s="18" t="s">
        <v>648</v>
      </c>
      <c r="AT128" s="18" t="s">
        <v>304</v>
      </c>
      <c r="AU128" s="18" t="s">
        <v>90</v>
      </c>
      <c r="AY128" s="18" t="s">
        <v>157</v>
      </c>
      <c r="BE128" s="109">
        <f t="shared" si="9"/>
        <v>0</v>
      </c>
      <c r="BF128" s="109">
        <f t="shared" si="10"/>
        <v>0</v>
      </c>
      <c r="BG128" s="109">
        <f t="shared" si="11"/>
        <v>0</v>
      </c>
      <c r="BH128" s="109">
        <f t="shared" si="12"/>
        <v>0</v>
      </c>
      <c r="BI128" s="109">
        <f t="shared" si="13"/>
        <v>0</v>
      </c>
      <c r="BJ128" s="18" t="s">
        <v>90</v>
      </c>
      <c r="BK128" s="174">
        <f t="shared" si="14"/>
        <v>0</v>
      </c>
      <c r="BL128" s="18" t="s">
        <v>271</v>
      </c>
      <c r="BM128" s="18" t="s">
        <v>169</v>
      </c>
    </row>
    <row r="129" spans="2:65" s="1" customFormat="1" ht="25.5" customHeight="1">
      <c r="B129" s="34"/>
      <c r="C129" s="166" t="s">
        <v>162</v>
      </c>
      <c r="D129" s="166" t="s">
        <v>158</v>
      </c>
      <c r="E129" s="167" t="s">
        <v>649</v>
      </c>
      <c r="F129" s="237" t="s">
        <v>650</v>
      </c>
      <c r="G129" s="237"/>
      <c r="H129" s="237"/>
      <c r="I129" s="237"/>
      <c r="J129" s="168" t="s">
        <v>172</v>
      </c>
      <c r="K129" s="169">
        <v>60</v>
      </c>
      <c r="L129" s="238">
        <v>0</v>
      </c>
      <c r="M129" s="239"/>
      <c r="N129" s="240">
        <f t="shared" si="5"/>
        <v>0</v>
      </c>
      <c r="O129" s="240"/>
      <c r="P129" s="240"/>
      <c r="Q129" s="240"/>
      <c r="R129" s="36"/>
      <c r="T129" s="171" t="s">
        <v>20</v>
      </c>
      <c r="U129" s="43" t="s">
        <v>48</v>
      </c>
      <c r="V129" s="35"/>
      <c r="W129" s="172">
        <f t="shared" si="6"/>
        <v>0</v>
      </c>
      <c r="X129" s="172">
        <v>0</v>
      </c>
      <c r="Y129" s="172">
        <f t="shared" si="7"/>
        <v>0</v>
      </c>
      <c r="Z129" s="172">
        <v>0</v>
      </c>
      <c r="AA129" s="173">
        <f t="shared" si="8"/>
        <v>0</v>
      </c>
      <c r="AR129" s="18" t="s">
        <v>271</v>
      </c>
      <c r="AT129" s="18" t="s">
        <v>158</v>
      </c>
      <c r="AU129" s="18" t="s">
        <v>90</v>
      </c>
      <c r="AY129" s="18" t="s">
        <v>157</v>
      </c>
      <c r="BE129" s="109">
        <f t="shared" si="9"/>
        <v>0</v>
      </c>
      <c r="BF129" s="109">
        <f t="shared" si="10"/>
        <v>0</v>
      </c>
      <c r="BG129" s="109">
        <f t="shared" si="11"/>
        <v>0</v>
      </c>
      <c r="BH129" s="109">
        <f t="shared" si="12"/>
        <v>0</v>
      </c>
      <c r="BI129" s="109">
        <f t="shared" si="13"/>
        <v>0</v>
      </c>
      <c r="BJ129" s="18" t="s">
        <v>90</v>
      </c>
      <c r="BK129" s="174">
        <f t="shared" si="14"/>
        <v>0</v>
      </c>
      <c r="BL129" s="18" t="s">
        <v>271</v>
      </c>
      <c r="BM129" s="18" t="s">
        <v>173</v>
      </c>
    </row>
    <row r="130" spans="2:65" s="1" customFormat="1" ht="25.5" customHeight="1">
      <c r="B130" s="34"/>
      <c r="C130" s="175" t="s">
        <v>174</v>
      </c>
      <c r="D130" s="175" t="s">
        <v>304</v>
      </c>
      <c r="E130" s="176" t="s">
        <v>651</v>
      </c>
      <c r="F130" s="241" t="s">
        <v>652</v>
      </c>
      <c r="G130" s="241"/>
      <c r="H130" s="241"/>
      <c r="I130" s="241"/>
      <c r="J130" s="177" t="s">
        <v>172</v>
      </c>
      <c r="K130" s="178">
        <v>60</v>
      </c>
      <c r="L130" s="242">
        <v>0</v>
      </c>
      <c r="M130" s="243"/>
      <c r="N130" s="244">
        <f t="shared" si="5"/>
        <v>0</v>
      </c>
      <c r="O130" s="240"/>
      <c r="P130" s="240"/>
      <c r="Q130" s="240"/>
      <c r="R130" s="36"/>
      <c r="T130" s="171" t="s">
        <v>20</v>
      </c>
      <c r="U130" s="43" t="s">
        <v>48</v>
      </c>
      <c r="V130" s="35"/>
      <c r="W130" s="172">
        <f t="shared" si="6"/>
        <v>0</v>
      </c>
      <c r="X130" s="172">
        <v>0</v>
      </c>
      <c r="Y130" s="172">
        <f t="shared" si="7"/>
        <v>0</v>
      </c>
      <c r="Z130" s="172">
        <v>0</v>
      </c>
      <c r="AA130" s="173">
        <f t="shared" si="8"/>
        <v>0</v>
      </c>
      <c r="AR130" s="18" t="s">
        <v>648</v>
      </c>
      <c r="AT130" s="18" t="s">
        <v>304</v>
      </c>
      <c r="AU130" s="18" t="s">
        <v>90</v>
      </c>
      <c r="AY130" s="18" t="s">
        <v>157</v>
      </c>
      <c r="BE130" s="109">
        <f t="shared" si="9"/>
        <v>0</v>
      </c>
      <c r="BF130" s="109">
        <f t="shared" si="10"/>
        <v>0</v>
      </c>
      <c r="BG130" s="109">
        <f t="shared" si="11"/>
        <v>0</v>
      </c>
      <c r="BH130" s="109">
        <f t="shared" si="12"/>
        <v>0</v>
      </c>
      <c r="BI130" s="109">
        <f t="shared" si="13"/>
        <v>0</v>
      </c>
      <c r="BJ130" s="18" t="s">
        <v>90</v>
      </c>
      <c r="BK130" s="174">
        <f t="shared" si="14"/>
        <v>0</v>
      </c>
      <c r="BL130" s="18" t="s">
        <v>271</v>
      </c>
      <c r="BM130" s="18" t="s">
        <v>177</v>
      </c>
    </row>
    <row r="131" spans="2:65" s="1" customFormat="1" ht="38.25" customHeight="1">
      <c r="B131" s="34"/>
      <c r="C131" s="166" t="s">
        <v>169</v>
      </c>
      <c r="D131" s="166" t="s">
        <v>158</v>
      </c>
      <c r="E131" s="167" t="s">
        <v>653</v>
      </c>
      <c r="F131" s="237" t="s">
        <v>654</v>
      </c>
      <c r="G131" s="237"/>
      <c r="H131" s="237"/>
      <c r="I131" s="237"/>
      <c r="J131" s="168" t="s">
        <v>165</v>
      </c>
      <c r="K131" s="169">
        <v>4</v>
      </c>
      <c r="L131" s="238">
        <v>0</v>
      </c>
      <c r="M131" s="239"/>
      <c r="N131" s="240">
        <f t="shared" si="5"/>
        <v>0</v>
      </c>
      <c r="O131" s="240"/>
      <c r="P131" s="240"/>
      <c r="Q131" s="240"/>
      <c r="R131" s="36"/>
      <c r="T131" s="171" t="s">
        <v>20</v>
      </c>
      <c r="U131" s="43" t="s">
        <v>48</v>
      </c>
      <c r="V131" s="35"/>
      <c r="W131" s="172">
        <f t="shared" si="6"/>
        <v>0</v>
      </c>
      <c r="X131" s="172">
        <v>0</v>
      </c>
      <c r="Y131" s="172">
        <f t="shared" si="7"/>
        <v>0</v>
      </c>
      <c r="Z131" s="172">
        <v>0</v>
      </c>
      <c r="AA131" s="173">
        <f t="shared" si="8"/>
        <v>0</v>
      </c>
      <c r="AR131" s="18" t="s">
        <v>271</v>
      </c>
      <c r="AT131" s="18" t="s">
        <v>158</v>
      </c>
      <c r="AU131" s="18" t="s">
        <v>90</v>
      </c>
      <c r="AY131" s="18" t="s">
        <v>157</v>
      </c>
      <c r="BE131" s="109">
        <f t="shared" si="9"/>
        <v>0</v>
      </c>
      <c r="BF131" s="109">
        <f t="shared" si="10"/>
        <v>0</v>
      </c>
      <c r="BG131" s="109">
        <f t="shared" si="11"/>
        <v>0</v>
      </c>
      <c r="BH131" s="109">
        <f t="shared" si="12"/>
        <v>0</v>
      </c>
      <c r="BI131" s="109">
        <f t="shared" si="13"/>
        <v>0</v>
      </c>
      <c r="BJ131" s="18" t="s">
        <v>90</v>
      </c>
      <c r="BK131" s="174">
        <f t="shared" si="14"/>
        <v>0</v>
      </c>
      <c r="BL131" s="18" t="s">
        <v>271</v>
      </c>
      <c r="BM131" s="18" t="s">
        <v>180</v>
      </c>
    </row>
    <row r="132" spans="2:65" s="1" customFormat="1" ht="16.5" customHeight="1">
      <c r="B132" s="34"/>
      <c r="C132" s="175" t="s">
        <v>181</v>
      </c>
      <c r="D132" s="175" t="s">
        <v>304</v>
      </c>
      <c r="E132" s="176" t="s">
        <v>655</v>
      </c>
      <c r="F132" s="241" t="s">
        <v>656</v>
      </c>
      <c r="G132" s="241"/>
      <c r="H132" s="241"/>
      <c r="I132" s="241"/>
      <c r="J132" s="177" t="s">
        <v>165</v>
      </c>
      <c r="K132" s="178">
        <v>4</v>
      </c>
      <c r="L132" s="242">
        <v>0</v>
      </c>
      <c r="M132" s="243"/>
      <c r="N132" s="244">
        <f t="shared" si="5"/>
        <v>0</v>
      </c>
      <c r="O132" s="240"/>
      <c r="P132" s="240"/>
      <c r="Q132" s="240"/>
      <c r="R132" s="36"/>
      <c r="T132" s="171" t="s">
        <v>20</v>
      </c>
      <c r="U132" s="43" t="s">
        <v>48</v>
      </c>
      <c r="V132" s="35"/>
      <c r="W132" s="172">
        <f t="shared" si="6"/>
        <v>0</v>
      </c>
      <c r="X132" s="172">
        <v>0</v>
      </c>
      <c r="Y132" s="172">
        <f t="shared" si="7"/>
        <v>0</v>
      </c>
      <c r="Z132" s="172">
        <v>0</v>
      </c>
      <c r="AA132" s="173">
        <f t="shared" si="8"/>
        <v>0</v>
      </c>
      <c r="AR132" s="18" t="s">
        <v>648</v>
      </c>
      <c r="AT132" s="18" t="s">
        <v>304</v>
      </c>
      <c r="AU132" s="18" t="s">
        <v>90</v>
      </c>
      <c r="AY132" s="18" t="s">
        <v>157</v>
      </c>
      <c r="BE132" s="109">
        <f t="shared" si="9"/>
        <v>0</v>
      </c>
      <c r="BF132" s="109">
        <f t="shared" si="10"/>
        <v>0</v>
      </c>
      <c r="BG132" s="109">
        <f t="shared" si="11"/>
        <v>0</v>
      </c>
      <c r="BH132" s="109">
        <f t="shared" si="12"/>
        <v>0</v>
      </c>
      <c r="BI132" s="109">
        <f t="shared" si="13"/>
        <v>0</v>
      </c>
      <c r="BJ132" s="18" t="s">
        <v>90</v>
      </c>
      <c r="BK132" s="174">
        <f t="shared" si="14"/>
        <v>0</v>
      </c>
      <c r="BL132" s="18" t="s">
        <v>271</v>
      </c>
      <c r="BM132" s="18" t="s">
        <v>184</v>
      </c>
    </row>
    <row r="133" spans="2:65" s="1" customFormat="1" ht="25.5" customHeight="1">
      <c r="B133" s="34"/>
      <c r="C133" s="166" t="s">
        <v>173</v>
      </c>
      <c r="D133" s="166" t="s">
        <v>158</v>
      </c>
      <c r="E133" s="167" t="s">
        <v>657</v>
      </c>
      <c r="F133" s="237" t="s">
        <v>658</v>
      </c>
      <c r="G133" s="237"/>
      <c r="H133" s="237"/>
      <c r="I133" s="237"/>
      <c r="J133" s="168" t="s">
        <v>165</v>
      </c>
      <c r="K133" s="169">
        <v>4</v>
      </c>
      <c r="L133" s="238">
        <v>0</v>
      </c>
      <c r="M133" s="239"/>
      <c r="N133" s="240">
        <f t="shared" si="5"/>
        <v>0</v>
      </c>
      <c r="O133" s="240"/>
      <c r="P133" s="240"/>
      <c r="Q133" s="240"/>
      <c r="R133" s="36"/>
      <c r="T133" s="171" t="s">
        <v>20</v>
      </c>
      <c r="U133" s="43" t="s">
        <v>48</v>
      </c>
      <c r="V133" s="35"/>
      <c r="W133" s="172">
        <f t="shared" si="6"/>
        <v>0</v>
      </c>
      <c r="X133" s="172">
        <v>0</v>
      </c>
      <c r="Y133" s="172">
        <f t="shared" si="7"/>
        <v>0</v>
      </c>
      <c r="Z133" s="172">
        <v>0</v>
      </c>
      <c r="AA133" s="173">
        <f t="shared" si="8"/>
        <v>0</v>
      </c>
      <c r="AR133" s="18" t="s">
        <v>271</v>
      </c>
      <c r="AT133" s="18" t="s">
        <v>158</v>
      </c>
      <c r="AU133" s="18" t="s">
        <v>90</v>
      </c>
      <c r="AY133" s="18" t="s">
        <v>157</v>
      </c>
      <c r="BE133" s="109">
        <f t="shared" si="9"/>
        <v>0</v>
      </c>
      <c r="BF133" s="109">
        <f t="shared" si="10"/>
        <v>0</v>
      </c>
      <c r="BG133" s="109">
        <f t="shared" si="11"/>
        <v>0</v>
      </c>
      <c r="BH133" s="109">
        <f t="shared" si="12"/>
        <v>0</v>
      </c>
      <c r="BI133" s="109">
        <f t="shared" si="13"/>
        <v>0</v>
      </c>
      <c r="BJ133" s="18" t="s">
        <v>90</v>
      </c>
      <c r="BK133" s="174">
        <f t="shared" si="14"/>
        <v>0</v>
      </c>
      <c r="BL133" s="18" t="s">
        <v>271</v>
      </c>
      <c r="BM133" s="18" t="s">
        <v>187</v>
      </c>
    </row>
    <row r="134" spans="2:65" s="1" customFormat="1" ht="16.5" customHeight="1">
      <c r="B134" s="34"/>
      <c r="C134" s="175" t="s">
        <v>188</v>
      </c>
      <c r="D134" s="175" t="s">
        <v>304</v>
      </c>
      <c r="E134" s="176" t="s">
        <v>659</v>
      </c>
      <c r="F134" s="241" t="s">
        <v>660</v>
      </c>
      <c r="G134" s="241"/>
      <c r="H134" s="241"/>
      <c r="I134" s="241"/>
      <c r="J134" s="177" t="s">
        <v>165</v>
      </c>
      <c r="K134" s="178">
        <v>4</v>
      </c>
      <c r="L134" s="242">
        <v>0</v>
      </c>
      <c r="M134" s="243"/>
      <c r="N134" s="244">
        <f t="shared" si="5"/>
        <v>0</v>
      </c>
      <c r="O134" s="240"/>
      <c r="P134" s="240"/>
      <c r="Q134" s="240"/>
      <c r="R134" s="36"/>
      <c r="T134" s="171" t="s">
        <v>20</v>
      </c>
      <c r="U134" s="43" t="s">
        <v>48</v>
      </c>
      <c r="V134" s="35"/>
      <c r="W134" s="172">
        <f t="shared" si="6"/>
        <v>0</v>
      </c>
      <c r="X134" s="172">
        <v>0</v>
      </c>
      <c r="Y134" s="172">
        <f t="shared" si="7"/>
        <v>0</v>
      </c>
      <c r="Z134" s="172">
        <v>0</v>
      </c>
      <c r="AA134" s="173">
        <f t="shared" si="8"/>
        <v>0</v>
      </c>
      <c r="AR134" s="18" t="s">
        <v>648</v>
      </c>
      <c r="AT134" s="18" t="s">
        <v>304</v>
      </c>
      <c r="AU134" s="18" t="s">
        <v>90</v>
      </c>
      <c r="AY134" s="18" t="s">
        <v>157</v>
      </c>
      <c r="BE134" s="109">
        <f t="shared" si="9"/>
        <v>0</v>
      </c>
      <c r="BF134" s="109">
        <f t="shared" si="10"/>
        <v>0</v>
      </c>
      <c r="BG134" s="109">
        <f t="shared" si="11"/>
        <v>0</v>
      </c>
      <c r="BH134" s="109">
        <f t="shared" si="12"/>
        <v>0</v>
      </c>
      <c r="BI134" s="109">
        <f t="shared" si="13"/>
        <v>0</v>
      </c>
      <c r="BJ134" s="18" t="s">
        <v>90</v>
      </c>
      <c r="BK134" s="174">
        <f t="shared" si="14"/>
        <v>0</v>
      </c>
      <c r="BL134" s="18" t="s">
        <v>271</v>
      </c>
      <c r="BM134" s="18" t="s">
        <v>191</v>
      </c>
    </row>
    <row r="135" spans="2:65" s="1" customFormat="1" ht="38.25" customHeight="1">
      <c r="B135" s="34"/>
      <c r="C135" s="166" t="s">
        <v>177</v>
      </c>
      <c r="D135" s="166" t="s">
        <v>158</v>
      </c>
      <c r="E135" s="167" t="s">
        <v>661</v>
      </c>
      <c r="F135" s="237" t="s">
        <v>662</v>
      </c>
      <c r="G135" s="237"/>
      <c r="H135" s="237"/>
      <c r="I135" s="237"/>
      <c r="J135" s="168" t="s">
        <v>165</v>
      </c>
      <c r="K135" s="169">
        <v>3</v>
      </c>
      <c r="L135" s="238">
        <v>0</v>
      </c>
      <c r="M135" s="239"/>
      <c r="N135" s="240">
        <f t="shared" si="5"/>
        <v>0</v>
      </c>
      <c r="O135" s="240"/>
      <c r="P135" s="240"/>
      <c r="Q135" s="240"/>
      <c r="R135" s="36"/>
      <c r="T135" s="171" t="s">
        <v>20</v>
      </c>
      <c r="U135" s="43" t="s">
        <v>48</v>
      </c>
      <c r="V135" s="35"/>
      <c r="W135" s="172">
        <f t="shared" si="6"/>
        <v>0</v>
      </c>
      <c r="X135" s="172">
        <v>0</v>
      </c>
      <c r="Y135" s="172">
        <f t="shared" si="7"/>
        <v>0</v>
      </c>
      <c r="Z135" s="172">
        <v>0</v>
      </c>
      <c r="AA135" s="173">
        <f t="shared" si="8"/>
        <v>0</v>
      </c>
      <c r="AR135" s="18" t="s">
        <v>271</v>
      </c>
      <c r="AT135" s="18" t="s">
        <v>158</v>
      </c>
      <c r="AU135" s="18" t="s">
        <v>90</v>
      </c>
      <c r="AY135" s="18" t="s">
        <v>157</v>
      </c>
      <c r="BE135" s="109">
        <f t="shared" si="9"/>
        <v>0</v>
      </c>
      <c r="BF135" s="109">
        <f t="shared" si="10"/>
        <v>0</v>
      </c>
      <c r="BG135" s="109">
        <f t="shared" si="11"/>
        <v>0</v>
      </c>
      <c r="BH135" s="109">
        <f t="shared" si="12"/>
        <v>0</v>
      </c>
      <c r="BI135" s="109">
        <f t="shared" si="13"/>
        <v>0</v>
      </c>
      <c r="BJ135" s="18" t="s">
        <v>90</v>
      </c>
      <c r="BK135" s="174">
        <f t="shared" si="14"/>
        <v>0</v>
      </c>
      <c r="BL135" s="18" t="s">
        <v>271</v>
      </c>
      <c r="BM135" s="18" t="s">
        <v>10</v>
      </c>
    </row>
    <row r="136" spans="2:65" s="1" customFormat="1" ht="16.5" customHeight="1">
      <c r="B136" s="34"/>
      <c r="C136" s="175" t="s">
        <v>194</v>
      </c>
      <c r="D136" s="175" t="s">
        <v>304</v>
      </c>
      <c r="E136" s="176" t="s">
        <v>663</v>
      </c>
      <c r="F136" s="241" t="s">
        <v>664</v>
      </c>
      <c r="G136" s="241"/>
      <c r="H136" s="241"/>
      <c r="I136" s="241"/>
      <c r="J136" s="177" t="s">
        <v>165</v>
      </c>
      <c r="K136" s="178">
        <v>3</v>
      </c>
      <c r="L136" s="242">
        <v>0</v>
      </c>
      <c r="M136" s="243"/>
      <c r="N136" s="244">
        <f t="shared" si="5"/>
        <v>0</v>
      </c>
      <c r="O136" s="240"/>
      <c r="P136" s="240"/>
      <c r="Q136" s="240"/>
      <c r="R136" s="36"/>
      <c r="T136" s="171" t="s">
        <v>20</v>
      </c>
      <c r="U136" s="43" t="s">
        <v>48</v>
      </c>
      <c r="V136" s="35"/>
      <c r="W136" s="172">
        <f t="shared" si="6"/>
        <v>0</v>
      </c>
      <c r="X136" s="172">
        <v>0</v>
      </c>
      <c r="Y136" s="172">
        <f t="shared" si="7"/>
        <v>0</v>
      </c>
      <c r="Z136" s="172">
        <v>0</v>
      </c>
      <c r="AA136" s="173">
        <f t="shared" si="8"/>
        <v>0</v>
      </c>
      <c r="AR136" s="18" t="s">
        <v>648</v>
      </c>
      <c r="AT136" s="18" t="s">
        <v>304</v>
      </c>
      <c r="AU136" s="18" t="s">
        <v>90</v>
      </c>
      <c r="AY136" s="18" t="s">
        <v>157</v>
      </c>
      <c r="BE136" s="109">
        <f t="shared" si="9"/>
        <v>0</v>
      </c>
      <c r="BF136" s="109">
        <f t="shared" si="10"/>
        <v>0</v>
      </c>
      <c r="BG136" s="109">
        <f t="shared" si="11"/>
        <v>0</v>
      </c>
      <c r="BH136" s="109">
        <f t="shared" si="12"/>
        <v>0</v>
      </c>
      <c r="BI136" s="109">
        <f t="shared" si="13"/>
        <v>0</v>
      </c>
      <c r="BJ136" s="18" t="s">
        <v>90</v>
      </c>
      <c r="BK136" s="174">
        <f t="shared" si="14"/>
        <v>0</v>
      </c>
      <c r="BL136" s="18" t="s">
        <v>271</v>
      </c>
      <c r="BM136" s="18" t="s">
        <v>197</v>
      </c>
    </row>
    <row r="137" spans="2:65" s="1" customFormat="1" ht="25.5" customHeight="1">
      <c r="B137" s="34"/>
      <c r="C137" s="166" t="s">
        <v>180</v>
      </c>
      <c r="D137" s="166" t="s">
        <v>158</v>
      </c>
      <c r="E137" s="167" t="s">
        <v>665</v>
      </c>
      <c r="F137" s="237" t="s">
        <v>666</v>
      </c>
      <c r="G137" s="237"/>
      <c r="H137" s="237"/>
      <c r="I137" s="237"/>
      <c r="J137" s="168" t="s">
        <v>165</v>
      </c>
      <c r="K137" s="169">
        <v>3</v>
      </c>
      <c r="L137" s="238">
        <v>0</v>
      </c>
      <c r="M137" s="239"/>
      <c r="N137" s="240">
        <f t="shared" si="5"/>
        <v>0</v>
      </c>
      <c r="O137" s="240"/>
      <c r="P137" s="240"/>
      <c r="Q137" s="240"/>
      <c r="R137" s="36"/>
      <c r="T137" s="171" t="s">
        <v>20</v>
      </c>
      <c r="U137" s="43" t="s">
        <v>48</v>
      </c>
      <c r="V137" s="35"/>
      <c r="W137" s="172">
        <f t="shared" si="6"/>
        <v>0</v>
      </c>
      <c r="X137" s="172">
        <v>0</v>
      </c>
      <c r="Y137" s="172">
        <f t="shared" si="7"/>
        <v>0</v>
      </c>
      <c r="Z137" s="172">
        <v>0</v>
      </c>
      <c r="AA137" s="173">
        <f t="shared" si="8"/>
        <v>0</v>
      </c>
      <c r="AR137" s="18" t="s">
        <v>271</v>
      </c>
      <c r="AT137" s="18" t="s">
        <v>158</v>
      </c>
      <c r="AU137" s="18" t="s">
        <v>90</v>
      </c>
      <c r="AY137" s="18" t="s">
        <v>157</v>
      </c>
      <c r="BE137" s="109">
        <f t="shared" si="9"/>
        <v>0</v>
      </c>
      <c r="BF137" s="109">
        <f t="shared" si="10"/>
        <v>0</v>
      </c>
      <c r="BG137" s="109">
        <f t="shared" si="11"/>
        <v>0</v>
      </c>
      <c r="BH137" s="109">
        <f t="shared" si="12"/>
        <v>0</v>
      </c>
      <c r="BI137" s="109">
        <f t="shared" si="13"/>
        <v>0</v>
      </c>
      <c r="BJ137" s="18" t="s">
        <v>90</v>
      </c>
      <c r="BK137" s="174">
        <f t="shared" si="14"/>
        <v>0</v>
      </c>
      <c r="BL137" s="18" t="s">
        <v>271</v>
      </c>
      <c r="BM137" s="18" t="s">
        <v>200</v>
      </c>
    </row>
    <row r="138" spans="2:65" s="1" customFormat="1" ht="25.5" customHeight="1">
      <c r="B138" s="34"/>
      <c r="C138" s="166" t="s">
        <v>201</v>
      </c>
      <c r="D138" s="166" t="s">
        <v>158</v>
      </c>
      <c r="E138" s="167" t="s">
        <v>667</v>
      </c>
      <c r="F138" s="237" t="s">
        <v>668</v>
      </c>
      <c r="G138" s="237"/>
      <c r="H138" s="237"/>
      <c r="I138" s="237"/>
      <c r="J138" s="168" t="s">
        <v>165</v>
      </c>
      <c r="K138" s="169">
        <v>1</v>
      </c>
      <c r="L138" s="238">
        <v>0</v>
      </c>
      <c r="M138" s="239"/>
      <c r="N138" s="240">
        <f t="shared" si="5"/>
        <v>0</v>
      </c>
      <c r="O138" s="240"/>
      <c r="P138" s="240"/>
      <c r="Q138" s="240"/>
      <c r="R138" s="36"/>
      <c r="T138" s="171" t="s">
        <v>20</v>
      </c>
      <c r="U138" s="43" t="s">
        <v>48</v>
      </c>
      <c r="V138" s="35"/>
      <c r="W138" s="172">
        <f t="shared" si="6"/>
        <v>0</v>
      </c>
      <c r="X138" s="172">
        <v>0</v>
      </c>
      <c r="Y138" s="172">
        <f t="shared" si="7"/>
        <v>0</v>
      </c>
      <c r="Z138" s="172">
        <v>0</v>
      </c>
      <c r="AA138" s="173">
        <f t="shared" si="8"/>
        <v>0</v>
      </c>
      <c r="AR138" s="18" t="s">
        <v>271</v>
      </c>
      <c r="AT138" s="18" t="s">
        <v>158</v>
      </c>
      <c r="AU138" s="18" t="s">
        <v>90</v>
      </c>
      <c r="AY138" s="18" t="s">
        <v>157</v>
      </c>
      <c r="BE138" s="109">
        <f t="shared" si="9"/>
        <v>0</v>
      </c>
      <c r="BF138" s="109">
        <f t="shared" si="10"/>
        <v>0</v>
      </c>
      <c r="BG138" s="109">
        <f t="shared" si="11"/>
        <v>0</v>
      </c>
      <c r="BH138" s="109">
        <f t="shared" si="12"/>
        <v>0</v>
      </c>
      <c r="BI138" s="109">
        <f t="shared" si="13"/>
        <v>0</v>
      </c>
      <c r="BJ138" s="18" t="s">
        <v>90</v>
      </c>
      <c r="BK138" s="174">
        <f t="shared" si="14"/>
        <v>0</v>
      </c>
      <c r="BL138" s="18" t="s">
        <v>271</v>
      </c>
      <c r="BM138" s="18" t="s">
        <v>204</v>
      </c>
    </row>
    <row r="139" spans="2:65" s="1" customFormat="1" ht="38.25" customHeight="1">
      <c r="B139" s="34"/>
      <c r="C139" s="166" t="s">
        <v>184</v>
      </c>
      <c r="D139" s="166" t="s">
        <v>158</v>
      </c>
      <c r="E139" s="167" t="s">
        <v>669</v>
      </c>
      <c r="F139" s="237" t="s">
        <v>670</v>
      </c>
      <c r="G139" s="237"/>
      <c r="H139" s="237"/>
      <c r="I139" s="237"/>
      <c r="J139" s="168" t="s">
        <v>165</v>
      </c>
      <c r="K139" s="169">
        <v>4</v>
      </c>
      <c r="L139" s="238">
        <v>0</v>
      </c>
      <c r="M139" s="239"/>
      <c r="N139" s="240">
        <f t="shared" si="5"/>
        <v>0</v>
      </c>
      <c r="O139" s="240"/>
      <c r="P139" s="240"/>
      <c r="Q139" s="240"/>
      <c r="R139" s="36"/>
      <c r="T139" s="171" t="s">
        <v>20</v>
      </c>
      <c r="U139" s="43" t="s">
        <v>48</v>
      </c>
      <c r="V139" s="35"/>
      <c r="W139" s="172">
        <f t="shared" si="6"/>
        <v>0</v>
      </c>
      <c r="X139" s="172">
        <v>0</v>
      </c>
      <c r="Y139" s="172">
        <f t="shared" si="7"/>
        <v>0</v>
      </c>
      <c r="Z139" s="172">
        <v>0</v>
      </c>
      <c r="AA139" s="173">
        <f t="shared" si="8"/>
        <v>0</v>
      </c>
      <c r="AR139" s="18" t="s">
        <v>271</v>
      </c>
      <c r="AT139" s="18" t="s">
        <v>158</v>
      </c>
      <c r="AU139" s="18" t="s">
        <v>90</v>
      </c>
      <c r="AY139" s="18" t="s">
        <v>157</v>
      </c>
      <c r="BE139" s="109">
        <f t="shared" si="9"/>
        <v>0</v>
      </c>
      <c r="BF139" s="109">
        <f t="shared" si="10"/>
        <v>0</v>
      </c>
      <c r="BG139" s="109">
        <f t="shared" si="11"/>
        <v>0</v>
      </c>
      <c r="BH139" s="109">
        <f t="shared" si="12"/>
        <v>0</v>
      </c>
      <c r="BI139" s="109">
        <f t="shared" si="13"/>
        <v>0</v>
      </c>
      <c r="BJ139" s="18" t="s">
        <v>90</v>
      </c>
      <c r="BK139" s="174">
        <f t="shared" si="14"/>
        <v>0</v>
      </c>
      <c r="BL139" s="18" t="s">
        <v>271</v>
      </c>
      <c r="BM139" s="18" t="s">
        <v>207</v>
      </c>
    </row>
    <row r="140" spans="2:65" s="1" customFormat="1" ht="16.5" customHeight="1">
      <c r="B140" s="34"/>
      <c r="C140" s="175" t="s">
        <v>208</v>
      </c>
      <c r="D140" s="175" t="s">
        <v>304</v>
      </c>
      <c r="E140" s="176" t="s">
        <v>671</v>
      </c>
      <c r="F140" s="241" t="s">
        <v>672</v>
      </c>
      <c r="G140" s="241"/>
      <c r="H140" s="241"/>
      <c r="I140" s="241"/>
      <c r="J140" s="177" t="s">
        <v>165</v>
      </c>
      <c r="K140" s="178">
        <v>4</v>
      </c>
      <c r="L140" s="242">
        <v>0</v>
      </c>
      <c r="M140" s="243"/>
      <c r="N140" s="244">
        <f t="shared" si="5"/>
        <v>0</v>
      </c>
      <c r="O140" s="240"/>
      <c r="P140" s="240"/>
      <c r="Q140" s="240"/>
      <c r="R140" s="36"/>
      <c r="T140" s="171" t="s">
        <v>20</v>
      </c>
      <c r="U140" s="43" t="s">
        <v>48</v>
      </c>
      <c r="V140" s="35"/>
      <c r="W140" s="172">
        <f t="shared" si="6"/>
        <v>0</v>
      </c>
      <c r="X140" s="172">
        <v>0</v>
      </c>
      <c r="Y140" s="172">
        <f t="shared" si="7"/>
        <v>0</v>
      </c>
      <c r="Z140" s="172">
        <v>0</v>
      </c>
      <c r="AA140" s="173">
        <f t="shared" si="8"/>
        <v>0</v>
      </c>
      <c r="AR140" s="18" t="s">
        <v>648</v>
      </c>
      <c r="AT140" s="18" t="s">
        <v>304</v>
      </c>
      <c r="AU140" s="18" t="s">
        <v>90</v>
      </c>
      <c r="AY140" s="18" t="s">
        <v>157</v>
      </c>
      <c r="BE140" s="109">
        <f t="shared" si="9"/>
        <v>0</v>
      </c>
      <c r="BF140" s="109">
        <f t="shared" si="10"/>
        <v>0</v>
      </c>
      <c r="BG140" s="109">
        <f t="shared" si="11"/>
        <v>0</v>
      </c>
      <c r="BH140" s="109">
        <f t="shared" si="12"/>
        <v>0</v>
      </c>
      <c r="BI140" s="109">
        <f t="shared" si="13"/>
        <v>0</v>
      </c>
      <c r="BJ140" s="18" t="s">
        <v>90</v>
      </c>
      <c r="BK140" s="174">
        <f t="shared" si="14"/>
        <v>0</v>
      </c>
      <c r="BL140" s="18" t="s">
        <v>271</v>
      </c>
      <c r="BM140" s="18" t="s">
        <v>211</v>
      </c>
    </row>
    <row r="141" spans="2:65" s="1" customFormat="1" ht="38.25" customHeight="1">
      <c r="B141" s="34"/>
      <c r="C141" s="166" t="s">
        <v>187</v>
      </c>
      <c r="D141" s="166" t="s">
        <v>158</v>
      </c>
      <c r="E141" s="167" t="s">
        <v>673</v>
      </c>
      <c r="F141" s="237" t="s">
        <v>674</v>
      </c>
      <c r="G141" s="237"/>
      <c r="H141" s="237"/>
      <c r="I141" s="237"/>
      <c r="J141" s="168" t="s">
        <v>165</v>
      </c>
      <c r="K141" s="169">
        <v>3</v>
      </c>
      <c r="L141" s="238">
        <v>0</v>
      </c>
      <c r="M141" s="239"/>
      <c r="N141" s="240">
        <f t="shared" si="5"/>
        <v>0</v>
      </c>
      <c r="O141" s="240"/>
      <c r="P141" s="240"/>
      <c r="Q141" s="240"/>
      <c r="R141" s="36"/>
      <c r="T141" s="171" t="s">
        <v>20</v>
      </c>
      <c r="U141" s="43" t="s">
        <v>48</v>
      </c>
      <c r="V141" s="35"/>
      <c r="W141" s="172">
        <f t="shared" si="6"/>
        <v>0</v>
      </c>
      <c r="X141" s="172">
        <v>0</v>
      </c>
      <c r="Y141" s="172">
        <f t="shared" si="7"/>
        <v>0</v>
      </c>
      <c r="Z141" s="172">
        <v>0</v>
      </c>
      <c r="AA141" s="173">
        <f t="shared" si="8"/>
        <v>0</v>
      </c>
      <c r="AR141" s="18" t="s">
        <v>271</v>
      </c>
      <c r="AT141" s="18" t="s">
        <v>158</v>
      </c>
      <c r="AU141" s="18" t="s">
        <v>90</v>
      </c>
      <c r="AY141" s="18" t="s">
        <v>157</v>
      </c>
      <c r="BE141" s="109">
        <f t="shared" si="9"/>
        <v>0</v>
      </c>
      <c r="BF141" s="109">
        <f t="shared" si="10"/>
        <v>0</v>
      </c>
      <c r="BG141" s="109">
        <f t="shared" si="11"/>
        <v>0</v>
      </c>
      <c r="BH141" s="109">
        <f t="shared" si="12"/>
        <v>0</v>
      </c>
      <c r="BI141" s="109">
        <f t="shared" si="13"/>
        <v>0</v>
      </c>
      <c r="BJ141" s="18" t="s">
        <v>90</v>
      </c>
      <c r="BK141" s="174">
        <f t="shared" si="14"/>
        <v>0</v>
      </c>
      <c r="BL141" s="18" t="s">
        <v>271</v>
      </c>
      <c r="BM141" s="18" t="s">
        <v>214</v>
      </c>
    </row>
    <row r="142" spans="2:65" s="1" customFormat="1" ht="16.5" customHeight="1">
      <c r="B142" s="34"/>
      <c r="C142" s="175" t="s">
        <v>215</v>
      </c>
      <c r="D142" s="175" t="s">
        <v>304</v>
      </c>
      <c r="E142" s="176" t="s">
        <v>675</v>
      </c>
      <c r="F142" s="241" t="s">
        <v>676</v>
      </c>
      <c r="G142" s="241"/>
      <c r="H142" s="241"/>
      <c r="I142" s="241"/>
      <c r="J142" s="177" t="s">
        <v>165</v>
      </c>
      <c r="K142" s="178">
        <v>3</v>
      </c>
      <c r="L142" s="242">
        <v>0</v>
      </c>
      <c r="M142" s="243"/>
      <c r="N142" s="244">
        <f t="shared" si="5"/>
        <v>0</v>
      </c>
      <c r="O142" s="240"/>
      <c r="P142" s="240"/>
      <c r="Q142" s="240"/>
      <c r="R142" s="36"/>
      <c r="T142" s="171" t="s">
        <v>20</v>
      </c>
      <c r="U142" s="43" t="s">
        <v>48</v>
      </c>
      <c r="V142" s="35"/>
      <c r="W142" s="172">
        <f t="shared" si="6"/>
        <v>0</v>
      </c>
      <c r="X142" s="172">
        <v>0</v>
      </c>
      <c r="Y142" s="172">
        <f t="shared" si="7"/>
        <v>0</v>
      </c>
      <c r="Z142" s="172">
        <v>0</v>
      </c>
      <c r="AA142" s="173">
        <f t="shared" si="8"/>
        <v>0</v>
      </c>
      <c r="AR142" s="18" t="s">
        <v>648</v>
      </c>
      <c r="AT142" s="18" t="s">
        <v>304</v>
      </c>
      <c r="AU142" s="18" t="s">
        <v>90</v>
      </c>
      <c r="AY142" s="18" t="s">
        <v>157</v>
      </c>
      <c r="BE142" s="109">
        <f t="shared" si="9"/>
        <v>0</v>
      </c>
      <c r="BF142" s="109">
        <f t="shared" si="10"/>
        <v>0</v>
      </c>
      <c r="BG142" s="109">
        <f t="shared" si="11"/>
        <v>0</v>
      </c>
      <c r="BH142" s="109">
        <f t="shared" si="12"/>
        <v>0</v>
      </c>
      <c r="BI142" s="109">
        <f t="shared" si="13"/>
        <v>0</v>
      </c>
      <c r="BJ142" s="18" t="s">
        <v>90</v>
      </c>
      <c r="BK142" s="174">
        <f t="shared" si="14"/>
        <v>0</v>
      </c>
      <c r="BL142" s="18" t="s">
        <v>271</v>
      </c>
      <c r="BM142" s="18" t="s">
        <v>218</v>
      </c>
    </row>
    <row r="143" spans="2:65" s="1" customFormat="1" ht="25.5" customHeight="1">
      <c r="B143" s="34"/>
      <c r="C143" s="166" t="s">
        <v>191</v>
      </c>
      <c r="D143" s="166" t="s">
        <v>158</v>
      </c>
      <c r="E143" s="167" t="s">
        <v>677</v>
      </c>
      <c r="F143" s="237" t="s">
        <v>678</v>
      </c>
      <c r="G143" s="237"/>
      <c r="H143" s="237"/>
      <c r="I143" s="237"/>
      <c r="J143" s="168" t="s">
        <v>165</v>
      </c>
      <c r="K143" s="169">
        <v>4</v>
      </c>
      <c r="L143" s="238">
        <v>0</v>
      </c>
      <c r="M143" s="239"/>
      <c r="N143" s="240">
        <f t="shared" si="5"/>
        <v>0</v>
      </c>
      <c r="O143" s="240"/>
      <c r="P143" s="240"/>
      <c r="Q143" s="240"/>
      <c r="R143" s="36"/>
      <c r="T143" s="171" t="s">
        <v>20</v>
      </c>
      <c r="U143" s="43" t="s">
        <v>48</v>
      </c>
      <c r="V143" s="35"/>
      <c r="W143" s="172">
        <f t="shared" si="6"/>
        <v>0</v>
      </c>
      <c r="X143" s="172">
        <v>0</v>
      </c>
      <c r="Y143" s="172">
        <f t="shared" si="7"/>
        <v>0</v>
      </c>
      <c r="Z143" s="172">
        <v>0</v>
      </c>
      <c r="AA143" s="173">
        <f t="shared" si="8"/>
        <v>0</v>
      </c>
      <c r="AR143" s="18" t="s">
        <v>271</v>
      </c>
      <c r="AT143" s="18" t="s">
        <v>158</v>
      </c>
      <c r="AU143" s="18" t="s">
        <v>90</v>
      </c>
      <c r="AY143" s="18" t="s">
        <v>157</v>
      </c>
      <c r="BE143" s="109">
        <f t="shared" si="9"/>
        <v>0</v>
      </c>
      <c r="BF143" s="109">
        <f t="shared" si="10"/>
        <v>0</v>
      </c>
      <c r="BG143" s="109">
        <f t="shared" si="11"/>
        <v>0</v>
      </c>
      <c r="BH143" s="109">
        <f t="shared" si="12"/>
        <v>0</v>
      </c>
      <c r="BI143" s="109">
        <f t="shared" si="13"/>
        <v>0</v>
      </c>
      <c r="BJ143" s="18" t="s">
        <v>90</v>
      </c>
      <c r="BK143" s="174">
        <f t="shared" si="14"/>
        <v>0</v>
      </c>
      <c r="BL143" s="18" t="s">
        <v>271</v>
      </c>
      <c r="BM143" s="18" t="s">
        <v>221</v>
      </c>
    </row>
    <row r="144" spans="2:65" s="1" customFormat="1" ht="25.5" customHeight="1">
      <c r="B144" s="34"/>
      <c r="C144" s="175" t="s">
        <v>222</v>
      </c>
      <c r="D144" s="175" t="s">
        <v>304</v>
      </c>
      <c r="E144" s="176" t="s">
        <v>679</v>
      </c>
      <c r="F144" s="241" t="s">
        <v>680</v>
      </c>
      <c r="G144" s="241"/>
      <c r="H144" s="241"/>
      <c r="I144" s="241"/>
      <c r="J144" s="177" t="s">
        <v>165</v>
      </c>
      <c r="K144" s="178">
        <v>4</v>
      </c>
      <c r="L144" s="242">
        <v>0</v>
      </c>
      <c r="M144" s="243"/>
      <c r="N144" s="244">
        <f t="shared" si="5"/>
        <v>0</v>
      </c>
      <c r="O144" s="240"/>
      <c r="P144" s="240"/>
      <c r="Q144" s="240"/>
      <c r="R144" s="36"/>
      <c r="T144" s="171" t="s">
        <v>20</v>
      </c>
      <c r="U144" s="43" t="s">
        <v>48</v>
      </c>
      <c r="V144" s="35"/>
      <c r="W144" s="172">
        <f t="shared" si="6"/>
        <v>0</v>
      </c>
      <c r="X144" s="172">
        <v>0</v>
      </c>
      <c r="Y144" s="172">
        <f t="shared" si="7"/>
        <v>0</v>
      </c>
      <c r="Z144" s="172">
        <v>0</v>
      </c>
      <c r="AA144" s="173">
        <f t="shared" si="8"/>
        <v>0</v>
      </c>
      <c r="AR144" s="18" t="s">
        <v>648</v>
      </c>
      <c r="AT144" s="18" t="s">
        <v>304</v>
      </c>
      <c r="AU144" s="18" t="s">
        <v>90</v>
      </c>
      <c r="AY144" s="18" t="s">
        <v>157</v>
      </c>
      <c r="BE144" s="109">
        <f t="shared" si="9"/>
        <v>0</v>
      </c>
      <c r="BF144" s="109">
        <f t="shared" si="10"/>
        <v>0</v>
      </c>
      <c r="BG144" s="109">
        <f t="shared" si="11"/>
        <v>0</v>
      </c>
      <c r="BH144" s="109">
        <f t="shared" si="12"/>
        <v>0</v>
      </c>
      <c r="BI144" s="109">
        <f t="shared" si="13"/>
        <v>0</v>
      </c>
      <c r="BJ144" s="18" t="s">
        <v>90</v>
      </c>
      <c r="BK144" s="174">
        <f t="shared" si="14"/>
        <v>0</v>
      </c>
      <c r="BL144" s="18" t="s">
        <v>271</v>
      </c>
      <c r="BM144" s="18" t="s">
        <v>225</v>
      </c>
    </row>
    <row r="145" spans="2:65" s="1" customFormat="1" ht="38.25" customHeight="1">
      <c r="B145" s="34"/>
      <c r="C145" s="166" t="s">
        <v>10</v>
      </c>
      <c r="D145" s="166" t="s">
        <v>158</v>
      </c>
      <c r="E145" s="167" t="s">
        <v>681</v>
      </c>
      <c r="F145" s="237" t="s">
        <v>682</v>
      </c>
      <c r="G145" s="237"/>
      <c r="H145" s="237"/>
      <c r="I145" s="237"/>
      <c r="J145" s="168" t="s">
        <v>172</v>
      </c>
      <c r="K145" s="169">
        <v>20</v>
      </c>
      <c r="L145" s="238">
        <v>0</v>
      </c>
      <c r="M145" s="239"/>
      <c r="N145" s="240">
        <f t="shared" si="5"/>
        <v>0</v>
      </c>
      <c r="O145" s="240"/>
      <c r="P145" s="240"/>
      <c r="Q145" s="240"/>
      <c r="R145" s="36"/>
      <c r="T145" s="171" t="s">
        <v>20</v>
      </c>
      <c r="U145" s="43" t="s">
        <v>48</v>
      </c>
      <c r="V145" s="35"/>
      <c r="W145" s="172">
        <f t="shared" si="6"/>
        <v>0</v>
      </c>
      <c r="X145" s="172">
        <v>0</v>
      </c>
      <c r="Y145" s="172">
        <f t="shared" si="7"/>
        <v>0</v>
      </c>
      <c r="Z145" s="172">
        <v>0</v>
      </c>
      <c r="AA145" s="173">
        <f t="shared" si="8"/>
        <v>0</v>
      </c>
      <c r="AR145" s="18" t="s">
        <v>271</v>
      </c>
      <c r="AT145" s="18" t="s">
        <v>158</v>
      </c>
      <c r="AU145" s="18" t="s">
        <v>90</v>
      </c>
      <c r="AY145" s="18" t="s">
        <v>157</v>
      </c>
      <c r="BE145" s="109">
        <f t="shared" si="9"/>
        <v>0</v>
      </c>
      <c r="BF145" s="109">
        <f t="shared" si="10"/>
        <v>0</v>
      </c>
      <c r="BG145" s="109">
        <f t="shared" si="11"/>
        <v>0</v>
      </c>
      <c r="BH145" s="109">
        <f t="shared" si="12"/>
        <v>0</v>
      </c>
      <c r="BI145" s="109">
        <f t="shared" si="13"/>
        <v>0</v>
      </c>
      <c r="BJ145" s="18" t="s">
        <v>90</v>
      </c>
      <c r="BK145" s="174">
        <f t="shared" si="14"/>
        <v>0</v>
      </c>
      <c r="BL145" s="18" t="s">
        <v>271</v>
      </c>
      <c r="BM145" s="18" t="s">
        <v>228</v>
      </c>
    </row>
    <row r="146" spans="2:65" s="1" customFormat="1" ht="25.5" customHeight="1">
      <c r="B146" s="34"/>
      <c r="C146" s="175" t="s">
        <v>229</v>
      </c>
      <c r="D146" s="175" t="s">
        <v>304</v>
      </c>
      <c r="E146" s="176" t="s">
        <v>683</v>
      </c>
      <c r="F146" s="241" t="s">
        <v>684</v>
      </c>
      <c r="G146" s="241"/>
      <c r="H146" s="241"/>
      <c r="I146" s="241"/>
      <c r="J146" s="177" t="s">
        <v>172</v>
      </c>
      <c r="K146" s="178">
        <v>20</v>
      </c>
      <c r="L146" s="242">
        <v>0</v>
      </c>
      <c r="M146" s="243"/>
      <c r="N146" s="244">
        <f t="shared" si="5"/>
        <v>0</v>
      </c>
      <c r="O146" s="240"/>
      <c r="P146" s="240"/>
      <c r="Q146" s="240"/>
      <c r="R146" s="36"/>
      <c r="T146" s="171" t="s">
        <v>20</v>
      </c>
      <c r="U146" s="43" t="s">
        <v>48</v>
      </c>
      <c r="V146" s="35"/>
      <c r="W146" s="172">
        <f t="shared" si="6"/>
        <v>0</v>
      </c>
      <c r="X146" s="172">
        <v>0</v>
      </c>
      <c r="Y146" s="172">
        <f t="shared" si="7"/>
        <v>0</v>
      </c>
      <c r="Z146" s="172">
        <v>0</v>
      </c>
      <c r="AA146" s="173">
        <f t="shared" si="8"/>
        <v>0</v>
      </c>
      <c r="AR146" s="18" t="s">
        <v>648</v>
      </c>
      <c r="AT146" s="18" t="s">
        <v>304</v>
      </c>
      <c r="AU146" s="18" t="s">
        <v>90</v>
      </c>
      <c r="AY146" s="18" t="s">
        <v>157</v>
      </c>
      <c r="BE146" s="109">
        <f t="shared" si="9"/>
        <v>0</v>
      </c>
      <c r="BF146" s="109">
        <f t="shared" si="10"/>
        <v>0</v>
      </c>
      <c r="BG146" s="109">
        <f t="shared" si="11"/>
        <v>0</v>
      </c>
      <c r="BH146" s="109">
        <f t="shared" si="12"/>
        <v>0</v>
      </c>
      <c r="BI146" s="109">
        <f t="shared" si="13"/>
        <v>0</v>
      </c>
      <c r="BJ146" s="18" t="s">
        <v>90</v>
      </c>
      <c r="BK146" s="174">
        <f t="shared" si="14"/>
        <v>0</v>
      </c>
      <c r="BL146" s="18" t="s">
        <v>271</v>
      </c>
      <c r="BM146" s="18" t="s">
        <v>232</v>
      </c>
    </row>
    <row r="147" spans="2:65" s="1" customFormat="1" ht="38.25" customHeight="1">
      <c r="B147" s="34"/>
      <c r="C147" s="166" t="s">
        <v>197</v>
      </c>
      <c r="D147" s="166" t="s">
        <v>158</v>
      </c>
      <c r="E147" s="167" t="s">
        <v>685</v>
      </c>
      <c r="F147" s="237" t="s">
        <v>686</v>
      </c>
      <c r="G147" s="237"/>
      <c r="H147" s="237"/>
      <c r="I147" s="237"/>
      <c r="J147" s="168" t="s">
        <v>165</v>
      </c>
      <c r="K147" s="169">
        <v>2</v>
      </c>
      <c r="L147" s="238">
        <v>0</v>
      </c>
      <c r="M147" s="239"/>
      <c r="N147" s="240">
        <f t="shared" si="5"/>
        <v>0</v>
      </c>
      <c r="O147" s="240"/>
      <c r="P147" s="240"/>
      <c r="Q147" s="240"/>
      <c r="R147" s="36"/>
      <c r="T147" s="171" t="s">
        <v>20</v>
      </c>
      <c r="U147" s="43" t="s">
        <v>48</v>
      </c>
      <c r="V147" s="35"/>
      <c r="W147" s="172">
        <f t="shared" si="6"/>
        <v>0</v>
      </c>
      <c r="X147" s="172">
        <v>0</v>
      </c>
      <c r="Y147" s="172">
        <f t="shared" si="7"/>
        <v>0</v>
      </c>
      <c r="Z147" s="172">
        <v>0</v>
      </c>
      <c r="AA147" s="173">
        <f t="shared" si="8"/>
        <v>0</v>
      </c>
      <c r="AR147" s="18" t="s">
        <v>271</v>
      </c>
      <c r="AT147" s="18" t="s">
        <v>158</v>
      </c>
      <c r="AU147" s="18" t="s">
        <v>90</v>
      </c>
      <c r="AY147" s="18" t="s">
        <v>157</v>
      </c>
      <c r="BE147" s="109">
        <f t="shared" si="9"/>
        <v>0</v>
      </c>
      <c r="BF147" s="109">
        <f t="shared" si="10"/>
        <v>0</v>
      </c>
      <c r="BG147" s="109">
        <f t="shared" si="11"/>
        <v>0</v>
      </c>
      <c r="BH147" s="109">
        <f t="shared" si="12"/>
        <v>0</v>
      </c>
      <c r="BI147" s="109">
        <f t="shared" si="13"/>
        <v>0</v>
      </c>
      <c r="BJ147" s="18" t="s">
        <v>90</v>
      </c>
      <c r="BK147" s="174">
        <f t="shared" si="14"/>
        <v>0</v>
      </c>
      <c r="BL147" s="18" t="s">
        <v>271</v>
      </c>
      <c r="BM147" s="18" t="s">
        <v>235</v>
      </c>
    </row>
    <row r="148" spans="2:65" s="1" customFormat="1" ht="25.5" customHeight="1">
      <c r="B148" s="34"/>
      <c r="C148" s="166" t="s">
        <v>236</v>
      </c>
      <c r="D148" s="166" t="s">
        <v>158</v>
      </c>
      <c r="E148" s="167" t="s">
        <v>687</v>
      </c>
      <c r="F148" s="237" t="s">
        <v>688</v>
      </c>
      <c r="G148" s="237"/>
      <c r="H148" s="237"/>
      <c r="I148" s="237"/>
      <c r="J148" s="168" t="s">
        <v>165</v>
      </c>
      <c r="K148" s="169">
        <v>2</v>
      </c>
      <c r="L148" s="238">
        <v>0</v>
      </c>
      <c r="M148" s="239"/>
      <c r="N148" s="240">
        <f t="shared" si="5"/>
        <v>0</v>
      </c>
      <c r="O148" s="240"/>
      <c r="P148" s="240"/>
      <c r="Q148" s="240"/>
      <c r="R148" s="36"/>
      <c r="T148" s="171" t="s">
        <v>20</v>
      </c>
      <c r="U148" s="43" t="s">
        <v>48</v>
      </c>
      <c r="V148" s="35"/>
      <c r="W148" s="172">
        <f t="shared" si="6"/>
        <v>0</v>
      </c>
      <c r="X148" s="172">
        <v>0</v>
      </c>
      <c r="Y148" s="172">
        <f t="shared" si="7"/>
        <v>0</v>
      </c>
      <c r="Z148" s="172">
        <v>0</v>
      </c>
      <c r="AA148" s="173">
        <f t="shared" si="8"/>
        <v>0</v>
      </c>
      <c r="AR148" s="18" t="s">
        <v>271</v>
      </c>
      <c r="AT148" s="18" t="s">
        <v>158</v>
      </c>
      <c r="AU148" s="18" t="s">
        <v>90</v>
      </c>
      <c r="AY148" s="18" t="s">
        <v>157</v>
      </c>
      <c r="BE148" s="109">
        <f t="shared" si="9"/>
        <v>0</v>
      </c>
      <c r="BF148" s="109">
        <f t="shared" si="10"/>
        <v>0</v>
      </c>
      <c r="BG148" s="109">
        <f t="shared" si="11"/>
        <v>0</v>
      </c>
      <c r="BH148" s="109">
        <f t="shared" si="12"/>
        <v>0</v>
      </c>
      <c r="BI148" s="109">
        <f t="shared" si="13"/>
        <v>0</v>
      </c>
      <c r="BJ148" s="18" t="s">
        <v>90</v>
      </c>
      <c r="BK148" s="174">
        <f t="shared" si="14"/>
        <v>0</v>
      </c>
      <c r="BL148" s="18" t="s">
        <v>271</v>
      </c>
      <c r="BM148" s="18" t="s">
        <v>239</v>
      </c>
    </row>
    <row r="149" spans="2:65" s="1" customFormat="1" ht="16.5" customHeight="1">
      <c r="B149" s="34"/>
      <c r="C149" s="166" t="s">
        <v>200</v>
      </c>
      <c r="D149" s="166" t="s">
        <v>158</v>
      </c>
      <c r="E149" s="167" t="s">
        <v>689</v>
      </c>
      <c r="F149" s="237" t="s">
        <v>690</v>
      </c>
      <c r="G149" s="237"/>
      <c r="H149" s="237"/>
      <c r="I149" s="237"/>
      <c r="J149" s="168" t="s">
        <v>165</v>
      </c>
      <c r="K149" s="169">
        <v>5</v>
      </c>
      <c r="L149" s="238">
        <v>0</v>
      </c>
      <c r="M149" s="239"/>
      <c r="N149" s="240">
        <f t="shared" si="5"/>
        <v>0</v>
      </c>
      <c r="O149" s="240"/>
      <c r="P149" s="240"/>
      <c r="Q149" s="240"/>
      <c r="R149" s="36"/>
      <c r="T149" s="171" t="s">
        <v>20</v>
      </c>
      <c r="U149" s="43" t="s">
        <v>48</v>
      </c>
      <c r="V149" s="35"/>
      <c r="W149" s="172">
        <f t="shared" si="6"/>
        <v>0</v>
      </c>
      <c r="X149" s="172">
        <v>0</v>
      </c>
      <c r="Y149" s="172">
        <f t="shared" si="7"/>
        <v>0</v>
      </c>
      <c r="Z149" s="172">
        <v>0</v>
      </c>
      <c r="AA149" s="173">
        <f t="shared" si="8"/>
        <v>0</v>
      </c>
      <c r="AR149" s="18" t="s">
        <v>271</v>
      </c>
      <c r="AT149" s="18" t="s">
        <v>158</v>
      </c>
      <c r="AU149" s="18" t="s">
        <v>90</v>
      </c>
      <c r="AY149" s="18" t="s">
        <v>157</v>
      </c>
      <c r="BE149" s="109">
        <f t="shared" si="9"/>
        <v>0</v>
      </c>
      <c r="BF149" s="109">
        <f t="shared" si="10"/>
        <v>0</v>
      </c>
      <c r="BG149" s="109">
        <f t="shared" si="11"/>
        <v>0</v>
      </c>
      <c r="BH149" s="109">
        <f t="shared" si="12"/>
        <v>0</v>
      </c>
      <c r="BI149" s="109">
        <f t="shared" si="13"/>
        <v>0</v>
      </c>
      <c r="BJ149" s="18" t="s">
        <v>90</v>
      </c>
      <c r="BK149" s="174">
        <f t="shared" si="14"/>
        <v>0</v>
      </c>
      <c r="BL149" s="18" t="s">
        <v>271</v>
      </c>
      <c r="BM149" s="18" t="s">
        <v>242</v>
      </c>
    </row>
    <row r="150" spans="2:65" s="1" customFormat="1" ht="25.5" customHeight="1">
      <c r="B150" s="34"/>
      <c r="C150" s="166" t="s">
        <v>243</v>
      </c>
      <c r="D150" s="166" t="s">
        <v>158</v>
      </c>
      <c r="E150" s="167" t="s">
        <v>691</v>
      </c>
      <c r="F150" s="237" t="s">
        <v>692</v>
      </c>
      <c r="G150" s="237"/>
      <c r="H150" s="237"/>
      <c r="I150" s="237"/>
      <c r="J150" s="168" t="s">
        <v>165</v>
      </c>
      <c r="K150" s="169">
        <v>2</v>
      </c>
      <c r="L150" s="238">
        <v>0</v>
      </c>
      <c r="M150" s="239"/>
      <c r="N150" s="240">
        <f t="shared" si="5"/>
        <v>0</v>
      </c>
      <c r="O150" s="240"/>
      <c r="P150" s="240"/>
      <c r="Q150" s="240"/>
      <c r="R150" s="36"/>
      <c r="T150" s="171" t="s">
        <v>20</v>
      </c>
      <c r="U150" s="43" t="s">
        <v>48</v>
      </c>
      <c r="V150" s="35"/>
      <c r="W150" s="172">
        <f t="shared" si="6"/>
        <v>0</v>
      </c>
      <c r="X150" s="172">
        <v>0</v>
      </c>
      <c r="Y150" s="172">
        <f t="shared" si="7"/>
        <v>0</v>
      </c>
      <c r="Z150" s="172">
        <v>0</v>
      </c>
      <c r="AA150" s="173">
        <f t="shared" si="8"/>
        <v>0</v>
      </c>
      <c r="AR150" s="18" t="s">
        <v>271</v>
      </c>
      <c r="AT150" s="18" t="s">
        <v>158</v>
      </c>
      <c r="AU150" s="18" t="s">
        <v>90</v>
      </c>
      <c r="AY150" s="18" t="s">
        <v>157</v>
      </c>
      <c r="BE150" s="109">
        <f t="shared" si="9"/>
        <v>0</v>
      </c>
      <c r="BF150" s="109">
        <f t="shared" si="10"/>
        <v>0</v>
      </c>
      <c r="BG150" s="109">
        <f t="shared" si="11"/>
        <v>0</v>
      </c>
      <c r="BH150" s="109">
        <f t="shared" si="12"/>
        <v>0</v>
      </c>
      <c r="BI150" s="109">
        <f t="shared" si="13"/>
        <v>0</v>
      </c>
      <c r="BJ150" s="18" t="s">
        <v>90</v>
      </c>
      <c r="BK150" s="174">
        <f t="shared" si="14"/>
        <v>0</v>
      </c>
      <c r="BL150" s="18" t="s">
        <v>271</v>
      </c>
      <c r="BM150" s="18" t="s">
        <v>247</v>
      </c>
    </row>
    <row r="151" spans="2:65" s="1" customFormat="1" ht="25.5" customHeight="1">
      <c r="B151" s="34"/>
      <c r="C151" s="166" t="s">
        <v>204</v>
      </c>
      <c r="D151" s="166" t="s">
        <v>158</v>
      </c>
      <c r="E151" s="167" t="s">
        <v>693</v>
      </c>
      <c r="F151" s="237" t="s">
        <v>694</v>
      </c>
      <c r="G151" s="237"/>
      <c r="H151" s="237"/>
      <c r="I151" s="237"/>
      <c r="J151" s="168" t="s">
        <v>172</v>
      </c>
      <c r="K151" s="169">
        <v>25</v>
      </c>
      <c r="L151" s="238">
        <v>0</v>
      </c>
      <c r="M151" s="239"/>
      <c r="N151" s="240">
        <f t="shared" si="5"/>
        <v>0</v>
      </c>
      <c r="O151" s="240"/>
      <c r="P151" s="240"/>
      <c r="Q151" s="240"/>
      <c r="R151" s="36"/>
      <c r="T151" s="171" t="s">
        <v>20</v>
      </c>
      <c r="U151" s="43" t="s">
        <v>48</v>
      </c>
      <c r="V151" s="35"/>
      <c r="W151" s="172">
        <f t="shared" si="6"/>
        <v>0</v>
      </c>
      <c r="X151" s="172">
        <v>0</v>
      </c>
      <c r="Y151" s="172">
        <f t="shared" si="7"/>
        <v>0</v>
      </c>
      <c r="Z151" s="172">
        <v>0</v>
      </c>
      <c r="AA151" s="173">
        <f t="shared" si="8"/>
        <v>0</v>
      </c>
      <c r="AR151" s="18" t="s">
        <v>271</v>
      </c>
      <c r="AT151" s="18" t="s">
        <v>158</v>
      </c>
      <c r="AU151" s="18" t="s">
        <v>90</v>
      </c>
      <c r="AY151" s="18" t="s">
        <v>157</v>
      </c>
      <c r="BE151" s="109">
        <f t="shared" si="9"/>
        <v>0</v>
      </c>
      <c r="BF151" s="109">
        <f t="shared" si="10"/>
        <v>0</v>
      </c>
      <c r="BG151" s="109">
        <f t="shared" si="11"/>
        <v>0</v>
      </c>
      <c r="BH151" s="109">
        <f t="shared" si="12"/>
        <v>0</v>
      </c>
      <c r="BI151" s="109">
        <f t="shared" si="13"/>
        <v>0</v>
      </c>
      <c r="BJ151" s="18" t="s">
        <v>90</v>
      </c>
      <c r="BK151" s="174">
        <f t="shared" si="14"/>
        <v>0</v>
      </c>
      <c r="BL151" s="18" t="s">
        <v>271</v>
      </c>
      <c r="BM151" s="18" t="s">
        <v>250</v>
      </c>
    </row>
    <row r="152" spans="2:65" s="1" customFormat="1" ht="25.5" customHeight="1">
      <c r="B152" s="34"/>
      <c r="C152" s="175" t="s">
        <v>251</v>
      </c>
      <c r="D152" s="175" t="s">
        <v>304</v>
      </c>
      <c r="E152" s="176" t="s">
        <v>695</v>
      </c>
      <c r="F152" s="241" t="s">
        <v>696</v>
      </c>
      <c r="G152" s="241"/>
      <c r="H152" s="241"/>
      <c r="I152" s="241"/>
      <c r="J152" s="177" t="s">
        <v>172</v>
      </c>
      <c r="K152" s="178">
        <v>20</v>
      </c>
      <c r="L152" s="242">
        <v>0</v>
      </c>
      <c r="M152" s="243"/>
      <c r="N152" s="244">
        <f t="shared" si="5"/>
        <v>0</v>
      </c>
      <c r="O152" s="240"/>
      <c r="P152" s="240"/>
      <c r="Q152" s="240"/>
      <c r="R152" s="36"/>
      <c r="T152" s="171" t="s">
        <v>20</v>
      </c>
      <c r="U152" s="43" t="s">
        <v>48</v>
      </c>
      <c r="V152" s="35"/>
      <c r="W152" s="172">
        <f t="shared" si="6"/>
        <v>0</v>
      </c>
      <c r="X152" s="172">
        <v>0</v>
      </c>
      <c r="Y152" s="172">
        <f t="shared" si="7"/>
        <v>0</v>
      </c>
      <c r="Z152" s="172">
        <v>0</v>
      </c>
      <c r="AA152" s="173">
        <f t="shared" si="8"/>
        <v>0</v>
      </c>
      <c r="AR152" s="18" t="s">
        <v>648</v>
      </c>
      <c r="AT152" s="18" t="s">
        <v>304</v>
      </c>
      <c r="AU152" s="18" t="s">
        <v>90</v>
      </c>
      <c r="AY152" s="18" t="s">
        <v>157</v>
      </c>
      <c r="BE152" s="109">
        <f t="shared" si="9"/>
        <v>0</v>
      </c>
      <c r="BF152" s="109">
        <f t="shared" si="10"/>
        <v>0</v>
      </c>
      <c r="BG152" s="109">
        <f t="shared" si="11"/>
        <v>0</v>
      </c>
      <c r="BH152" s="109">
        <f t="shared" si="12"/>
        <v>0</v>
      </c>
      <c r="BI152" s="109">
        <f t="shared" si="13"/>
        <v>0</v>
      </c>
      <c r="BJ152" s="18" t="s">
        <v>90</v>
      </c>
      <c r="BK152" s="174">
        <f t="shared" si="14"/>
        <v>0</v>
      </c>
      <c r="BL152" s="18" t="s">
        <v>271</v>
      </c>
      <c r="BM152" s="18" t="s">
        <v>254</v>
      </c>
    </row>
    <row r="153" spans="2:65" s="1" customFormat="1" ht="25.5" customHeight="1">
      <c r="B153" s="34"/>
      <c r="C153" s="175" t="s">
        <v>207</v>
      </c>
      <c r="D153" s="175" t="s">
        <v>304</v>
      </c>
      <c r="E153" s="176" t="s">
        <v>697</v>
      </c>
      <c r="F153" s="241" t="s">
        <v>698</v>
      </c>
      <c r="G153" s="241"/>
      <c r="H153" s="241"/>
      <c r="I153" s="241"/>
      <c r="J153" s="177" t="s">
        <v>172</v>
      </c>
      <c r="K153" s="178">
        <v>5</v>
      </c>
      <c r="L153" s="242">
        <v>0</v>
      </c>
      <c r="M153" s="243"/>
      <c r="N153" s="244">
        <f t="shared" si="5"/>
        <v>0</v>
      </c>
      <c r="O153" s="240"/>
      <c r="P153" s="240"/>
      <c r="Q153" s="240"/>
      <c r="R153" s="36"/>
      <c r="T153" s="171" t="s">
        <v>20</v>
      </c>
      <c r="U153" s="43" t="s">
        <v>48</v>
      </c>
      <c r="V153" s="35"/>
      <c r="W153" s="172">
        <f t="shared" si="6"/>
        <v>0</v>
      </c>
      <c r="X153" s="172">
        <v>0</v>
      </c>
      <c r="Y153" s="172">
        <f t="shared" si="7"/>
        <v>0</v>
      </c>
      <c r="Z153" s="172">
        <v>0</v>
      </c>
      <c r="AA153" s="173">
        <f t="shared" si="8"/>
        <v>0</v>
      </c>
      <c r="AR153" s="18" t="s">
        <v>648</v>
      </c>
      <c r="AT153" s="18" t="s">
        <v>304</v>
      </c>
      <c r="AU153" s="18" t="s">
        <v>90</v>
      </c>
      <c r="AY153" s="18" t="s">
        <v>157</v>
      </c>
      <c r="BE153" s="109">
        <f t="shared" si="9"/>
        <v>0</v>
      </c>
      <c r="BF153" s="109">
        <f t="shared" si="10"/>
        <v>0</v>
      </c>
      <c r="BG153" s="109">
        <f t="shared" si="11"/>
        <v>0</v>
      </c>
      <c r="BH153" s="109">
        <f t="shared" si="12"/>
        <v>0</v>
      </c>
      <c r="BI153" s="109">
        <f t="shared" si="13"/>
        <v>0</v>
      </c>
      <c r="BJ153" s="18" t="s">
        <v>90</v>
      </c>
      <c r="BK153" s="174">
        <f t="shared" si="14"/>
        <v>0</v>
      </c>
      <c r="BL153" s="18" t="s">
        <v>271</v>
      </c>
      <c r="BM153" s="18" t="s">
        <v>257</v>
      </c>
    </row>
    <row r="154" spans="2:65" s="1" customFormat="1" ht="25.5" customHeight="1">
      <c r="B154" s="34"/>
      <c r="C154" s="166" t="s">
        <v>258</v>
      </c>
      <c r="D154" s="166" t="s">
        <v>158</v>
      </c>
      <c r="E154" s="167" t="s">
        <v>699</v>
      </c>
      <c r="F154" s="237" t="s">
        <v>700</v>
      </c>
      <c r="G154" s="237"/>
      <c r="H154" s="237"/>
      <c r="I154" s="237"/>
      <c r="J154" s="168" t="s">
        <v>172</v>
      </c>
      <c r="K154" s="169">
        <v>50</v>
      </c>
      <c r="L154" s="238">
        <v>0</v>
      </c>
      <c r="M154" s="239"/>
      <c r="N154" s="240">
        <f t="shared" si="5"/>
        <v>0</v>
      </c>
      <c r="O154" s="240"/>
      <c r="P154" s="240"/>
      <c r="Q154" s="240"/>
      <c r="R154" s="36"/>
      <c r="T154" s="171" t="s">
        <v>20</v>
      </c>
      <c r="U154" s="43" t="s">
        <v>48</v>
      </c>
      <c r="V154" s="35"/>
      <c r="W154" s="172">
        <f t="shared" si="6"/>
        <v>0</v>
      </c>
      <c r="X154" s="172">
        <v>0</v>
      </c>
      <c r="Y154" s="172">
        <f t="shared" si="7"/>
        <v>0</v>
      </c>
      <c r="Z154" s="172">
        <v>0</v>
      </c>
      <c r="AA154" s="173">
        <f t="shared" si="8"/>
        <v>0</v>
      </c>
      <c r="AR154" s="18" t="s">
        <v>271</v>
      </c>
      <c r="AT154" s="18" t="s">
        <v>158</v>
      </c>
      <c r="AU154" s="18" t="s">
        <v>90</v>
      </c>
      <c r="AY154" s="18" t="s">
        <v>157</v>
      </c>
      <c r="BE154" s="109">
        <f t="shared" si="9"/>
        <v>0</v>
      </c>
      <c r="BF154" s="109">
        <f t="shared" si="10"/>
        <v>0</v>
      </c>
      <c r="BG154" s="109">
        <f t="shared" si="11"/>
        <v>0</v>
      </c>
      <c r="BH154" s="109">
        <f t="shared" si="12"/>
        <v>0</v>
      </c>
      <c r="BI154" s="109">
        <f t="shared" si="13"/>
        <v>0</v>
      </c>
      <c r="BJ154" s="18" t="s">
        <v>90</v>
      </c>
      <c r="BK154" s="174">
        <f t="shared" si="14"/>
        <v>0</v>
      </c>
      <c r="BL154" s="18" t="s">
        <v>271</v>
      </c>
      <c r="BM154" s="18" t="s">
        <v>261</v>
      </c>
    </row>
    <row r="155" spans="2:65" s="1" customFormat="1" ht="25.5" customHeight="1">
      <c r="B155" s="34"/>
      <c r="C155" s="175" t="s">
        <v>211</v>
      </c>
      <c r="D155" s="175" t="s">
        <v>304</v>
      </c>
      <c r="E155" s="176" t="s">
        <v>701</v>
      </c>
      <c r="F155" s="241" t="s">
        <v>702</v>
      </c>
      <c r="G155" s="241"/>
      <c r="H155" s="241"/>
      <c r="I155" s="241"/>
      <c r="J155" s="177" t="s">
        <v>172</v>
      </c>
      <c r="K155" s="178">
        <v>50</v>
      </c>
      <c r="L155" s="242">
        <v>0</v>
      </c>
      <c r="M155" s="243"/>
      <c r="N155" s="244">
        <f t="shared" si="5"/>
        <v>0</v>
      </c>
      <c r="O155" s="240"/>
      <c r="P155" s="240"/>
      <c r="Q155" s="240"/>
      <c r="R155" s="36"/>
      <c r="T155" s="171" t="s">
        <v>20</v>
      </c>
      <c r="U155" s="43" t="s">
        <v>48</v>
      </c>
      <c r="V155" s="35"/>
      <c r="W155" s="172">
        <f t="shared" si="6"/>
        <v>0</v>
      </c>
      <c r="X155" s="172">
        <v>0</v>
      </c>
      <c r="Y155" s="172">
        <f t="shared" si="7"/>
        <v>0</v>
      </c>
      <c r="Z155" s="172">
        <v>0</v>
      </c>
      <c r="AA155" s="173">
        <f t="shared" si="8"/>
        <v>0</v>
      </c>
      <c r="AR155" s="18" t="s">
        <v>648</v>
      </c>
      <c r="AT155" s="18" t="s">
        <v>304</v>
      </c>
      <c r="AU155" s="18" t="s">
        <v>90</v>
      </c>
      <c r="AY155" s="18" t="s">
        <v>157</v>
      </c>
      <c r="BE155" s="109">
        <f t="shared" si="9"/>
        <v>0</v>
      </c>
      <c r="BF155" s="109">
        <f t="shared" si="10"/>
        <v>0</v>
      </c>
      <c r="BG155" s="109">
        <f t="shared" si="11"/>
        <v>0</v>
      </c>
      <c r="BH155" s="109">
        <f t="shared" si="12"/>
        <v>0</v>
      </c>
      <c r="BI155" s="109">
        <f t="shared" si="13"/>
        <v>0</v>
      </c>
      <c r="BJ155" s="18" t="s">
        <v>90</v>
      </c>
      <c r="BK155" s="174">
        <f t="shared" si="14"/>
        <v>0</v>
      </c>
      <c r="BL155" s="18" t="s">
        <v>271</v>
      </c>
      <c r="BM155" s="18" t="s">
        <v>264</v>
      </c>
    </row>
    <row r="156" spans="2:65" s="1" customFormat="1" ht="25.5" customHeight="1">
      <c r="B156" s="34"/>
      <c r="C156" s="166" t="s">
        <v>265</v>
      </c>
      <c r="D156" s="166" t="s">
        <v>158</v>
      </c>
      <c r="E156" s="167" t="s">
        <v>703</v>
      </c>
      <c r="F156" s="237" t="s">
        <v>704</v>
      </c>
      <c r="G156" s="237"/>
      <c r="H156" s="237"/>
      <c r="I156" s="237"/>
      <c r="J156" s="168" t="s">
        <v>172</v>
      </c>
      <c r="K156" s="169">
        <v>10</v>
      </c>
      <c r="L156" s="238">
        <v>0</v>
      </c>
      <c r="M156" s="239"/>
      <c r="N156" s="240">
        <f t="shared" si="5"/>
        <v>0</v>
      </c>
      <c r="O156" s="240"/>
      <c r="P156" s="240"/>
      <c r="Q156" s="240"/>
      <c r="R156" s="36"/>
      <c r="T156" s="171" t="s">
        <v>20</v>
      </c>
      <c r="U156" s="43" t="s">
        <v>48</v>
      </c>
      <c r="V156" s="35"/>
      <c r="W156" s="172">
        <f t="shared" si="6"/>
        <v>0</v>
      </c>
      <c r="X156" s="172">
        <v>0</v>
      </c>
      <c r="Y156" s="172">
        <f t="shared" si="7"/>
        <v>0</v>
      </c>
      <c r="Z156" s="172">
        <v>0</v>
      </c>
      <c r="AA156" s="173">
        <f t="shared" si="8"/>
        <v>0</v>
      </c>
      <c r="AR156" s="18" t="s">
        <v>271</v>
      </c>
      <c r="AT156" s="18" t="s">
        <v>158</v>
      </c>
      <c r="AU156" s="18" t="s">
        <v>90</v>
      </c>
      <c r="AY156" s="18" t="s">
        <v>157</v>
      </c>
      <c r="BE156" s="109">
        <f t="shared" si="9"/>
        <v>0</v>
      </c>
      <c r="BF156" s="109">
        <f t="shared" si="10"/>
        <v>0</v>
      </c>
      <c r="BG156" s="109">
        <f t="shared" si="11"/>
        <v>0</v>
      </c>
      <c r="BH156" s="109">
        <f t="shared" si="12"/>
        <v>0</v>
      </c>
      <c r="BI156" s="109">
        <f t="shared" si="13"/>
        <v>0</v>
      </c>
      <c r="BJ156" s="18" t="s">
        <v>90</v>
      </c>
      <c r="BK156" s="174">
        <f t="shared" si="14"/>
        <v>0</v>
      </c>
      <c r="BL156" s="18" t="s">
        <v>271</v>
      </c>
      <c r="BM156" s="18" t="s">
        <v>268</v>
      </c>
    </row>
    <row r="157" spans="2:65" s="1" customFormat="1" ht="25.5" customHeight="1">
      <c r="B157" s="34"/>
      <c r="C157" s="175" t="s">
        <v>214</v>
      </c>
      <c r="D157" s="175" t="s">
        <v>304</v>
      </c>
      <c r="E157" s="176" t="s">
        <v>705</v>
      </c>
      <c r="F157" s="241" t="s">
        <v>706</v>
      </c>
      <c r="G157" s="241"/>
      <c r="H157" s="241"/>
      <c r="I157" s="241"/>
      <c r="J157" s="177" t="s">
        <v>172</v>
      </c>
      <c r="K157" s="178">
        <v>10</v>
      </c>
      <c r="L157" s="242">
        <v>0</v>
      </c>
      <c r="M157" s="243"/>
      <c r="N157" s="244">
        <f t="shared" si="5"/>
        <v>0</v>
      </c>
      <c r="O157" s="240"/>
      <c r="P157" s="240"/>
      <c r="Q157" s="240"/>
      <c r="R157" s="36"/>
      <c r="T157" s="171" t="s">
        <v>20</v>
      </c>
      <c r="U157" s="43" t="s">
        <v>48</v>
      </c>
      <c r="V157" s="35"/>
      <c r="W157" s="172">
        <f t="shared" si="6"/>
        <v>0</v>
      </c>
      <c r="X157" s="172">
        <v>0</v>
      </c>
      <c r="Y157" s="172">
        <f t="shared" si="7"/>
        <v>0</v>
      </c>
      <c r="Z157" s="172">
        <v>0</v>
      </c>
      <c r="AA157" s="173">
        <f t="shared" si="8"/>
        <v>0</v>
      </c>
      <c r="AR157" s="18" t="s">
        <v>648</v>
      </c>
      <c r="AT157" s="18" t="s">
        <v>304</v>
      </c>
      <c r="AU157" s="18" t="s">
        <v>90</v>
      </c>
      <c r="AY157" s="18" t="s">
        <v>157</v>
      </c>
      <c r="BE157" s="109">
        <f t="shared" si="9"/>
        <v>0</v>
      </c>
      <c r="BF157" s="109">
        <f t="shared" si="10"/>
        <v>0</v>
      </c>
      <c r="BG157" s="109">
        <f t="shared" si="11"/>
        <v>0</v>
      </c>
      <c r="BH157" s="109">
        <f t="shared" si="12"/>
        <v>0</v>
      </c>
      <c r="BI157" s="109">
        <f t="shared" si="13"/>
        <v>0</v>
      </c>
      <c r="BJ157" s="18" t="s">
        <v>90</v>
      </c>
      <c r="BK157" s="174">
        <f t="shared" si="14"/>
        <v>0</v>
      </c>
      <c r="BL157" s="18" t="s">
        <v>271</v>
      </c>
      <c r="BM157" s="18" t="s">
        <v>271</v>
      </c>
    </row>
    <row r="158" spans="2:65" s="1" customFormat="1" ht="25.5" customHeight="1">
      <c r="B158" s="34"/>
      <c r="C158" s="166" t="s">
        <v>272</v>
      </c>
      <c r="D158" s="166" t="s">
        <v>158</v>
      </c>
      <c r="E158" s="167" t="s">
        <v>707</v>
      </c>
      <c r="F158" s="237" t="s">
        <v>708</v>
      </c>
      <c r="G158" s="237"/>
      <c r="H158" s="237"/>
      <c r="I158" s="237"/>
      <c r="J158" s="168" t="s">
        <v>165</v>
      </c>
      <c r="K158" s="169">
        <v>6</v>
      </c>
      <c r="L158" s="238">
        <v>0</v>
      </c>
      <c r="M158" s="239"/>
      <c r="N158" s="240">
        <f t="shared" si="5"/>
        <v>0</v>
      </c>
      <c r="O158" s="240"/>
      <c r="P158" s="240"/>
      <c r="Q158" s="240"/>
      <c r="R158" s="36"/>
      <c r="T158" s="171" t="s">
        <v>20</v>
      </c>
      <c r="U158" s="43" t="s">
        <v>48</v>
      </c>
      <c r="V158" s="35"/>
      <c r="W158" s="172">
        <f t="shared" si="6"/>
        <v>0</v>
      </c>
      <c r="X158" s="172">
        <v>0</v>
      </c>
      <c r="Y158" s="172">
        <f t="shared" si="7"/>
        <v>0</v>
      </c>
      <c r="Z158" s="172">
        <v>0</v>
      </c>
      <c r="AA158" s="173">
        <f t="shared" si="8"/>
        <v>0</v>
      </c>
      <c r="AR158" s="18" t="s">
        <v>271</v>
      </c>
      <c r="AT158" s="18" t="s">
        <v>158</v>
      </c>
      <c r="AU158" s="18" t="s">
        <v>90</v>
      </c>
      <c r="AY158" s="18" t="s">
        <v>157</v>
      </c>
      <c r="BE158" s="109">
        <f t="shared" si="9"/>
        <v>0</v>
      </c>
      <c r="BF158" s="109">
        <f t="shared" si="10"/>
        <v>0</v>
      </c>
      <c r="BG158" s="109">
        <f t="shared" si="11"/>
        <v>0</v>
      </c>
      <c r="BH158" s="109">
        <f t="shared" si="12"/>
        <v>0</v>
      </c>
      <c r="BI158" s="109">
        <f t="shared" si="13"/>
        <v>0</v>
      </c>
      <c r="BJ158" s="18" t="s">
        <v>90</v>
      </c>
      <c r="BK158" s="174">
        <f t="shared" si="14"/>
        <v>0</v>
      </c>
      <c r="BL158" s="18" t="s">
        <v>271</v>
      </c>
      <c r="BM158" s="18" t="s">
        <v>275</v>
      </c>
    </row>
    <row r="159" spans="2:65" s="1" customFormat="1" ht="25.5" customHeight="1">
      <c r="B159" s="34"/>
      <c r="C159" s="166" t="s">
        <v>218</v>
      </c>
      <c r="D159" s="166" t="s">
        <v>158</v>
      </c>
      <c r="E159" s="167" t="s">
        <v>709</v>
      </c>
      <c r="F159" s="237" t="s">
        <v>710</v>
      </c>
      <c r="G159" s="237"/>
      <c r="H159" s="237"/>
      <c r="I159" s="237"/>
      <c r="J159" s="168" t="s">
        <v>165</v>
      </c>
      <c r="K159" s="169">
        <v>2</v>
      </c>
      <c r="L159" s="238">
        <v>0</v>
      </c>
      <c r="M159" s="239"/>
      <c r="N159" s="240">
        <f t="shared" si="5"/>
        <v>0</v>
      </c>
      <c r="O159" s="240"/>
      <c r="P159" s="240"/>
      <c r="Q159" s="240"/>
      <c r="R159" s="36"/>
      <c r="T159" s="171" t="s">
        <v>20</v>
      </c>
      <c r="U159" s="43" t="s">
        <v>48</v>
      </c>
      <c r="V159" s="35"/>
      <c r="W159" s="172">
        <f t="shared" si="6"/>
        <v>0</v>
      </c>
      <c r="X159" s="172">
        <v>0</v>
      </c>
      <c r="Y159" s="172">
        <f t="shared" si="7"/>
        <v>0</v>
      </c>
      <c r="Z159" s="172">
        <v>0</v>
      </c>
      <c r="AA159" s="173">
        <f t="shared" si="8"/>
        <v>0</v>
      </c>
      <c r="AR159" s="18" t="s">
        <v>271</v>
      </c>
      <c r="AT159" s="18" t="s">
        <v>158</v>
      </c>
      <c r="AU159" s="18" t="s">
        <v>90</v>
      </c>
      <c r="AY159" s="18" t="s">
        <v>157</v>
      </c>
      <c r="BE159" s="109">
        <f t="shared" si="9"/>
        <v>0</v>
      </c>
      <c r="BF159" s="109">
        <f t="shared" si="10"/>
        <v>0</v>
      </c>
      <c r="BG159" s="109">
        <f t="shared" si="11"/>
        <v>0</v>
      </c>
      <c r="BH159" s="109">
        <f t="shared" si="12"/>
        <v>0</v>
      </c>
      <c r="BI159" s="109">
        <f t="shared" si="13"/>
        <v>0</v>
      </c>
      <c r="BJ159" s="18" t="s">
        <v>90</v>
      </c>
      <c r="BK159" s="174">
        <f t="shared" si="14"/>
        <v>0</v>
      </c>
      <c r="BL159" s="18" t="s">
        <v>271</v>
      </c>
      <c r="BM159" s="18" t="s">
        <v>278</v>
      </c>
    </row>
    <row r="160" spans="2:65" s="1" customFormat="1" ht="25.5" customHeight="1">
      <c r="B160" s="34"/>
      <c r="C160" s="166" t="s">
        <v>279</v>
      </c>
      <c r="D160" s="166" t="s">
        <v>158</v>
      </c>
      <c r="E160" s="167" t="s">
        <v>711</v>
      </c>
      <c r="F160" s="237" t="s">
        <v>712</v>
      </c>
      <c r="G160" s="237"/>
      <c r="H160" s="237"/>
      <c r="I160" s="237"/>
      <c r="J160" s="168" t="s">
        <v>165</v>
      </c>
      <c r="K160" s="169">
        <v>7</v>
      </c>
      <c r="L160" s="238">
        <v>0</v>
      </c>
      <c r="M160" s="239"/>
      <c r="N160" s="240">
        <f t="shared" si="5"/>
        <v>0</v>
      </c>
      <c r="O160" s="240"/>
      <c r="P160" s="240"/>
      <c r="Q160" s="240"/>
      <c r="R160" s="36"/>
      <c r="T160" s="171" t="s">
        <v>20</v>
      </c>
      <c r="U160" s="43" t="s">
        <v>48</v>
      </c>
      <c r="V160" s="35"/>
      <c r="W160" s="172">
        <f t="shared" si="6"/>
        <v>0</v>
      </c>
      <c r="X160" s="172">
        <v>0</v>
      </c>
      <c r="Y160" s="172">
        <f t="shared" si="7"/>
        <v>0</v>
      </c>
      <c r="Z160" s="172">
        <v>0</v>
      </c>
      <c r="AA160" s="173">
        <f t="shared" si="8"/>
        <v>0</v>
      </c>
      <c r="AR160" s="18" t="s">
        <v>271</v>
      </c>
      <c r="AT160" s="18" t="s">
        <v>158</v>
      </c>
      <c r="AU160" s="18" t="s">
        <v>90</v>
      </c>
      <c r="AY160" s="18" t="s">
        <v>157</v>
      </c>
      <c r="BE160" s="109">
        <f t="shared" si="9"/>
        <v>0</v>
      </c>
      <c r="BF160" s="109">
        <f t="shared" si="10"/>
        <v>0</v>
      </c>
      <c r="BG160" s="109">
        <f t="shared" si="11"/>
        <v>0</v>
      </c>
      <c r="BH160" s="109">
        <f t="shared" si="12"/>
        <v>0</v>
      </c>
      <c r="BI160" s="109">
        <f t="shared" si="13"/>
        <v>0</v>
      </c>
      <c r="BJ160" s="18" t="s">
        <v>90</v>
      </c>
      <c r="BK160" s="174">
        <f t="shared" si="14"/>
        <v>0</v>
      </c>
      <c r="BL160" s="18" t="s">
        <v>271</v>
      </c>
      <c r="BM160" s="18" t="s">
        <v>403</v>
      </c>
    </row>
    <row r="161" spans="2:65" s="1" customFormat="1" ht="16.5" customHeight="1">
      <c r="B161" s="34"/>
      <c r="C161" s="166" t="s">
        <v>221</v>
      </c>
      <c r="D161" s="166" t="s">
        <v>158</v>
      </c>
      <c r="E161" s="167" t="s">
        <v>713</v>
      </c>
      <c r="F161" s="237" t="s">
        <v>714</v>
      </c>
      <c r="G161" s="237"/>
      <c r="H161" s="237"/>
      <c r="I161" s="237"/>
      <c r="J161" s="168" t="s">
        <v>715</v>
      </c>
      <c r="K161" s="170">
        <v>0</v>
      </c>
      <c r="L161" s="238">
        <v>0</v>
      </c>
      <c r="M161" s="239"/>
      <c r="N161" s="240">
        <f t="shared" si="5"/>
        <v>0</v>
      </c>
      <c r="O161" s="240"/>
      <c r="P161" s="240"/>
      <c r="Q161" s="240"/>
      <c r="R161" s="36"/>
      <c r="T161" s="171" t="s">
        <v>20</v>
      </c>
      <c r="U161" s="43" t="s">
        <v>48</v>
      </c>
      <c r="V161" s="35"/>
      <c r="W161" s="172">
        <f t="shared" si="6"/>
        <v>0</v>
      </c>
      <c r="X161" s="172">
        <v>0</v>
      </c>
      <c r="Y161" s="172">
        <f t="shared" si="7"/>
        <v>0</v>
      </c>
      <c r="Z161" s="172">
        <v>0</v>
      </c>
      <c r="AA161" s="173">
        <f t="shared" si="8"/>
        <v>0</v>
      </c>
      <c r="AR161" s="18" t="s">
        <v>271</v>
      </c>
      <c r="AT161" s="18" t="s">
        <v>158</v>
      </c>
      <c r="AU161" s="18" t="s">
        <v>90</v>
      </c>
      <c r="AY161" s="18" t="s">
        <v>157</v>
      </c>
      <c r="BE161" s="109">
        <f t="shared" si="9"/>
        <v>0</v>
      </c>
      <c r="BF161" s="109">
        <f t="shared" si="10"/>
        <v>0</v>
      </c>
      <c r="BG161" s="109">
        <f t="shared" si="11"/>
        <v>0</v>
      </c>
      <c r="BH161" s="109">
        <f t="shared" si="12"/>
        <v>0</v>
      </c>
      <c r="BI161" s="109">
        <f t="shared" si="13"/>
        <v>0</v>
      </c>
      <c r="BJ161" s="18" t="s">
        <v>90</v>
      </c>
      <c r="BK161" s="174">
        <f t="shared" si="14"/>
        <v>0</v>
      </c>
      <c r="BL161" s="18" t="s">
        <v>271</v>
      </c>
      <c r="BM161" s="18" t="s">
        <v>282</v>
      </c>
    </row>
    <row r="162" spans="2:65" s="1" customFormat="1" ht="16.5" customHeight="1">
      <c r="B162" s="34"/>
      <c r="C162" s="166" t="s">
        <v>286</v>
      </c>
      <c r="D162" s="166" t="s">
        <v>158</v>
      </c>
      <c r="E162" s="167" t="s">
        <v>716</v>
      </c>
      <c r="F162" s="237" t="s">
        <v>717</v>
      </c>
      <c r="G162" s="237"/>
      <c r="H162" s="237"/>
      <c r="I162" s="237"/>
      <c r="J162" s="168" t="s">
        <v>715</v>
      </c>
      <c r="K162" s="170">
        <v>0</v>
      </c>
      <c r="L162" s="238">
        <v>0</v>
      </c>
      <c r="M162" s="239"/>
      <c r="N162" s="240">
        <f t="shared" si="5"/>
        <v>0</v>
      </c>
      <c r="O162" s="240"/>
      <c r="P162" s="240"/>
      <c r="Q162" s="240"/>
      <c r="R162" s="36"/>
      <c r="T162" s="171" t="s">
        <v>20</v>
      </c>
      <c r="U162" s="43" t="s">
        <v>48</v>
      </c>
      <c r="V162" s="35"/>
      <c r="W162" s="172">
        <f t="shared" si="6"/>
        <v>0</v>
      </c>
      <c r="X162" s="172">
        <v>0</v>
      </c>
      <c r="Y162" s="172">
        <f t="shared" si="7"/>
        <v>0</v>
      </c>
      <c r="Z162" s="172">
        <v>0</v>
      </c>
      <c r="AA162" s="173">
        <f t="shared" si="8"/>
        <v>0</v>
      </c>
      <c r="AR162" s="18" t="s">
        <v>271</v>
      </c>
      <c r="AT162" s="18" t="s">
        <v>158</v>
      </c>
      <c r="AU162" s="18" t="s">
        <v>90</v>
      </c>
      <c r="AY162" s="18" t="s">
        <v>157</v>
      </c>
      <c r="BE162" s="109">
        <f t="shared" si="9"/>
        <v>0</v>
      </c>
      <c r="BF162" s="109">
        <f t="shared" si="10"/>
        <v>0</v>
      </c>
      <c r="BG162" s="109">
        <f t="shared" si="11"/>
        <v>0</v>
      </c>
      <c r="BH162" s="109">
        <f t="shared" si="12"/>
        <v>0</v>
      </c>
      <c r="BI162" s="109">
        <f t="shared" si="13"/>
        <v>0</v>
      </c>
      <c r="BJ162" s="18" t="s">
        <v>90</v>
      </c>
      <c r="BK162" s="174">
        <f t="shared" si="14"/>
        <v>0</v>
      </c>
      <c r="BL162" s="18" t="s">
        <v>271</v>
      </c>
      <c r="BM162" s="18" t="s">
        <v>285</v>
      </c>
    </row>
    <row r="163" spans="2:65" s="1" customFormat="1" ht="16.5" customHeight="1">
      <c r="B163" s="34"/>
      <c r="C163" s="166" t="s">
        <v>225</v>
      </c>
      <c r="D163" s="166" t="s">
        <v>158</v>
      </c>
      <c r="E163" s="167" t="s">
        <v>718</v>
      </c>
      <c r="F163" s="237" t="s">
        <v>719</v>
      </c>
      <c r="G163" s="237"/>
      <c r="H163" s="237"/>
      <c r="I163" s="237"/>
      <c r="J163" s="168" t="s">
        <v>715</v>
      </c>
      <c r="K163" s="170">
        <v>0</v>
      </c>
      <c r="L163" s="238">
        <v>0</v>
      </c>
      <c r="M163" s="239"/>
      <c r="N163" s="240">
        <f t="shared" si="5"/>
        <v>0</v>
      </c>
      <c r="O163" s="240"/>
      <c r="P163" s="240"/>
      <c r="Q163" s="240"/>
      <c r="R163" s="36"/>
      <c r="T163" s="171" t="s">
        <v>20</v>
      </c>
      <c r="U163" s="43" t="s">
        <v>48</v>
      </c>
      <c r="V163" s="35"/>
      <c r="W163" s="172">
        <f t="shared" si="6"/>
        <v>0</v>
      </c>
      <c r="X163" s="172">
        <v>0</v>
      </c>
      <c r="Y163" s="172">
        <f t="shared" si="7"/>
        <v>0</v>
      </c>
      <c r="Z163" s="172">
        <v>0</v>
      </c>
      <c r="AA163" s="173">
        <f t="shared" si="8"/>
        <v>0</v>
      </c>
      <c r="AR163" s="18" t="s">
        <v>271</v>
      </c>
      <c r="AT163" s="18" t="s">
        <v>158</v>
      </c>
      <c r="AU163" s="18" t="s">
        <v>90</v>
      </c>
      <c r="AY163" s="18" t="s">
        <v>157</v>
      </c>
      <c r="BE163" s="109">
        <f t="shared" si="9"/>
        <v>0</v>
      </c>
      <c r="BF163" s="109">
        <f t="shared" si="10"/>
        <v>0</v>
      </c>
      <c r="BG163" s="109">
        <f t="shared" si="11"/>
        <v>0</v>
      </c>
      <c r="BH163" s="109">
        <f t="shared" si="12"/>
        <v>0</v>
      </c>
      <c r="BI163" s="109">
        <f t="shared" si="13"/>
        <v>0</v>
      </c>
      <c r="BJ163" s="18" t="s">
        <v>90</v>
      </c>
      <c r="BK163" s="174">
        <f t="shared" si="14"/>
        <v>0</v>
      </c>
      <c r="BL163" s="18" t="s">
        <v>271</v>
      </c>
      <c r="BM163" s="18" t="s">
        <v>289</v>
      </c>
    </row>
    <row r="164" spans="2:65" s="1" customFormat="1" ht="38.25" customHeight="1">
      <c r="B164" s="34"/>
      <c r="C164" s="166" t="s">
        <v>293</v>
      </c>
      <c r="D164" s="166" t="s">
        <v>158</v>
      </c>
      <c r="E164" s="167" t="s">
        <v>720</v>
      </c>
      <c r="F164" s="237" t="s">
        <v>721</v>
      </c>
      <c r="G164" s="237"/>
      <c r="H164" s="237"/>
      <c r="I164" s="237"/>
      <c r="J164" s="168" t="s">
        <v>715</v>
      </c>
      <c r="K164" s="170">
        <v>0</v>
      </c>
      <c r="L164" s="238">
        <v>0</v>
      </c>
      <c r="M164" s="239"/>
      <c r="N164" s="240">
        <f t="shared" si="5"/>
        <v>0</v>
      </c>
      <c r="O164" s="240"/>
      <c r="P164" s="240"/>
      <c r="Q164" s="240"/>
      <c r="R164" s="36"/>
      <c r="T164" s="171" t="s">
        <v>20</v>
      </c>
      <c r="U164" s="43" t="s">
        <v>48</v>
      </c>
      <c r="V164" s="35"/>
      <c r="W164" s="172">
        <f t="shared" si="6"/>
        <v>0</v>
      </c>
      <c r="X164" s="172">
        <v>0</v>
      </c>
      <c r="Y164" s="172">
        <f t="shared" si="7"/>
        <v>0</v>
      </c>
      <c r="Z164" s="172">
        <v>0</v>
      </c>
      <c r="AA164" s="173">
        <f t="shared" si="8"/>
        <v>0</v>
      </c>
      <c r="AR164" s="18" t="s">
        <v>271</v>
      </c>
      <c r="AT164" s="18" t="s">
        <v>158</v>
      </c>
      <c r="AU164" s="18" t="s">
        <v>90</v>
      </c>
      <c r="AY164" s="18" t="s">
        <v>157</v>
      </c>
      <c r="BE164" s="109">
        <f t="shared" si="9"/>
        <v>0</v>
      </c>
      <c r="BF164" s="109">
        <f t="shared" si="10"/>
        <v>0</v>
      </c>
      <c r="BG164" s="109">
        <f t="shared" si="11"/>
        <v>0</v>
      </c>
      <c r="BH164" s="109">
        <f t="shared" si="12"/>
        <v>0</v>
      </c>
      <c r="BI164" s="109">
        <f t="shared" si="13"/>
        <v>0</v>
      </c>
      <c r="BJ164" s="18" t="s">
        <v>90</v>
      </c>
      <c r="BK164" s="174">
        <f t="shared" si="14"/>
        <v>0</v>
      </c>
      <c r="BL164" s="18" t="s">
        <v>271</v>
      </c>
      <c r="BM164" s="18" t="s">
        <v>292</v>
      </c>
    </row>
    <row r="165" spans="2:65" s="9" customFormat="1" ht="37.35" customHeight="1">
      <c r="B165" s="155"/>
      <c r="C165" s="156"/>
      <c r="D165" s="157" t="s">
        <v>641</v>
      </c>
      <c r="E165" s="157"/>
      <c r="F165" s="157"/>
      <c r="G165" s="157"/>
      <c r="H165" s="157"/>
      <c r="I165" s="157"/>
      <c r="J165" s="157"/>
      <c r="K165" s="157"/>
      <c r="L165" s="157"/>
      <c r="M165" s="157"/>
      <c r="N165" s="267">
        <f>BK165</f>
        <v>0</v>
      </c>
      <c r="O165" s="268"/>
      <c r="P165" s="268"/>
      <c r="Q165" s="268"/>
      <c r="R165" s="158"/>
      <c r="T165" s="159"/>
      <c r="U165" s="156"/>
      <c r="V165" s="156"/>
      <c r="W165" s="160">
        <f>SUM(W166:W167)</f>
        <v>0</v>
      </c>
      <c r="X165" s="156"/>
      <c r="Y165" s="160">
        <f>SUM(Y166:Y167)</f>
        <v>0</v>
      </c>
      <c r="Z165" s="156"/>
      <c r="AA165" s="161">
        <f>SUM(AA166:AA167)</f>
        <v>0</v>
      </c>
      <c r="AR165" s="162" t="s">
        <v>162</v>
      </c>
      <c r="AT165" s="163" t="s">
        <v>80</v>
      </c>
      <c r="AU165" s="163" t="s">
        <v>81</v>
      </c>
      <c r="AY165" s="162" t="s">
        <v>157</v>
      </c>
      <c r="BK165" s="164">
        <f>SUM(BK166:BK167)</f>
        <v>0</v>
      </c>
    </row>
    <row r="166" spans="2:65" s="1" customFormat="1" ht="16.5" customHeight="1">
      <c r="B166" s="34"/>
      <c r="C166" s="166" t="s">
        <v>228</v>
      </c>
      <c r="D166" s="166" t="s">
        <v>158</v>
      </c>
      <c r="E166" s="167" t="s">
        <v>722</v>
      </c>
      <c r="F166" s="237" t="s">
        <v>723</v>
      </c>
      <c r="G166" s="237"/>
      <c r="H166" s="237"/>
      <c r="I166" s="237"/>
      <c r="J166" s="168" t="s">
        <v>724</v>
      </c>
      <c r="K166" s="169">
        <v>5</v>
      </c>
      <c r="L166" s="238">
        <v>0</v>
      </c>
      <c r="M166" s="239"/>
      <c r="N166" s="240">
        <f>ROUND(L166*K166,3)</f>
        <v>0</v>
      </c>
      <c r="O166" s="240"/>
      <c r="P166" s="240"/>
      <c r="Q166" s="240"/>
      <c r="R166" s="36"/>
      <c r="T166" s="171" t="s">
        <v>20</v>
      </c>
      <c r="U166" s="43" t="s">
        <v>48</v>
      </c>
      <c r="V166" s="35"/>
      <c r="W166" s="172">
        <f>V166*K166</f>
        <v>0</v>
      </c>
      <c r="X166" s="172">
        <v>0</v>
      </c>
      <c r="Y166" s="172">
        <f>X166*K166</f>
        <v>0</v>
      </c>
      <c r="Z166" s="172">
        <v>0</v>
      </c>
      <c r="AA166" s="173">
        <f>Z166*K166</f>
        <v>0</v>
      </c>
      <c r="AR166" s="18" t="s">
        <v>725</v>
      </c>
      <c r="AT166" s="18" t="s">
        <v>158</v>
      </c>
      <c r="AU166" s="18" t="s">
        <v>87</v>
      </c>
      <c r="AY166" s="18" t="s">
        <v>157</v>
      </c>
      <c r="BE166" s="109">
        <f>IF(U166="základná",N166,0)</f>
        <v>0</v>
      </c>
      <c r="BF166" s="109">
        <f>IF(U166="znížená",N166,0)</f>
        <v>0</v>
      </c>
      <c r="BG166" s="109">
        <f>IF(U166="zákl. prenesená",N166,0)</f>
        <v>0</v>
      </c>
      <c r="BH166" s="109">
        <f>IF(U166="zníž. prenesená",N166,0)</f>
        <v>0</v>
      </c>
      <c r="BI166" s="109">
        <f>IF(U166="nulová",N166,0)</f>
        <v>0</v>
      </c>
      <c r="BJ166" s="18" t="s">
        <v>90</v>
      </c>
      <c r="BK166" s="174">
        <f>ROUND(L166*K166,3)</f>
        <v>0</v>
      </c>
      <c r="BL166" s="18" t="s">
        <v>725</v>
      </c>
      <c r="BM166" s="18" t="s">
        <v>296</v>
      </c>
    </row>
    <row r="167" spans="2:65" s="1" customFormat="1" ht="16.5" customHeight="1">
      <c r="B167" s="34"/>
      <c r="C167" s="166" t="s">
        <v>300</v>
      </c>
      <c r="D167" s="166" t="s">
        <v>158</v>
      </c>
      <c r="E167" s="167" t="s">
        <v>726</v>
      </c>
      <c r="F167" s="237" t="s">
        <v>727</v>
      </c>
      <c r="G167" s="237"/>
      <c r="H167" s="237"/>
      <c r="I167" s="237"/>
      <c r="J167" s="168" t="s">
        <v>724</v>
      </c>
      <c r="K167" s="169">
        <v>10</v>
      </c>
      <c r="L167" s="238">
        <v>0</v>
      </c>
      <c r="M167" s="239"/>
      <c r="N167" s="240">
        <f>ROUND(L167*K167,3)</f>
        <v>0</v>
      </c>
      <c r="O167" s="240"/>
      <c r="P167" s="240"/>
      <c r="Q167" s="240"/>
      <c r="R167" s="36"/>
      <c r="T167" s="171" t="s">
        <v>20</v>
      </c>
      <c r="U167" s="43" t="s">
        <v>48</v>
      </c>
      <c r="V167" s="35"/>
      <c r="W167" s="172">
        <f>V167*K167</f>
        <v>0</v>
      </c>
      <c r="X167" s="172">
        <v>0</v>
      </c>
      <c r="Y167" s="172">
        <f>X167*K167</f>
        <v>0</v>
      </c>
      <c r="Z167" s="172">
        <v>0</v>
      </c>
      <c r="AA167" s="173">
        <f>Z167*K167</f>
        <v>0</v>
      </c>
      <c r="AR167" s="18" t="s">
        <v>725</v>
      </c>
      <c r="AT167" s="18" t="s">
        <v>158</v>
      </c>
      <c r="AU167" s="18" t="s">
        <v>87</v>
      </c>
      <c r="AY167" s="18" t="s">
        <v>157</v>
      </c>
      <c r="BE167" s="109">
        <f>IF(U167="základná",N167,0)</f>
        <v>0</v>
      </c>
      <c r="BF167" s="109">
        <f>IF(U167="znížená",N167,0)</f>
        <v>0</v>
      </c>
      <c r="BG167" s="109">
        <f>IF(U167="zákl. prenesená",N167,0)</f>
        <v>0</v>
      </c>
      <c r="BH167" s="109">
        <f>IF(U167="zníž. prenesená",N167,0)</f>
        <v>0</v>
      </c>
      <c r="BI167" s="109">
        <f>IF(U167="nulová",N167,0)</f>
        <v>0</v>
      </c>
      <c r="BJ167" s="18" t="s">
        <v>90</v>
      </c>
      <c r="BK167" s="174">
        <f>ROUND(L167*K167,3)</f>
        <v>0</v>
      </c>
      <c r="BL167" s="18" t="s">
        <v>725</v>
      </c>
      <c r="BM167" s="18" t="s">
        <v>299</v>
      </c>
    </row>
    <row r="168" spans="2:65" s="9" customFormat="1" ht="37.35" customHeight="1">
      <c r="B168" s="155"/>
      <c r="C168" s="156"/>
      <c r="D168" s="157" t="s">
        <v>133</v>
      </c>
      <c r="E168" s="157"/>
      <c r="F168" s="157"/>
      <c r="G168" s="157"/>
      <c r="H168" s="157"/>
      <c r="I168" s="157"/>
      <c r="J168" s="157"/>
      <c r="K168" s="157"/>
      <c r="L168" s="157"/>
      <c r="M168" s="157"/>
      <c r="N168" s="228">
        <f>BK168</f>
        <v>0</v>
      </c>
      <c r="O168" s="229"/>
      <c r="P168" s="229"/>
      <c r="Q168" s="229"/>
      <c r="R168" s="158"/>
      <c r="T168" s="159"/>
      <c r="U168" s="156"/>
      <c r="V168" s="156"/>
      <c r="W168" s="160">
        <v>0</v>
      </c>
      <c r="X168" s="156"/>
      <c r="Y168" s="160">
        <v>0</v>
      </c>
      <c r="Z168" s="156"/>
      <c r="AA168" s="161">
        <v>0</v>
      </c>
      <c r="AR168" s="162" t="s">
        <v>87</v>
      </c>
      <c r="AT168" s="163" t="s">
        <v>80</v>
      </c>
      <c r="AU168" s="163" t="s">
        <v>81</v>
      </c>
      <c r="AY168" s="162" t="s">
        <v>157</v>
      </c>
      <c r="BK168" s="164">
        <v>0</v>
      </c>
    </row>
    <row r="169" spans="2:65" s="1" customFormat="1" ht="49.9" customHeight="1">
      <c r="B169" s="34"/>
      <c r="C169" s="35"/>
      <c r="D169" s="157" t="s">
        <v>133</v>
      </c>
      <c r="E169" s="35"/>
      <c r="F169" s="35"/>
      <c r="G169" s="35"/>
      <c r="H169" s="35"/>
      <c r="I169" s="35"/>
      <c r="J169" s="35"/>
      <c r="K169" s="35"/>
      <c r="L169" s="35"/>
      <c r="M169" s="35"/>
      <c r="N169" s="230">
        <f>BK169</f>
        <v>0</v>
      </c>
      <c r="O169" s="231"/>
      <c r="P169" s="231"/>
      <c r="Q169" s="231"/>
      <c r="R169" s="36"/>
      <c r="T169" s="146"/>
      <c r="U169" s="55"/>
      <c r="V169" s="55"/>
      <c r="W169" s="55"/>
      <c r="X169" s="55"/>
      <c r="Y169" s="55"/>
      <c r="Z169" s="55"/>
      <c r="AA169" s="57"/>
      <c r="AT169" s="18" t="s">
        <v>80</v>
      </c>
      <c r="AU169" s="18" t="s">
        <v>81</v>
      </c>
      <c r="AY169" s="18" t="s">
        <v>489</v>
      </c>
      <c r="BK169" s="174">
        <v>0</v>
      </c>
    </row>
    <row r="170" spans="2:65" s="1" customFormat="1" ht="6.95" customHeight="1">
      <c r="B170" s="58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60"/>
    </row>
  </sheetData>
  <sheetProtection algorithmName="SHA-512" hashValue="7BTimgS0rmHgygW+P7dU0Sjq79SXAuKelBDh1wsPzHV4P6YSYuwzHeKOmkXFLA4xA0F126gF6UugoTUQRUjPww==" saltValue="T0jiNVT3gXno/lcQXKvHFgXO9alGIj/l3RmwZZr2Y/AW/EOyTO9JJP/CY0yj+CRxw94D0I93/m2kMQTOgpXxbg==" spinCount="10" sheet="1" objects="1" scenarios="1" formatColumns="0" formatRows="0"/>
  <mergeCells count="199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N164:Q164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N168:Q168"/>
    <mergeCell ref="N169:Q169"/>
    <mergeCell ref="H1:K1"/>
    <mergeCell ref="S2:AC2"/>
    <mergeCell ref="F166:I166"/>
    <mergeCell ref="L166:M166"/>
    <mergeCell ref="N166:Q166"/>
    <mergeCell ref="F167:I167"/>
    <mergeCell ref="L167:M167"/>
    <mergeCell ref="N167:Q167"/>
    <mergeCell ref="N121:Q121"/>
    <mergeCell ref="N122:Q122"/>
    <mergeCell ref="N123:Q123"/>
    <mergeCell ref="N125:Q125"/>
    <mergeCell ref="N126:Q126"/>
    <mergeCell ref="N165:Q165"/>
    <mergeCell ref="F162:I162"/>
    <mergeCell ref="L162:M162"/>
    <mergeCell ref="N162:Q162"/>
    <mergeCell ref="F163:I163"/>
    <mergeCell ref="L163:M163"/>
    <mergeCell ref="N163:Q163"/>
    <mergeCell ref="F164:I164"/>
    <mergeCell ref="L164:M164"/>
  </mergeCell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4</vt:i4>
      </vt:variant>
      <vt:variant>
        <vt:lpstr>Pomenované rozsahy</vt:lpstr>
      </vt:variant>
      <vt:variant>
        <vt:i4>8</vt:i4>
      </vt:variant>
    </vt:vector>
  </HeadingPairs>
  <TitlesOfParts>
    <vt:vector size="12" baseType="lpstr">
      <vt:lpstr>Rekapitulácia stavby</vt:lpstr>
      <vt:lpstr>1 - SO 01 - Stavebné úpravy</vt:lpstr>
      <vt:lpstr>2 - SO 02 - Zdravotechnika</vt:lpstr>
      <vt:lpstr>3 - SO 03 - Elektromontáž...</vt:lpstr>
      <vt:lpstr>'1 - SO 01 - Stavebné úpravy'!Názvy_tlače</vt:lpstr>
      <vt:lpstr>'2 - SO 02 - Zdravotechnika'!Názvy_tlače</vt:lpstr>
      <vt:lpstr>'3 - SO 03 - Elektromontáž...'!Názvy_tlače</vt:lpstr>
      <vt:lpstr>'Rekapitulácia stavby'!Názvy_tlače</vt:lpstr>
      <vt:lpstr>'1 - SO 01 - Stavebné úpravy'!Oblasť_tlače</vt:lpstr>
      <vt:lpstr>'2 - SO 02 - Zdravotechnika'!Oblasť_tlače</vt:lpstr>
      <vt:lpstr>'3 - SO 03 - Elektromontáž...'!Oblasť_tlače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ridzik</dc:creator>
  <cp:lastModifiedBy>ridzik</cp:lastModifiedBy>
  <dcterms:created xsi:type="dcterms:W3CDTF">2018-02-05T10:27:31Z</dcterms:created>
  <dcterms:modified xsi:type="dcterms:W3CDTF">2018-02-07T09:00:41Z</dcterms:modified>
</cp:coreProperties>
</file>