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2017-077 - Spevnená ploch..." sheetId="2" r:id="rId2"/>
  </sheets>
  <definedNames>
    <definedName name="_xlnm.Print_Titles" localSheetId="1">'2017-077 - Spevnená ploch...'!$118:$118</definedName>
    <definedName name="_xlnm.Print_Titles" localSheetId="0">'Rekapitulácia stavby'!$85:$85</definedName>
    <definedName name="_xlnm.Print_Area" localSheetId="1">'2017-077 - Spevnená ploch...'!$C$4:$Q$70,'2017-077 - Spevnená ploch...'!$C$76:$Q$103,'2017-077 - Spevnená ploch...'!$C$109:$Q$143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43" i="2"/>
  <c r="BH143" i="2"/>
  <c r="BG143" i="2"/>
  <c r="BE143" i="2"/>
  <c r="BK143" i="2"/>
  <c r="N143" i="2" s="1"/>
  <c r="BF143" i="2" s="1"/>
  <c r="BI142" i="2"/>
  <c r="BH142" i="2"/>
  <c r="BG142" i="2"/>
  <c r="BE142" i="2"/>
  <c r="BK142" i="2"/>
  <c r="N142" i="2" s="1"/>
  <c r="BF142" i="2" s="1"/>
  <c r="BI141" i="2"/>
  <c r="BH141" i="2"/>
  <c r="BG141" i="2"/>
  <c r="BE141" i="2"/>
  <c r="BK141" i="2"/>
  <c r="N141" i="2" s="1"/>
  <c r="BF141" i="2" s="1"/>
  <c r="BI140" i="2"/>
  <c r="BH140" i="2"/>
  <c r="BG140" i="2"/>
  <c r="BE140" i="2"/>
  <c r="N140" i="2"/>
  <c r="BF140" i="2" s="1"/>
  <c r="BK140" i="2"/>
  <c r="BI139" i="2"/>
  <c r="BH139" i="2"/>
  <c r="BG139" i="2"/>
  <c r="BE139" i="2"/>
  <c r="BK139" i="2"/>
  <c r="N139" i="2" s="1"/>
  <c r="BF139" i="2" s="1"/>
  <c r="BI137" i="2"/>
  <c r="BH137" i="2"/>
  <c r="BG137" i="2"/>
  <c r="BE137" i="2"/>
  <c r="AA137" i="2"/>
  <c r="AA136" i="2" s="1"/>
  <c r="Y137" i="2"/>
  <c r="Y136" i="2" s="1"/>
  <c r="W137" i="2"/>
  <c r="W136" i="2" s="1"/>
  <c r="BK137" i="2"/>
  <c r="BK136" i="2" s="1"/>
  <c r="N136" i="2" s="1"/>
  <c r="N92" i="2" s="1"/>
  <c r="N137" i="2"/>
  <c r="BF137" i="2" s="1"/>
  <c r="BI135" i="2"/>
  <c r="BH135" i="2"/>
  <c r="BG135" i="2"/>
  <c r="BE135" i="2"/>
  <c r="AA135" i="2"/>
  <c r="Y135" i="2"/>
  <c r="W135" i="2"/>
  <c r="BK135" i="2"/>
  <c r="N135" i="2"/>
  <c r="BF135" i="2" s="1"/>
  <c r="BI134" i="2"/>
  <c r="BH134" i="2"/>
  <c r="BG134" i="2"/>
  <c r="BF134" i="2"/>
  <c r="BE134" i="2"/>
  <c r="AA134" i="2"/>
  <c r="AA133" i="2" s="1"/>
  <c r="Y134" i="2"/>
  <c r="Y133" i="2" s="1"/>
  <c r="W134" i="2"/>
  <c r="W133" i="2" s="1"/>
  <c r="BK134" i="2"/>
  <c r="BK133" i="2" s="1"/>
  <c r="N133" i="2" s="1"/>
  <c r="N91" i="2" s="1"/>
  <c r="N134" i="2"/>
  <c r="BI132" i="2"/>
  <c r="BH132" i="2"/>
  <c r="BG132" i="2"/>
  <c r="BE132" i="2"/>
  <c r="AA132" i="2"/>
  <c r="Y132" i="2"/>
  <c r="W132" i="2"/>
  <c r="BK132" i="2"/>
  <c r="N132" i="2"/>
  <c r="BF132" i="2" s="1"/>
  <c r="BI131" i="2"/>
  <c r="BH131" i="2"/>
  <c r="BG131" i="2"/>
  <c r="BF131" i="2"/>
  <c r="BE131" i="2"/>
  <c r="AA131" i="2"/>
  <c r="Y131" i="2"/>
  <c r="W131" i="2"/>
  <c r="BK131" i="2"/>
  <c r="N131" i="2"/>
  <c r="BI130" i="2"/>
  <c r="BH130" i="2"/>
  <c r="BG130" i="2"/>
  <c r="BE130" i="2"/>
  <c r="AA130" i="2"/>
  <c r="Y130" i="2"/>
  <c r="W130" i="2"/>
  <c r="BK130" i="2"/>
  <c r="N130" i="2"/>
  <c r="BF130" i="2" s="1"/>
  <c r="BI129" i="2"/>
  <c r="BH129" i="2"/>
  <c r="BG129" i="2"/>
  <c r="BF129" i="2"/>
  <c r="BE129" i="2"/>
  <c r="AA129" i="2"/>
  <c r="Y129" i="2"/>
  <c r="W129" i="2"/>
  <c r="BK129" i="2"/>
  <c r="N129" i="2"/>
  <c r="BI128" i="2"/>
  <c r="BH128" i="2"/>
  <c r="BG128" i="2"/>
  <c r="BE128" i="2"/>
  <c r="AA128" i="2"/>
  <c r="AA127" i="2" s="1"/>
  <c r="Y128" i="2"/>
  <c r="Y127" i="2" s="1"/>
  <c r="W128" i="2"/>
  <c r="W127" i="2" s="1"/>
  <c r="BK128" i="2"/>
  <c r="BK127" i="2" s="1"/>
  <c r="N127" i="2" s="1"/>
  <c r="N90" i="2" s="1"/>
  <c r="N128" i="2"/>
  <c r="BF128" i="2" s="1"/>
  <c r="BI126" i="2"/>
  <c r="BH126" i="2"/>
  <c r="BG126" i="2"/>
  <c r="BE126" i="2"/>
  <c r="AA126" i="2"/>
  <c r="Y126" i="2"/>
  <c r="W126" i="2"/>
  <c r="BK126" i="2"/>
  <c r="N126" i="2"/>
  <c r="BF126" i="2" s="1"/>
  <c r="BI125" i="2"/>
  <c r="BH125" i="2"/>
  <c r="BG125" i="2"/>
  <c r="BF125" i="2"/>
  <c r="BE125" i="2"/>
  <c r="AA125" i="2"/>
  <c r="Y125" i="2"/>
  <c r="W125" i="2"/>
  <c r="BK125" i="2"/>
  <c r="N125" i="2"/>
  <c r="BI124" i="2"/>
  <c r="BH124" i="2"/>
  <c r="BG124" i="2"/>
  <c r="BE124" i="2"/>
  <c r="AA124" i="2"/>
  <c r="Y124" i="2"/>
  <c r="W124" i="2"/>
  <c r="BK124" i="2"/>
  <c r="N124" i="2"/>
  <c r="BF124" i="2" s="1"/>
  <c r="BI123" i="2"/>
  <c r="BH123" i="2"/>
  <c r="BG123" i="2"/>
  <c r="BF123" i="2"/>
  <c r="BE123" i="2"/>
  <c r="AA123" i="2"/>
  <c r="Y123" i="2"/>
  <c r="W123" i="2"/>
  <c r="BK123" i="2"/>
  <c r="N123" i="2"/>
  <c r="BI122" i="2"/>
  <c r="BH122" i="2"/>
  <c r="BG122" i="2"/>
  <c r="BE122" i="2"/>
  <c r="AA122" i="2"/>
  <c r="AA121" i="2" s="1"/>
  <c r="Y122" i="2"/>
  <c r="Y121" i="2" s="1"/>
  <c r="W122" i="2"/>
  <c r="W121" i="2" s="1"/>
  <c r="W120" i="2" s="1"/>
  <c r="W119" i="2" s="1"/>
  <c r="AU88" i="1" s="1"/>
  <c r="AU87" i="1" s="1"/>
  <c r="BK122" i="2"/>
  <c r="BK121" i="2" s="1"/>
  <c r="N122" i="2"/>
  <c r="BF122" i="2" s="1"/>
  <c r="F115" i="2"/>
  <c r="F113" i="2"/>
  <c r="F111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H35" i="2" s="1"/>
  <c r="BD88" i="1" s="1"/>
  <c r="BD87" i="1" s="1"/>
  <c r="W35" i="1" s="1"/>
  <c r="BH96" i="2"/>
  <c r="H34" i="2" s="1"/>
  <c r="BC88" i="1" s="1"/>
  <c r="BC87" i="1" s="1"/>
  <c r="BG96" i="2"/>
  <c r="H33" i="2" s="1"/>
  <c r="BB88" i="1" s="1"/>
  <c r="BB87" i="1" s="1"/>
  <c r="BE96" i="2"/>
  <c r="M31" i="2" s="1"/>
  <c r="AV88" i="1" s="1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116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AX87" i="1" l="1"/>
  <c r="W33" i="1"/>
  <c r="AY87" i="1"/>
  <c r="W34" i="1"/>
  <c r="AA120" i="2"/>
  <c r="AA119" i="2" s="1"/>
  <c r="Y120" i="2"/>
  <c r="Y119" i="2" s="1"/>
  <c r="N121" i="2"/>
  <c r="N89" i="2" s="1"/>
  <c r="BK120" i="2"/>
  <c r="F83" i="2"/>
  <c r="M113" i="2"/>
  <c r="M116" i="2"/>
  <c r="H31" i="2"/>
  <c r="AZ88" i="1" s="1"/>
  <c r="AZ87" i="1" s="1"/>
  <c r="M115" i="2"/>
  <c r="BK138" i="2"/>
  <c r="N138" i="2" s="1"/>
  <c r="N93" i="2" s="1"/>
  <c r="AV87" i="1" l="1"/>
  <c r="N120" i="2"/>
  <c r="N88" i="2" s="1"/>
  <c r="BK119" i="2"/>
  <c r="N119" i="2" s="1"/>
  <c r="N87" i="2" s="1"/>
  <c r="N101" i="2" l="1"/>
  <c r="BF101" i="2" s="1"/>
  <c r="N99" i="2"/>
  <c r="BF99" i="2" s="1"/>
  <c r="N97" i="2"/>
  <c r="BF97" i="2" s="1"/>
  <c r="M26" i="2"/>
  <c r="N100" i="2"/>
  <c r="BF100" i="2" s="1"/>
  <c r="N98" i="2"/>
  <c r="BF98" i="2" s="1"/>
  <c r="N96" i="2"/>
  <c r="BF96" i="2" l="1"/>
  <c r="N95" i="2"/>
  <c r="M27" i="2" l="1"/>
  <c r="L103" i="2"/>
  <c r="H32" i="2"/>
  <c r="BA88" i="1" s="1"/>
  <c r="BA87" i="1" s="1"/>
  <c r="M32" i="2"/>
  <c r="AW88" i="1" s="1"/>
  <c r="AT88" i="1" s="1"/>
  <c r="W32" i="1" l="1"/>
  <c r="AW87" i="1"/>
  <c r="AS88" i="1"/>
  <c r="AS87" i="1" s="1"/>
  <c r="M29" i="2"/>
  <c r="L37" i="2" l="1"/>
  <c r="AG88" i="1"/>
  <c r="AK32" i="1"/>
  <c r="AT87" i="1"/>
  <c r="AN88" i="1" l="1"/>
  <c r="AG87" i="1"/>
  <c r="AK26" i="1" l="1"/>
  <c r="AG94" i="1"/>
  <c r="AG93" i="1"/>
  <c r="AG92" i="1"/>
  <c r="AG91" i="1"/>
  <c r="AN87" i="1"/>
  <c r="CD93" i="1" l="1"/>
  <c r="AV93" i="1"/>
  <c r="BY93" i="1" s="1"/>
  <c r="CD94" i="1"/>
  <c r="AV94" i="1"/>
  <c r="BY94" i="1" s="1"/>
  <c r="CD92" i="1"/>
  <c r="AV92" i="1"/>
  <c r="BY92" i="1" s="1"/>
  <c r="AV91" i="1"/>
  <c r="BY91" i="1" s="1"/>
  <c r="AG90" i="1"/>
  <c r="CD91" i="1"/>
  <c r="W31" i="1" s="1"/>
  <c r="AK27" i="1" l="1"/>
  <c r="AK29" i="1" s="1"/>
  <c r="AG96" i="1"/>
  <c r="AN92" i="1"/>
  <c r="AK31" i="1"/>
  <c r="AN91" i="1"/>
  <c r="AN94" i="1"/>
  <c r="AN93" i="1"/>
  <c r="AN90" i="1" l="1"/>
  <c r="AN96" i="1" s="1"/>
  <c r="AK37" i="1"/>
</calcChain>
</file>

<file path=xl/sharedStrings.xml><?xml version="1.0" encoding="utf-8"?>
<sst xmlns="http://schemas.openxmlformats.org/spreadsheetml/2006/main" count="569" uniqueCount="194">
  <si>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</si>
  <si>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</si>
  <si>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</si>
  <si>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</si>
  <si>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</si>
  <si>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</si>
  <si>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</si>
  <si>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</si>
  <si>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</si>
  <si>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</si>
  <si>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</si>
  <si>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</si>
  <si>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</si>
  <si>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</si>
  <si>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</si>
  <si>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2017-077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</si>
  <si>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</si>
  <si>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</si>
  <si>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Spevnená plocha pre pozdĺžne státie 44 x 2,4 m pri OB 422 na Obuvníckej ul.</t>
  </si>
  <si>
    <t>JKSO:</t>
  </si>
  <si>
    <t/>
  </si>
  <si>
    <t>KS:</t>
  </si>
  <si>
    <t>Miesto:</t>
  </si>
  <si>
    <t xml:space="preserve"> </t>
  </si>
  <si>
    <t>Dátum:</t>
  </si>
  <si>
    <t>29. 3. 2017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</si>
  <si>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</si>
  <si>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</si>
  <si>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</si>
  <si>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</si>
  <si>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</si>
  <si>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</si>
  <si>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</si>
  <si>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</si>
  <si>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</si>
  <si>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</si>
  <si>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</si>
  <si>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</si>
  <si>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</si>
  <si>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</si>
  <si>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</si>
  <si>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</si>
  <si>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</si>
  <si>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</si>
  <si>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</si>
  <si>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</si>
  <si>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</si>
  <si>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</si>
  <si>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</si>
  <si>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</si>
  <si>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</si>
  <si>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</si>
  <si>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</si>
  <si>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</si>
  <si>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</si>
  <si>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</si>
  <si>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</si>
  <si>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</si>
  <si>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</si>
  <si>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</si>
  <si>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</si>
  <si>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</si>
  <si>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</si>
  <si>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</si>
  <si>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</si>
  <si>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</si>
  <si>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</si>
  <si>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</si>
  <si>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</si>
  <si>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</si>
  <si>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</si>
  <si>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</si>
  <si>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</si>
  <si>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</si>
  <si>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</si>
  <si>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</si>
  <si>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</si>
  <si>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</si>
  <si>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{f97f1f66-94c2-434a-87b6-e80919a3169f}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</si>
  <si>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</si>
  <si>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</si>
  <si>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</si>
  <si>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</si>
  <si>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</si>
  <si>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</si>
  <si>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</si>
  <si>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</si>
  <si>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</si>
  <si>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</si>
  <si>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</si>
  <si>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</si>
  <si>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</si>
  <si>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</si>
  <si>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</si>
  <si>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</si>
  <si>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</si>
  <si>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</si>
  <si>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</si>
  <si>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</si>
  <si>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</si>
  <si>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</si>
  <si>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</si>
  <si>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</si>
  <si>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</si>
  <si>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</si>
  <si>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</si>
  <si>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</si>
  <si>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</si>
  <si>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</si>
  <si>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</si>
  <si>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</si>
  <si>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</si>
  <si>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</si>
  <si>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</si>
  <si>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</si>
  <si>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</si>
  <si>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</si>
  <si>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</si>
  <si>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</si>
  <si>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</si>
  <si>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</si>
  <si>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</si>
  <si>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</si>
  <si>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</si>
  <si>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</si>
  <si>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</si>
  <si>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</si>
  <si>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</si>
  <si>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</si>
  <si>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</si>
  <si>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</si>
  <si>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</si>
  <si>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</si>
  <si>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</si>
  <si>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</si>
  <si>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</si>
  <si>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122201101</t>
  </si>
  <si>
    <t>Odkopávka a prekopávka nezapažená v hornine 3, do 100 m3</t>
  </si>
  <si>
    <t>m3</t>
  </si>
  <si>
    <t>4</t>
  </si>
  <si>
    <t>1357311342</t>
  </si>
  <si>
    <t>122201109</t>
  </si>
  <si>
    <t>Odkopávky a prekopávky nezapažené. Príplatok k cenám za lepivosť horniny 3</t>
  </si>
  <si>
    <t>-17783504</t>
  </si>
  <si>
    <t>3</t>
  </si>
  <si>
    <t>162501102</t>
  </si>
  <si>
    <t xml:space="preserve">Vodorovné premiestnenie výkopku  po spevnenej ceste z  horniny tr.1-4, do 100 m3 na vzdialenosť do 3000 m </t>
  </si>
  <si>
    <t>78114229</t>
  </si>
  <si>
    <t>171201201</t>
  </si>
  <si>
    <t>Uloženie sypaniny na skládky do 100 m3</t>
  </si>
  <si>
    <t>1724539508</t>
  </si>
  <si>
    <t>5</t>
  </si>
  <si>
    <t>171209002</t>
  </si>
  <si>
    <t>Poplatok za skladovanie - zemina a kamenivo (17 05) ostatné</t>
  </si>
  <si>
    <t>t</t>
  </si>
  <si>
    <t>-1501050691</t>
  </si>
  <si>
    <t>6</t>
  </si>
  <si>
    <t>564751111</t>
  </si>
  <si>
    <t>Podklad alebo kryt z kameniva hrubého drveného veľ. 32-63 mm s rozprestretím a zhutn.hr. 150 mm</t>
  </si>
  <si>
    <t>m2</t>
  </si>
  <si>
    <t>-1113529328</t>
  </si>
  <si>
    <t>7</t>
  </si>
  <si>
    <t>564801112</t>
  </si>
  <si>
    <t>Podklad zo štrkodrviny s rozprestretím a zhutnením, po zhutnení hr. 40 mm</t>
  </si>
  <si>
    <t>-1178048848</t>
  </si>
  <si>
    <t>8</t>
  </si>
  <si>
    <t>596912112</t>
  </si>
  <si>
    <t>Kladenie dlažby z vegetačných tvárnic (bez lôžka) veľkosti do 0,25 m2 hr. 8 cm nad 20 m2</t>
  </si>
  <si>
    <t>38160440</t>
  </si>
  <si>
    <t>9</t>
  </si>
  <si>
    <t>M</t>
  </si>
  <si>
    <t>5922784400</t>
  </si>
  <si>
    <t>Tvárnica polovegetačná betónová TBM 60 x 40 x 8</t>
  </si>
  <si>
    <t>ks</t>
  </si>
  <si>
    <t>-623141934</t>
  </si>
  <si>
    <t>10</t>
  </si>
  <si>
    <t>599432111</t>
  </si>
  <si>
    <t>Vyplnenie škár dlažby kamenivom ťaženým</t>
  </si>
  <si>
    <t>-2069146864</t>
  </si>
  <si>
    <t>11</t>
  </si>
  <si>
    <t>917862112</t>
  </si>
  <si>
    <t>Osadenie chodník. obrubníka betónového stojatého do lôžka z betónu prosteho tr. C 16/20 s bočnou oporou</t>
  </si>
  <si>
    <t>m</t>
  </si>
  <si>
    <t>1674554034</t>
  </si>
  <si>
    <t>12</t>
  </si>
  <si>
    <t>5921954360</t>
  </si>
  <si>
    <t>Premac obrubník 1000x200x100 mm SKOS 1,5/1,5 cm</t>
  </si>
  <si>
    <t>-306772339</t>
  </si>
  <si>
    <t>13</t>
  </si>
  <si>
    <t>998223011</t>
  </si>
  <si>
    <t>Presun hmôt pre pozemné komunikácie s krytom dláždeným (822 2.3, 822 5.3) akejkoľvek dĺžky objektu</t>
  </si>
  <si>
    <t>-1030520292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</si>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</sst>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R2" s="224" t="s">
        <v>8</v>
      </c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81" t="s">
        <v>11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185" t="s">
        <v>15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25"/>
      <c r="AQ5" s="22"/>
      <c r="BE5" s="183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187" t="s">
        <v>18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25"/>
      <c r="AQ6" s="22"/>
      <c r="BE6" s="184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184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184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184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184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184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184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184"/>
      <c r="BS13" s="17" t="s">
        <v>9</v>
      </c>
    </row>
    <row r="14" spans="1:73">
      <c r="B14" s="21"/>
      <c r="C14" s="25"/>
      <c r="D14" s="25"/>
      <c r="E14" s="188" t="s">
        <v>31</v>
      </c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184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184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184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184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184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184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184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184"/>
    </row>
    <row r="22" spans="2:71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184"/>
    </row>
    <row r="23" spans="2:71" ht="22.5" customHeight="1">
      <c r="B23" s="21"/>
      <c r="C23" s="25"/>
      <c r="D23" s="25"/>
      <c r="E23" s="190" t="s">
        <v>20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25"/>
      <c r="AP23" s="25"/>
      <c r="AQ23" s="22"/>
      <c r="BE23" s="184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184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184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1">
        <f>ROUND(AG87,2)</f>
        <v>0</v>
      </c>
      <c r="AL26" s="186"/>
      <c r="AM26" s="186"/>
      <c r="AN26" s="186"/>
      <c r="AO26" s="186"/>
      <c r="AP26" s="25"/>
      <c r="AQ26" s="22"/>
      <c r="BE26" s="184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1">
        <f>ROUND(AG90,2)</f>
        <v>0</v>
      </c>
      <c r="AL27" s="191"/>
      <c r="AM27" s="191"/>
      <c r="AN27" s="191"/>
      <c r="AO27" s="191"/>
      <c r="AP27" s="25"/>
      <c r="AQ27" s="22"/>
      <c r="BE27" s="184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4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2">
        <f>ROUND(AK26+AK27,2)</f>
        <v>0</v>
      </c>
      <c r="AL29" s="193"/>
      <c r="AM29" s="193"/>
      <c r="AN29" s="193"/>
      <c r="AO29" s="193"/>
      <c r="AP29" s="35"/>
      <c r="AQ29" s="36"/>
      <c r="BE29" s="184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4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4">
        <v>0.2</v>
      </c>
      <c r="M31" s="195"/>
      <c r="N31" s="195"/>
      <c r="O31" s="195"/>
      <c r="P31" s="40"/>
      <c r="Q31" s="40"/>
      <c r="R31" s="40"/>
      <c r="S31" s="40"/>
      <c r="T31" s="43" t="s">
        <v>42</v>
      </c>
      <c r="U31" s="40"/>
      <c r="V31" s="40"/>
      <c r="W31" s="196">
        <f>ROUND(AZ87+SUM(CD91:CD95),2)</f>
        <v>0</v>
      </c>
      <c r="X31" s="195"/>
      <c r="Y31" s="195"/>
      <c r="Z31" s="195"/>
      <c r="AA31" s="195"/>
      <c r="AB31" s="195"/>
      <c r="AC31" s="195"/>
      <c r="AD31" s="195"/>
      <c r="AE31" s="195"/>
      <c r="AF31" s="40"/>
      <c r="AG31" s="40"/>
      <c r="AH31" s="40"/>
      <c r="AI31" s="40"/>
      <c r="AJ31" s="40"/>
      <c r="AK31" s="196">
        <f>ROUND(AV87+SUM(BY91:BY95),2)</f>
        <v>0</v>
      </c>
      <c r="AL31" s="195"/>
      <c r="AM31" s="195"/>
      <c r="AN31" s="195"/>
      <c r="AO31" s="195"/>
      <c r="AP31" s="40"/>
      <c r="AQ31" s="44"/>
      <c r="BE31" s="184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4">
        <v>0.2</v>
      </c>
      <c r="M32" s="195"/>
      <c r="N32" s="195"/>
      <c r="O32" s="195"/>
      <c r="P32" s="40"/>
      <c r="Q32" s="40"/>
      <c r="R32" s="40"/>
      <c r="S32" s="40"/>
      <c r="T32" s="43" t="s">
        <v>42</v>
      </c>
      <c r="U32" s="40"/>
      <c r="V32" s="40"/>
      <c r="W32" s="196">
        <f>ROUND(BA87+SUM(CE91:CE95),2)</f>
        <v>0</v>
      </c>
      <c r="X32" s="195"/>
      <c r="Y32" s="195"/>
      <c r="Z32" s="195"/>
      <c r="AA32" s="195"/>
      <c r="AB32" s="195"/>
      <c r="AC32" s="195"/>
      <c r="AD32" s="195"/>
      <c r="AE32" s="195"/>
      <c r="AF32" s="40"/>
      <c r="AG32" s="40"/>
      <c r="AH32" s="40"/>
      <c r="AI32" s="40"/>
      <c r="AJ32" s="40"/>
      <c r="AK32" s="196">
        <f>ROUND(AW87+SUM(BZ91:BZ95),2)</f>
        <v>0</v>
      </c>
      <c r="AL32" s="195"/>
      <c r="AM32" s="195"/>
      <c r="AN32" s="195"/>
      <c r="AO32" s="195"/>
      <c r="AP32" s="40"/>
      <c r="AQ32" s="44"/>
      <c r="BE32" s="184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4">
        <v>0.2</v>
      </c>
      <c r="M33" s="195"/>
      <c r="N33" s="195"/>
      <c r="O33" s="195"/>
      <c r="P33" s="40"/>
      <c r="Q33" s="40"/>
      <c r="R33" s="40"/>
      <c r="S33" s="40"/>
      <c r="T33" s="43" t="s">
        <v>42</v>
      </c>
      <c r="U33" s="40"/>
      <c r="V33" s="40"/>
      <c r="W33" s="196">
        <f>ROUND(BB87+SUM(CF91:CF95),2)</f>
        <v>0</v>
      </c>
      <c r="X33" s="195"/>
      <c r="Y33" s="195"/>
      <c r="Z33" s="195"/>
      <c r="AA33" s="195"/>
      <c r="AB33" s="195"/>
      <c r="AC33" s="195"/>
      <c r="AD33" s="195"/>
      <c r="AE33" s="195"/>
      <c r="AF33" s="40"/>
      <c r="AG33" s="40"/>
      <c r="AH33" s="40"/>
      <c r="AI33" s="40"/>
      <c r="AJ33" s="40"/>
      <c r="AK33" s="196">
        <v>0</v>
      </c>
      <c r="AL33" s="195"/>
      <c r="AM33" s="195"/>
      <c r="AN33" s="195"/>
      <c r="AO33" s="195"/>
      <c r="AP33" s="40"/>
      <c r="AQ33" s="44"/>
      <c r="BE33" s="184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4">
        <v>0.2</v>
      </c>
      <c r="M34" s="195"/>
      <c r="N34" s="195"/>
      <c r="O34" s="195"/>
      <c r="P34" s="40"/>
      <c r="Q34" s="40"/>
      <c r="R34" s="40"/>
      <c r="S34" s="40"/>
      <c r="T34" s="43" t="s">
        <v>42</v>
      </c>
      <c r="U34" s="40"/>
      <c r="V34" s="40"/>
      <c r="W34" s="196">
        <f>ROUND(BC87+SUM(CG91:CG95),2)</f>
        <v>0</v>
      </c>
      <c r="X34" s="195"/>
      <c r="Y34" s="195"/>
      <c r="Z34" s="195"/>
      <c r="AA34" s="195"/>
      <c r="AB34" s="195"/>
      <c r="AC34" s="195"/>
      <c r="AD34" s="195"/>
      <c r="AE34" s="195"/>
      <c r="AF34" s="40"/>
      <c r="AG34" s="40"/>
      <c r="AH34" s="40"/>
      <c r="AI34" s="40"/>
      <c r="AJ34" s="40"/>
      <c r="AK34" s="196">
        <v>0</v>
      </c>
      <c r="AL34" s="195"/>
      <c r="AM34" s="195"/>
      <c r="AN34" s="195"/>
      <c r="AO34" s="195"/>
      <c r="AP34" s="40"/>
      <c r="AQ34" s="44"/>
      <c r="BE34" s="184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4">
        <v>0</v>
      </c>
      <c r="M35" s="195"/>
      <c r="N35" s="195"/>
      <c r="O35" s="195"/>
      <c r="P35" s="40"/>
      <c r="Q35" s="40"/>
      <c r="R35" s="40"/>
      <c r="S35" s="40"/>
      <c r="T35" s="43" t="s">
        <v>42</v>
      </c>
      <c r="U35" s="40"/>
      <c r="V35" s="40"/>
      <c r="W35" s="196">
        <f>ROUND(BD87+SUM(CH91:CH95),2)</f>
        <v>0</v>
      </c>
      <c r="X35" s="195"/>
      <c r="Y35" s="195"/>
      <c r="Z35" s="195"/>
      <c r="AA35" s="195"/>
      <c r="AB35" s="195"/>
      <c r="AC35" s="195"/>
      <c r="AD35" s="195"/>
      <c r="AE35" s="195"/>
      <c r="AF35" s="40"/>
      <c r="AG35" s="40"/>
      <c r="AH35" s="40"/>
      <c r="AI35" s="40"/>
      <c r="AJ35" s="40"/>
      <c r="AK35" s="196">
        <v>0</v>
      </c>
      <c r="AL35" s="195"/>
      <c r="AM35" s="195"/>
      <c r="AN35" s="195"/>
      <c r="AO35" s="195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197" t="s">
        <v>49</v>
      </c>
      <c r="Y37" s="198"/>
      <c r="Z37" s="198"/>
      <c r="AA37" s="198"/>
      <c r="AB37" s="198"/>
      <c r="AC37" s="47"/>
      <c r="AD37" s="47"/>
      <c r="AE37" s="47"/>
      <c r="AF37" s="47"/>
      <c r="AG37" s="47"/>
      <c r="AH37" s="47"/>
      <c r="AI37" s="47"/>
      <c r="AJ37" s="47"/>
      <c r="AK37" s="199">
        <f>SUM(AK29:AK35)</f>
        <v>0</v>
      </c>
      <c r="AL37" s="198"/>
      <c r="AM37" s="198"/>
      <c r="AN37" s="198"/>
      <c r="AO37" s="200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 ht="13.5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 ht="13.5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 ht="13.5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 ht="13.5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 ht="13.5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 ht="13.5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 ht="13.5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 ht="13.5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 ht="13.5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 ht="13.5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 ht="13.5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 ht="13.5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 ht="13.5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 ht="13.5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 ht="13.5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1" t="s">
        <v>56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2017-077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1" t="str">
        <f>K6</f>
        <v>Spevnená plocha pre pozdĺžne státie 44 x 2,4 m pri OB 422 na Obuvníckej ul.</v>
      </c>
      <c r="M78" s="20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29. 3. 2017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3" t="str">
        <f>IF(E17="","",E17)</f>
        <v xml:space="preserve"> </v>
      </c>
      <c r="AN82" s="203"/>
      <c r="AO82" s="203"/>
      <c r="AP82" s="203"/>
      <c r="AQ82" s="36"/>
      <c r="AS82" s="204" t="s">
        <v>57</v>
      </c>
      <c r="AT82" s="205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3" t="str">
        <f>IF(E20="","",E20)</f>
        <v xml:space="preserve"> </v>
      </c>
      <c r="AN83" s="203"/>
      <c r="AO83" s="203"/>
      <c r="AP83" s="203"/>
      <c r="AQ83" s="36"/>
      <c r="AS83" s="206"/>
      <c r="AT83" s="207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8"/>
      <c r="AT84" s="209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10" t="s">
        <v>58</v>
      </c>
      <c r="D85" s="211"/>
      <c r="E85" s="211"/>
      <c r="F85" s="211"/>
      <c r="G85" s="211"/>
      <c r="H85" s="78"/>
      <c r="I85" s="212" t="s">
        <v>59</v>
      </c>
      <c r="J85" s="211"/>
      <c r="K85" s="211"/>
      <c r="L85" s="211"/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211"/>
      <c r="AE85" s="211"/>
      <c r="AF85" s="211"/>
      <c r="AG85" s="212" t="s">
        <v>60</v>
      </c>
      <c r="AH85" s="211"/>
      <c r="AI85" s="211"/>
      <c r="AJ85" s="211"/>
      <c r="AK85" s="211"/>
      <c r="AL85" s="211"/>
      <c r="AM85" s="211"/>
      <c r="AN85" s="212" t="s">
        <v>61</v>
      </c>
      <c r="AO85" s="211"/>
      <c r="AP85" s="213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21">
        <f>ROUND(AG88,2)</f>
        <v>0</v>
      </c>
      <c r="AH87" s="221"/>
      <c r="AI87" s="221"/>
      <c r="AJ87" s="221"/>
      <c r="AK87" s="221"/>
      <c r="AL87" s="221"/>
      <c r="AM87" s="221"/>
      <c r="AN87" s="222">
        <f>SUM(AG87,AT87)</f>
        <v>0</v>
      </c>
      <c r="AO87" s="222"/>
      <c r="AP87" s="222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7.5" customHeight="1">
      <c r="A88" s="90" t="s">
        <v>80</v>
      </c>
      <c r="B88" s="91"/>
      <c r="C88" s="92"/>
      <c r="D88" s="216" t="s">
        <v>15</v>
      </c>
      <c r="E88" s="216"/>
      <c r="F88" s="216"/>
      <c r="G88" s="216"/>
      <c r="H88" s="216"/>
      <c r="I88" s="93"/>
      <c r="J88" s="216" t="s">
        <v>18</v>
      </c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4">
        <f>'2017-077 - Spevnená ploch...'!M29</f>
        <v>0</v>
      </c>
      <c r="AH88" s="215"/>
      <c r="AI88" s="215"/>
      <c r="AJ88" s="215"/>
      <c r="AK88" s="215"/>
      <c r="AL88" s="215"/>
      <c r="AM88" s="215"/>
      <c r="AN88" s="214">
        <f>SUM(AG88,AT88)</f>
        <v>0</v>
      </c>
      <c r="AO88" s="215"/>
      <c r="AP88" s="215"/>
      <c r="AQ88" s="94"/>
      <c r="AS88" s="95">
        <f>'2017-077 - Spevnená ploch...'!M27</f>
        <v>0</v>
      </c>
      <c r="AT88" s="96">
        <f>ROUND(SUM(AV88:AW88),2)</f>
        <v>0</v>
      </c>
      <c r="AU88" s="97">
        <f>'2017-077 - Spevnená ploch...'!W119</f>
        <v>0</v>
      </c>
      <c r="AV88" s="96">
        <f>'2017-077 - Spevnená ploch...'!M31</f>
        <v>0</v>
      </c>
      <c r="AW88" s="96">
        <f>'2017-077 - Spevnená ploch...'!M32</f>
        <v>0</v>
      </c>
      <c r="AX88" s="96">
        <f>'2017-077 - Spevnená ploch...'!M33</f>
        <v>0</v>
      </c>
      <c r="AY88" s="96">
        <f>'2017-077 - Spevnená ploch...'!M34</f>
        <v>0</v>
      </c>
      <c r="AZ88" s="96">
        <f>'2017-077 - Spevnená ploch...'!H31</f>
        <v>0</v>
      </c>
      <c r="BA88" s="96">
        <f>'2017-077 - Spevnená ploch...'!H32</f>
        <v>0</v>
      </c>
      <c r="BB88" s="96">
        <f>'2017-077 - Spevnená ploch...'!H33</f>
        <v>0</v>
      </c>
      <c r="BC88" s="96">
        <f>'2017-077 - Spevnená ploch...'!H34</f>
        <v>0</v>
      </c>
      <c r="BD88" s="98">
        <f>'2017-077 - Spevnená ploch...'!H35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 ht="13.5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22">
        <f>ROUND(SUM(AG91:AG94),2)</f>
        <v>0</v>
      </c>
      <c r="AH90" s="222"/>
      <c r="AI90" s="222"/>
      <c r="AJ90" s="222"/>
      <c r="AK90" s="222"/>
      <c r="AL90" s="222"/>
      <c r="AM90" s="222"/>
      <c r="AN90" s="222">
        <f>ROUND(SUM(AN91:AN94),2)</f>
        <v>0</v>
      </c>
      <c r="AO90" s="222"/>
      <c r="AP90" s="222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7">
        <f>ROUND(AG87*AS91,2)</f>
        <v>0</v>
      </c>
      <c r="AH91" s="218"/>
      <c r="AI91" s="218"/>
      <c r="AJ91" s="218"/>
      <c r="AK91" s="218"/>
      <c r="AL91" s="218"/>
      <c r="AM91" s="218"/>
      <c r="AN91" s="218">
        <f>ROUND(AG91+AV91,2)</f>
        <v>0</v>
      </c>
      <c r="AO91" s="218"/>
      <c r="AP91" s="218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219" t="s">
        <v>89</v>
      </c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35"/>
      <c r="AD92" s="35"/>
      <c r="AE92" s="35"/>
      <c r="AF92" s="35"/>
      <c r="AG92" s="217">
        <f>AG87*AS92</f>
        <v>0</v>
      </c>
      <c r="AH92" s="218"/>
      <c r="AI92" s="218"/>
      <c r="AJ92" s="218"/>
      <c r="AK92" s="218"/>
      <c r="AL92" s="218"/>
      <c r="AM92" s="218"/>
      <c r="AN92" s="218">
        <f>AG92+AV92</f>
        <v>0</v>
      </c>
      <c r="AO92" s="218"/>
      <c r="AP92" s="218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219" t="s">
        <v>89</v>
      </c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35"/>
      <c r="AD93" s="35"/>
      <c r="AE93" s="35"/>
      <c r="AF93" s="35"/>
      <c r="AG93" s="217">
        <f>AG87*AS93</f>
        <v>0</v>
      </c>
      <c r="AH93" s="218"/>
      <c r="AI93" s="218"/>
      <c r="AJ93" s="218"/>
      <c r="AK93" s="218"/>
      <c r="AL93" s="218"/>
      <c r="AM93" s="218"/>
      <c r="AN93" s="218">
        <f>AG93+AV93</f>
        <v>0</v>
      </c>
      <c r="AO93" s="218"/>
      <c r="AP93" s="218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219" t="s">
        <v>89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35"/>
      <c r="AD94" s="35"/>
      <c r="AE94" s="35"/>
      <c r="AF94" s="35"/>
      <c r="AG94" s="217">
        <f>AG87*AS94</f>
        <v>0</v>
      </c>
      <c r="AH94" s="218"/>
      <c r="AI94" s="218"/>
      <c r="AJ94" s="218"/>
      <c r="AK94" s="218"/>
      <c r="AL94" s="218"/>
      <c r="AM94" s="218"/>
      <c r="AN94" s="218">
        <f>AG94+AV94</f>
        <v>0</v>
      </c>
      <c r="AO94" s="218"/>
      <c r="AP94" s="218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23">
        <f>ROUND(AG87+AG90,2)</f>
        <v>0</v>
      </c>
      <c r="AH96" s="223"/>
      <c r="AI96" s="223"/>
      <c r="AJ96" s="223"/>
      <c r="AK96" s="223"/>
      <c r="AL96" s="223"/>
      <c r="AM96" s="223"/>
      <c r="AN96" s="223">
        <f>AN87+AN90</f>
        <v>0</v>
      </c>
      <c r="AO96" s="223"/>
      <c r="AP96" s="223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czTE67s5dl797hm4BTbfG+1EIHv4HnfmH1GT/l7fXnosxklLoMAEvLkNCgZ4Il3ltb45falDmMOP+WvpWfWbYQ==" saltValue="e6UB634JJF/NkLgRIqq5uQ==" spinCount="100000" sheet="1" objects="1" scenarios="1" formatCells="0" formatColumns="0" formatRows="0" sort="0" autoFilter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077 - Spevnená ploch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64" t="s">
        <v>93</v>
      </c>
      <c r="I1" s="264"/>
      <c r="J1" s="264"/>
      <c r="K1" s="264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S2" s="224" t="s">
        <v>8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81" t="s">
        <v>97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187" t="s">
        <v>18</v>
      </c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27" t="str">
        <f>'Rekapitulácia stavby'!AN8</f>
        <v>29. 3. 2017</v>
      </c>
      <c r="P8" s="228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185" t="s">
        <v>20</v>
      </c>
      <c r="P10" s="185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185" t="s">
        <v>20</v>
      </c>
      <c r="P11" s="185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29" t="str">
        <f>IF('Rekapitulácia stavby'!AN13="","",'Rekapitulácia stavby'!AN13)</f>
        <v>Vyplň údaj</v>
      </c>
      <c r="P13" s="185"/>
      <c r="Q13" s="35"/>
      <c r="R13" s="36"/>
    </row>
    <row r="14" spans="1:66" s="1" customFormat="1" ht="18" customHeight="1">
      <c r="B14" s="34"/>
      <c r="C14" s="35"/>
      <c r="D14" s="35"/>
      <c r="E14" s="229" t="str">
        <f>IF('Rekapitulácia stavby'!E14="","",'Rekapitulácia stavby'!E14)</f>
        <v>Vyplň údaj</v>
      </c>
      <c r="F14" s="230"/>
      <c r="G14" s="230"/>
      <c r="H14" s="230"/>
      <c r="I14" s="230"/>
      <c r="J14" s="230"/>
      <c r="K14" s="230"/>
      <c r="L14" s="230"/>
      <c r="M14" s="29" t="s">
        <v>29</v>
      </c>
      <c r="N14" s="35"/>
      <c r="O14" s="229" t="str">
        <f>IF('Rekapitulácia stavby'!AN14="","",'Rekapitulácia stavby'!AN14)</f>
        <v>Vyplň údaj</v>
      </c>
      <c r="P14" s="185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185" t="str">
        <f>IF('Rekapitulácia stavby'!AN16="","",'Rekapitulácia stavby'!AN16)</f>
        <v/>
      </c>
      <c r="P16" s="185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185" t="str">
        <f>IF('Rekapitulácia stavby'!AN17="","",'Rekapitulácia stavby'!AN17)</f>
        <v/>
      </c>
      <c r="P17" s="185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185" t="str">
        <f>IF('Rekapitulácia stavby'!AN19="","",'Rekapitulácia stavby'!AN19)</f>
        <v/>
      </c>
      <c r="P19" s="185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185" t="str">
        <f>IF('Rekapitulácia stavby'!AN20="","",'Rekapitulácia stavby'!AN20)</f>
        <v/>
      </c>
      <c r="P20" s="185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190" t="s">
        <v>20</v>
      </c>
      <c r="F23" s="190"/>
      <c r="G23" s="190"/>
      <c r="H23" s="190"/>
      <c r="I23" s="190"/>
      <c r="J23" s="190"/>
      <c r="K23" s="190"/>
      <c r="L23" s="190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191">
        <f>N87</f>
        <v>0</v>
      </c>
      <c r="N26" s="191"/>
      <c r="O26" s="191"/>
      <c r="P26" s="191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191">
        <f>N95</f>
        <v>0</v>
      </c>
      <c r="N27" s="191"/>
      <c r="O27" s="191"/>
      <c r="P27" s="191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31">
        <f>ROUND(M26+M27,2)</f>
        <v>0</v>
      </c>
      <c r="N29" s="226"/>
      <c r="O29" s="226"/>
      <c r="P29" s="226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32">
        <f>ROUND((((SUM(BE95:BE102)+SUM(BE119:BE137))+SUM(BE139:BE143))),2)</f>
        <v>0</v>
      </c>
      <c r="I31" s="226"/>
      <c r="J31" s="226"/>
      <c r="K31" s="35"/>
      <c r="L31" s="35"/>
      <c r="M31" s="232">
        <f>ROUND(((ROUND((SUM(BE95:BE102)+SUM(BE119:BE137)), 2)*F31)+SUM(BE139:BE143)*F31),2)</f>
        <v>0</v>
      </c>
      <c r="N31" s="226"/>
      <c r="O31" s="226"/>
      <c r="P31" s="226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32">
        <f>ROUND((((SUM(BF95:BF102)+SUM(BF119:BF137))+SUM(BF139:BF143))),2)</f>
        <v>0</v>
      </c>
      <c r="I32" s="226"/>
      <c r="J32" s="226"/>
      <c r="K32" s="35"/>
      <c r="L32" s="35"/>
      <c r="M32" s="232">
        <f>ROUND(((ROUND((SUM(BF95:BF102)+SUM(BF119:BF137)), 2)*F32)+SUM(BF139:BF143)*F32),2)</f>
        <v>0</v>
      </c>
      <c r="N32" s="226"/>
      <c r="O32" s="226"/>
      <c r="P32" s="226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32">
        <f>ROUND((((SUM(BG95:BG102)+SUM(BG119:BG137))+SUM(BG139:BG143))),2)</f>
        <v>0</v>
      </c>
      <c r="I33" s="226"/>
      <c r="J33" s="226"/>
      <c r="K33" s="35"/>
      <c r="L33" s="35"/>
      <c r="M33" s="232">
        <v>0</v>
      </c>
      <c r="N33" s="226"/>
      <c r="O33" s="226"/>
      <c r="P33" s="226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32">
        <f>ROUND((((SUM(BH95:BH102)+SUM(BH119:BH137))+SUM(BH139:BH143))),2)</f>
        <v>0</v>
      </c>
      <c r="I34" s="226"/>
      <c r="J34" s="226"/>
      <c r="K34" s="35"/>
      <c r="L34" s="35"/>
      <c r="M34" s="232">
        <v>0</v>
      </c>
      <c r="N34" s="226"/>
      <c r="O34" s="226"/>
      <c r="P34" s="226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32">
        <f>ROUND((((SUM(BI95:BI102)+SUM(BI119:BI137))+SUM(BI139:BI143))),2)</f>
        <v>0</v>
      </c>
      <c r="I35" s="226"/>
      <c r="J35" s="226"/>
      <c r="K35" s="35"/>
      <c r="L35" s="35"/>
      <c r="M35" s="232">
        <v>0</v>
      </c>
      <c r="N35" s="226"/>
      <c r="O35" s="226"/>
      <c r="P35" s="226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33">
        <f>SUM(M29:M35)</f>
        <v>0</v>
      </c>
      <c r="M37" s="233"/>
      <c r="N37" s="233"/>
      <c r="O37" s="233"/>
      <c r="P37" s="234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81" t="s">
        <v>99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201" t="str">
        <f>F6</f>
        <v>Spevnená plocha pre pozdĺžne státie 44 x 2,4 m pri OB 422 na Obuvníckej ul.</v>
      </c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28" t="str">
        <f>IF(O8="","",O8)</f>
        <v>29. 3. 2017</v>
      </c>
      <c r="N80" s="228"/>
      <c r="O80" s="228"/>
      <c r="P80" s="228"/>
      <c r="Q80" s="35"/>
      <c r="R80" s="36"/>
      <c r="T80" s="123"/>
      <c r="U80" s="123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65" s="1" customFormat="1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185" t="str">
        <f>E17</f>
        <v xml:space="preserve"> </v>
      </c>
      <c r="N82" s="185"/>
      <c r="O82" s="185"/>
      <c r="P82" s="185"/>
      <c r="Q82" s="185"/>
      <c r="R82" s="36"/>
      <c r="T82" s="123"/>
      <c r="U82" s="123"/>
    </row>
    <row r="83" spans="2:65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185" t="str">
        <f>E20</f>
        <v xml:space="preserve"> </v>
      </c>
      <c r="N83" s="185"/>
      <c r="O83" s="185"/>
      <c r="P83" s="185"/>
      <c r="Q83" s="185"/>
      <c r="R83" s="36"/>
      <c r="T83" s="123"/>
      <c r="U83" s="123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65" s="1" customFormat="1" ht="29.25" customHeight="1">
      <c r="B85" s="34"/>
      <c r="C85" s="235" t="s">
        <v>100</v>
      </c>
      <c r="D85" s="236"/>
      <c r="E85" s="236"/>
      <c r="F85" s="236"/>
      <c r="G85" s="236"/>
      <c r="H85" s="112"/>
      <c r="I85" s="112"/>
      <c r="J85" s="112"/>
      <c r="K85" s="112"/>
      <c r="L85" s="112"/>
      <c r="M85" s="112"/>
      <c r="N85" s="235" t="s">
        <v>101</v>
      </c>
      <c r="O85" s="236"/>
      <c r="P85" s="236"/>
      <c r="Q85" s="236"/>
      <c r="R85" s="36"/>
      <c r="T85" s="123"/>
      <c r="U85" s="123"/>
    </row>
    <row r="86" spans="2:65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65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22">
        <f>N119</f>
        <v>0</v>
      </c>
      <c r="O87" s="237"/>
      <c r="P87" s="237"/>
      <c r="Q87" s="237"/>
      <c r="R87" s="36"/>
      <c r="T87" s="123"/>
      <c r="U87" s="123"/>
      <c r="AU87" s="17" t="s">
        <v>103</v>
      </c>
    </row>
    <row r="88" spans="2:65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8">
        <f>N120</f>
        <v>0</v>
      </c>
      <c r="O88" s="239"/>
      <c r="P88" s="239"/>
      <c r="Q88" s="239"/>
      <c r="R88" s="128"/>
      <c r="T88" s="129"/>
      <c r="U88" s="129"/>
    </row>
    <row r="89" spans="2:65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8">
        <f>N121</f>
        <v>0</v>
      </c>
      <c r="O89" s="240"/>
      <c r="P89" s="240"/>
      <c r="Q89" s="240"/>
      <c r="R89" s="132"/>
      <c r="T89" s="133"/>
      <c r="U89" s="133"/>
    </row>
    <row r="90" spans="2:65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8">
        <f>N127</f>
        <v>0</v>
      </c>
      <c r="O90" s="240"/>
      <c r="P90" s="240"/>
      <c r="Q90" s="240"/>
      <c r="R90" s="132"/>
      <c r="T90" s="133"/>
      <c r="U90" s="133"/>
    </row>
    <row r="91" spans="2:65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18">
        <f>N133</f>
        <v>0</v>
      </c>
      <c r="O91" s="240"/>
      <c r="P91" s="240"/>
      <c r="Q91" s="240"/>
      <c r="R91" s="132"/>
      <c r="T91" s="133"/>
      <c r="U91" s="133"/>
    </row>
    <row r="92" spans="2:65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18">
        <f>N136</f>
        <v>0</v>
      </c>
      <c r="O92" s="240"/>
      <c r="P92" s="240"/>
      <c r="Q92" s="240"/>
      <c r="R92" s="132"/>
      <c r="T92" s="133"/>
      <c r="U92" s="133"/>
    </row>
    <row r="93" spans="2:65" s="6" customFormat="1" ht="21.75" customHeight="1">
      <c r="B93" s="125"/>
      <c r="C93" s="126"/>
      <c r="D93" s="127" t="s">
        <v>109</v>
      </c>
      <c r="E93" s="126"/>
      <c r="F93" s="126"/>
      <c r="G93" s="126"/>
      <c r="H93" s="126"/>
      <c r="I93" s="126"/>
      <c r="J93" s="126"/>
      <c r="K93" s="126"/>
      <c r="L93" s="126"/>
      <c r="M93" s="126"/>
      <c r="N93" s="241">
        <f>N138</f>
        <v>0</v>
      </c>
      <c r="O93" s="239"/>
      <c r="P93" s="239"/>
      <c r="Q93" s="239"/>
      <c r="R93" s="128"/>
      <c r="T93" s="129"/>
      <c r="U93" s="129"/>
    </row>
    <row r="94" spans="2:65" s="1" customFormat="1" ht="21.75" customHeight="1"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6"/>
      <c r="T94" s="123"/>
      <c r="U94" s="123"/>
    </row>
    <row r="95" spans="2:65" s="1" customFormat="1" ht="29.25" customHeight="1">
      <c r="B95" s="34"/>
      <c r="C95" s="124" t="s">
        <v>110</v>
      </c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237">
        <f>ROUND(N96+N97+N98+N99+N100+N101,2)</f>
        <v>0</v>
      </c>
      <c r="O95" s="242"/>
      <c r="P95" s="242"/>
      <c r="Q95" s="242"/>
      <c r="R95" s="36"/>
      <c r="T95" s="134"/>
      <c r="U95" s="135" t="s">
        <v>40</v>
      </c>
    </row>
    <row r="96" spans="2:65" s="1" customFormat="1" ht="18" customHeight="1">
      <c r="B96" s="34"/>
      <c r="C96" s="35"/>
      <c r="D96" s="219" t="s">
        <v>111</v>
      </c>
      <c r="E96" s="220"/>
      <c r="F96" s="220"/>
      <c r="G96" s="220"/>
      <c r="H96" s="220"/>
      <c r="I96" s="35"/>
      <c r="J96" s="35"/>
      <c r="K96" s="35"/>
      <c r="L96" s="35"/>
      <c r="M96" s="35"/>
      <c r="N96" s="217">
        <f>ROUND(N87*T96,2)</f>
        <v>0</v>
      </c>
      <c r="O96" s="218"/>
      <c r="P96" s="218"/>
      <c r="Q96" s="218"/>
      <c r="R96" s="36"/>
      <c r="S96" s="136"/>
      <c r="T96" s="137"/>
      <c r="U96" s="138" t="s">
        <v>43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40" t="s">
        <v>112</v>
      </c>
      <c r="AZ96" s="139"/>
      <c r="BA96" s="139"/>
      <c r="BB96" s="139"/>
      <c r="BC96" s="139"/>
      <c r="BD96" s="139"/>
      <c r="BE96" s="141">
        <f t="shared" ref="BE96:BE101" si="0">IF(U96="základná",N96,0)</f>
        <v>0</v>
      </c>
      <c r="BF96" s="141">
        <f t="shared" ref="BF96:BF101" si="1">IF(U96="znížená",N96,0)</f>
        <v>0</v>
      </c>
      <c r="BG96" s="141">
        <f t="shared" ref="BG96:BG101" si="2">IF(U96="zákl. prenesená",N96,0)</f>
        <v>0</v>
      </c>
      <c r="BH96" s="141">
        <f t="shared" ref="BH96:BH101" si="3">IF(U96="zníž. prenesená",N96,0)</f>
        <v>0</v>
      </c>
      <c r="BI96" s="141">
        <f t="shared" ref="BI96:BI101" si="4">IF(U96="nulová",N96,0)</f>
        <v>0</v>
      </c>
      <c r="BJ96" s="140" t="s">
        <v>113</v>
      </c>
      <c r="BK96" s="139"/>
      <c r="BL96" s="139"/>
      <c r="BM96" s="139"/>
    </row>
    <row r="97" spans="2:65" s="1" customFormat="1" ht="18" customHeight="1">
      <c r="B97" s="34"/>
      <c r="C97" s="35"/>
      <c r="D97" s="219" t="s">
        <v>114</v>
      </c>
      <c r="E97" s="220"/>
      <c r="F97" s="220"/>
      <c r="G97" s="220"/>
      <c r="H97" s="220"/>
      <c r="I97" s="35"/>
      <c r="J97" s="35"/>
      <c r="K97" s="35"/>
      <c r="L97" s="35"/>
      <c r="M97" s="35"/>
      <c r="N97" s="217">
        <f>ROUND(N87*T97,2)</f>
        <v>0</v>
      </c>
      <c r="O97" s="218"/>
      <c r="P97" s="218"/>
      <c r="Q97" s="218"/>
      <c r="R97" s="36"/>
      <c r="S97" s="136"/>
      <c r="T97" s="137"/>
      <c r="U97" s="138" t="s">
        <v>43</v>
      </c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40" t="s">
        <v>112</v>
      </c>
      <c r="AZ97" s="139"/>
      <c r="BA97" s="139"/>
      <c r="BB97" s="139"/>
      <c r="BC97" s="139"/>
      <c r="BD97" s="139"/>
      <c r="BE97" s="141">
        <f t="shared" si="0"/>
        <v>0</v>
      </c>
      <c r="BF97" s="141">
        <f t="shared" si="1"/>
        <v>0</v>
      </c>
      <c r="BG97" s="141">
        <f t="shared" si="2"/>
        <v>0</v>
      </c>
      <c r="BH97" s="141">
        <f t="shared" si="3"/>
        <v>0</v>
      </c>
      <c r="BI97" s="141">
        <f t="shared" si="4"/>
        <v>0</v>
      </c>
      <c r="BJ97" s="140" t="s">
        <v>113</v>
      </c>
      <c r="BK97" s="139"/>
      <c r="BL97" s="139"/>
      <c r="BM97" s="139"/>
    </row>
    <row r="98" spans="2:65" s="1" customFormat="1" ht="18" customHeight="1">
      <c r="B98" s="34"/>
      <c r="C98" s="35"/>
      <c r="D98" s="219" t="s">
        <v>115</v>
      </c>
      <c r="E98" s="220"/>
      <c r="F98" s="220"/>
      <c r="G98" s="220"/>
      <c r="H98" s="220"/>
      <c r="I98" s="35"/>
      <c r="J98" s="35"/>
      <c r="K98" s="35"/>
      <c r="L98" s="35"/>
      <c r="M98" s="35"/>
      <c r="N98" s="217">
        <f>ROUND(N87*T98,2)</f>
        <v>0</v>
      </c>
      <c r="O98" s="218"/>
      <c r="P98" s="218"/>
      <c r="Q98" s="218"/>
      <c r="R98" s="36"/>
      <c r="S98" s="136"/>
      <c r="T98" s="137"/>
      <c r="U98" s="138" t="s">
        <v>43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0" t="s">
        <v>112</v>
      </c>
      <c r="AZ98" s="139"/>
      <c r="BA98" s="139"/>
      <c r="BB98" s="139"/>
      <c r="BC98" s="139"/>
      <c r="BD98" s="139"/>
      <c r="BE98" s="141">
        <f t="shared" si="0"/>
        <v>0</v>
      </c>
      <c r="BF98" s="141">
        <f t="shared" si="1"/>
        <v>0</v>
      </c>
      <c r="BG98" s="141">
        <f t="shared" si="2"/>
        <v>0</v>
      </c>
      <c r="BH98" s="141">
        <f t="shared" si="3"/>
        <v>0</v>
      </c>
      <c r="BI98" s="141">
        <f t="shared" si="4"/>
        <v>0</v>
      </c>
      <c r="BJ98" s="140" t="s">
        <v>113</v>
      </c>
      <c r="BK98" s="139"/>
      <c r="BL98" s="139"/>
      <c r="BM98" s="139"/>
    </row>
    <row r="99" spans="2:65" s="1" customFormat="1" ht="18" customHeight="1">
      <c r="B99" s="34"/>
      <c r="C99" s="35"/>
      <c r="D99" s="219" t="s">
        <v>116</v>
      </c>
      <c r="E99" s="220"/>
      <c r="F99" s="220"/>
      <c r="G99" s="220"/>
      <c r="H99" s="220"/>
      <c r="I99" s="35"/>
      <c r="J99" s="35"/>
      <c r="K99" s="35"/>
      <c r="L99" s="35"/>
      <c r="M99" s="35"/>
      <c r="N99" s="217">
        <f>ROUND(N87*T99,2)</f>
        <v>0</v>
      </c>
      <c r="O99" s="218"/>
      <c r="P99" s="218"/>
      <c r="Q99" s="218"/>
      <c r="R99" s="36"/>
      <c r="S99" s="136"/>
      <c r="T99" s="137"/>
      <c r="U99" s="138" t="s">
        <v>43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0" t="s">
        <v>112</v>
      </c>
      <c r="AZ99" s="139"/>
      <c r="BA99" s="139"/>
      <c r="BB99" s="139"/>
      <c r="BC99" s="139"/>
      <c r="BD99" s="139"/>
      <c r="BE99" s="141">
        <f t="shared" si="0"/>
        <v>0</v>
      </c>
      <c r="BF99" s="141">
        <f t="shared" si="1"/>
        <v>0</v>
      </c>
      <c r="BG99" s="141">
        <f t="shared" si="2"/>
        <v>0</v>
      </c>
      <c r="BH99" s="141">
        <f t="shared" si="3"/>
        <v>0</v>
      </c>
      <c r="BI99" s="141">
        <f t="shared" si="4"/>
        <v>0</v>
      </c>
      <c r="BJ99" s="140" t="s">
        <v>113</v>
      </c>
      <c r="BK99" s="139"/>
      <c r="BL99" s="139"/>
      <c r="BM99" s="139"/>
    </row>
    <row r="100" spans="2:65" s="1" customFormat="1" ht="18" customHeight="1">
      <c r="B100" s="34"/>
      <c r="C100" s="35"/>
      <c r="D100" s="219" t="s">
        <v>117</v>
      </c>
      <c r="E100" s="220"/>
      <c r="F100" s="220"/>
      <c r="G100" s="220"/>
      <c r="H100" s="220"/>
      <c r="I100" s="35"/>
      <c r="J100" s="35"/>
      <c r="K100" s="35"/>
      <c r="L100" s="35"/>
      <c r="M100" s="35"/>
      <c r="N100" s="217">
        <f>ROUND(N87*T100,2)</f>
        <v>0</v>
      </c>
      <c r="O100" s="218"/>
      <c r="P100" s="218"/>
      <c r="Q100" s="218"/>
      <c r="R100" s="36"/>
      <c r="S100" s="136"/>
      <c r="T100" s="137"/>
      <c r="U100" s="138" t="s">
        <v>43</v>
      </c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40" t="s">
        <v>112</v>
      </c>
      <c r="AZ100" s="139"/>
      <c r="BA100" s="139"/>
      <c r="BB100" s="139"/>
      <c r="BC100" s="139"/>
      <c r="BD100" s="139"/>
      <c r="BE100" s="141">
        <f t="shared" si="0"/>
        <v>0</v>
      </c>
      <c r="BF100" s="141">
        <f t="shared" si="1"/>
        <v>0</v>
      </c>
      <c r="BG100" s="141">
        <f t="shared" si="2"/>
        <v>0</v>
      </c>
      <c r="BH100" s="141">
        <f t="shared" si="3"/>
        <v>0</v>
      </c>
      <c r="BI100" s="141">
        <f t="shared" si="4"/>
        <v>0</v>
      </c>
      <c r="BJ100" s="140" t="s">
        <v>113</v>
      </c>
      <c r="BK100" s="139"/>
      <c r="BL100" s="139"/>
      <c r="BM100" s="139"/>
    </row>
    <row r="101" spans="2:65" s="1" customFormat="1" ht="18" customHeight="1">
      <c r="B101" s="34"/>
      <c r="C101" s="35"/>
      <c r="D101" s="100" t="s">
        <v>118</v>
      </c>
      <c r="E101" s="35"/>
      <c r="F101" s="35"/>
      <c r="G101" s="35"/>
      <c r="H101" s="35"/>
      <c r="I101" s="35"/>
      <c r="J101" s="35"/>
      <c r="K101" s="35"/>
      <c r="L101" s="35"/>
      <c r="M101" s="35"/>
      <c r="N101" s="217">
        <f>ROUND(N87*T101,2)</f>
        <v>0</v>
      </c>
      <c r="O101" s="218"/>
      <c r="P101" s="218"/>
      <c r="Q101" s="218"/>
      <c r="R101" s="36"/>
      <c r="S101" s="136"/>
      <c r="T101" s="142"/>
      <c r="U101" s="143" t="s">
        <v>43</v>
      </c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40" t="s">
        <v>119</v>
      </c>
      <c r="AZ101" s="139"/>
      <c r="BA101" s="139"/>
      <c r="BB101" s="139"/>
      <c r="BC101" s="139"/>
      <c r="BD101" s="139"/>
      <c r="BE101" s="141">
        <f t="shared" si="0"/>
        <v>0</v>
      </c>
      <c r="BF101" s="141">
        <f t="shared" si="1"/>
        <v>0</v>
      </c>
      <c r="BG101" s="141">
        <f t="shared" si="2"/>
        <v>0</v>
      </c>
      <c r="BH101" s="141">
        <f t="shared" si="3"/>
        <v>0</v>
      </c>
      <c r="BI101" s="141">
        <f t="shared" si="4"/>
        <v>0</v>
      </c>
      <c r="BJ101" s="140" t="s">
        <v>113</v>
      </c>
      <c r="BK101" s="139"/>
      <c r="BL101" s="139"/>
      <c r="BM101" s="139"/>
    </row>
    <row r="102" spans="2:65" s="1" customFormat="1" ht="13.5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3"/>
      <c r="U102" s="123"/>
    </row>
    <row r="103" spans="2:65" s="1" customFormat="1" ht="29.25" customHeight="1">
      <c r="B103" s="34"/>
      <c r="C103" s="111" t="s">
        <v>91</v>
      </c>
      <c r="D103" s="112"/>
      <c r="E103" s="112"/>
      <c r="F103" s="112"/>
      <c r="G103" s="112"/>
      <c r="H103" s="112"/>
      <c r="I103" s="112"/>
      <c r="J103" s="112"/>
      <c r="K103" s="112"/>
      <c r="L103" s="223">
        <f>ROUND(SUM(N87+N95),2)</f>
        <v>0</v>
      </c>
      <c r="M103" s="223"/>
      <c r="N103" s="223"/>
      <c r="O103" s="223"/>
      <c r="P103" s="223"/>
      <c r="Q103" s="223"/>
      <c r="R103" s="36"/>
      <c r="T103" s="123"/>
      <c r="U103" s="123"/>
    </row>
    <row r="104" spans="2:65" s="1" customFormat="1" ht="6.95" customHeight="1"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0"/>
      <c r="T104" s="123"/>
      <c r="U104" s="123"/>
    </row>
    <row r="108" spans="2:65" s="1" customFormat="1" ht="6.95" customHeight="1">
      <c r="B108" s="61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3"/>
    </row>
    <row r="109" spans="2:65" s="1" customFormat="1" ht="36.950000000000003" customHeight="1">
      <c r="B109" s="34"/>
      <c r="C109" s="181" t="s">
        <v>120</v>
      </c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36"/>
    </row>
    <row r="110" spans="2:65" s="1" customFormat="1" ht="6.95" customHeigh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2:65" s="1" customFormat="1" ht="36.950000000000003" customHeight="1">
      <c r="B111" s="34"/>
      <c r="C111" s="68" t="s">
        <v>17</v>
      </c>
      <c r="D111" s="35"/>
      <c r="E111" s="35"/>
      <c r="F111" s="201" t="str">
        <f>F6</f>
        <v>Spevnená plocha pre pozdĺžne státie 44 x 2,4 m pri OB 422 na Obuvníckej ul.</v>
      </c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F8</f>
        <v xml:space="preserve"> </v>
      </c>
      <c r="G113" s="35"/>
      <c r="H113" s="35"/>
      <c r="I113" s="35"/>
      <c r="J113" s="35"/>
      <c r="K113" s="29" t="s">
        <v>24</v>
      </c>
      <c r="L113" s="35"/>
      <c r="M113" s="228" t="str">
        <f>IF(O8="","",O8)</f>
        <v>29. 3. 2017</v>
      </c>
      <c r="N113" s="228"/>
      <c r="O113" s="228"/>
      <c r="P113" s="228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>
      <c r="B115" s="34"/>
      <c r="C115" s="29" t="s">
        <v>26</v>
      </c>
      <c r="D115" s="35"/>
      <c r="E115" s="35"/>
      <c r="F115" s="27" t="str">
        <f>E11</f>
        <v>Mesto Partizánske</v>
      </c>
      <c r="G115" s="35"/>
      <c r="H115" s="35"/>
      <c r="I115" s="35"/>
      <c r="J115" s="35"/>
      <c r="K115" s="29" t="s">
        <v>32</v>
      </c>
      <c r="L115" s="35"/>
      <c r="M115" s="185" t="str">
        <f>E17</f>
        <v xml:space="preserve"> </v>
      </c>
      <c r="N115" s="185"/>
      <c r="O115" s="185"/>
      <c r="P115" s="185"/>
      <c r="Q115" s="185"/>
      <c r="R115" s="36"/>
    </row>
    <row r="116" spans="2:65" s="1" customFormat="1" ht="14.45" customHeight="1">
      <c r="B116" s="34"/>
      <c r="C116" s="29" t="s">
        <v>30</v>
      </c>
      <c r="D116" s="35"/>
      <c r="E116" s="35"/>
      <c r="F116" s="27" t="str">
        <f>IF(E14="","",E14)</f>
        <v>Vyplň údaj</v>
      </c>
      <c r="G116" s="35"/>
      <c r="H116" s="35"/>
      <c r="I116" s="35"/>
      <c r="J116" s="35"/>
      <c r="K116" s="29" t="s">
        <v>35</v>
      </c>
      <c r="L116" s="35"/>
      <c r="M116" s="185" t="str">
        <f>E20</f>
        <v xml:space="preserve"> </v>
      </c>
      <c r="N116" s="185"/>
      <c r="O116" s="185"/>
      <c r="P116" s="185"/>
      <c r="Q116" s="185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4"/>
      <c r="C118" s="145" t="s">
        <v>121</v>
      </c>
      <c r="D118" s="146" t="s">
        <v>122</v>
      </c>
      <c r="E118" s="146" t="s">
        <v>58</v>
      </c>
      <c r="F118" s="243" t="s">
        <v>123</v>
      </c>
      <c r="G118" s="243"/>
      <c r="H118" s="243"/>
      <c r="I118" s="243"/>
      <c r="J118" s="146" t="s">
        <v>124</v>
      </c>
      <c r="K118" s="146" t="s">
        <v>125</v>
      </c>
      <c r="L118" s="244" t="s">
        <v>126</v>
      </c>
      <c r="M118" s="244"/>
      <c r="N118" s="243" t="s">
        <v>101</v>
      </c>
      <c r="O118" s="243"/>
      <c r="P118" s="243"/>
      <c r="Q118" s="245"/>
      <c r="R118" s="147"/>
      <c r="T118" s="79" t="s">
        <v>127</v>
      </c>
      <c r="U118" s="80" t="s">
        <v>40</v>
      </c>
      <c r="V118" s="80" t="s">
        <v>128</v>
      </c>
      <c r="W118" s="80" t="s">
        <v>129</v>
      </c>
      <c r="X118" s="80" t="s">
        <v>130</v>
      </c>
      <c r="Y118" s="80" t="s">
        <v>131</v>
      </c>
      <c r="Z118" s="80" t="s">
        <v>132</v>
      </c>
      <c r="AA118" s="81" t="s">
        <v>133</v>
      </c>
    </row>
    <row r="119" spans="2:65" s="1" customFormat="1" ht="29.25" customHeight="1">
      <c r="B119" s="34"/>
      <c r="C119" s="83" t="s">
        <v>98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55">
        <f>BK119</f>
        <v>0</v>
      </c>
      <c r="O119" s="256"/>
      <c r="P119" s="256"/>
      <c r="Q119" s="256"/>
      <c r="R119" s="36"/>
      <c r="T119" s="82"/>
      <c r="U119" s="50"/>
      <c r="V119" s="50"/>
      <c r="W119" s="148">
        <f>W120+W138</f>
        <v>0</v>
      </c>
      <c r="X119" s="50"/>
      <c r="Y119" s="148">
        <f>Y120+Y138</f>
        <v>86.55877000000001</v>
      </c>
      <c r="Z119" s="50"/>
      <c r="AA119" s="149">
        <f>AA120+AA138</f>
        <v>0</v>
      </c>
      <c r="AT119" s="17" t="s">
        <v>75</v>
      </c>
      <c r="AU119" s="17" t="s">
        <v>103</v>
      </c>
      <c r="BK119" s="150">
        <f>BK120+BK138</f>
        <v>0</v>
      </c>
    </row>
    <row r="120" spans="2:65" s="9" customFormat="1" ht="37.35" customHeight="1">
      <c r="B120" s="151"/>
      <c r="C120" s="152"/>
      <c r="D120" s="153" t="s">
        <v>104</v>
      </c>
      <c r="E120" s="153"/>
      <c r="F120" s="153"/>
      <c r="G120" s="153"/>
      <c r="H120" s="153"/>
      <c r="I120" s="153"/>
      <c r="J120" s="153"/>
      <c r="K120" s="153"/>
      <c r="L120" s="153"/>
      <c r="M120" s="153"/>
      <c r="N120" s="241">
        <f>BK120</f>
        <v>0</v>
      </c>
      <c r="O120" s="257"/>
      <c r="P120" s="257"/>
      <c r="Q120" s="257"/>
      <c r="R120" s="154"/>
      <c r="T120" s="155"/>
      <c r="U120" s="152"/>
      <c r="V120" s="152"/>
      <c r="W120" s="156">
        <f>W121+W127+W133+W136</f>
        <v>0</v>
      </c>
      <c r="X120" s="152"/>
      <c r="Y120" s="156">
        <f>Y121+Y127+Y133+Y136</f>
        <v>86.55877000000001</v>
      </c>
      <c r="Z120" s="152"/>
      <c r="AA120" s="157">
        <f>AA121+AA127+AA133+AA136</f>
        <v>0</v>
      </c>
      <c r="AR120" s="158" t="s">
        <v>81</v>
      </c>
      <c r="AT120" s="159" t="s">
        <v>75</v>
      </c>
      <c r="AU120" s="159" t="s">
        <v>76</v>
      </c>
      <c r="AY120" s="158" t="s">
        <v>134</v>
      </c>
      <c r="BK120" s="160">
        <f>BK121+BK127+BK133+BK136</f>
        <v>0</v>
      </c>
    </row>
    <row r="121" spans="2:65" s="9" customFormat="1" ht="19.899999999999999" customHeight="1">
      <c r="B121" s="151"/>
      <c r="C121" s="152"/>
      <c r="D121" s="161" t="s">
        <v>105</v>
      </c>
      <c r="E121" s="161"/>
      <c r="F121" s="161"/>
      <c r="G121" s="161"/>
      <c r="H121" s="161"/>
      <c r="I121" s="161"/>
      <c r="J121" s="161"/>
      <c r="K121" s="161"/>
      <c r="L121" s="161"/>
      <c r="M121" s="161"/>
      <c r="N121" s="258">
        <f>BK121</f>
        <v>0</v>
      </c>
      <c r="O121" s="259"/>
      <c r="P121" s="259"/>
      <c r="Q121" s="259"/>
      <c r="R121" s="154"/>
      <c r="T121" s="155"/>
      <c r="U121" s="152"/>
      <c r="V121" s="152"/>
      <c r="W121" s="156">
        <f>SUM(W122:W126)</f>
        <v>0</v>
      </c>
      <c r="X121" s="152"/>
      <c r="Y121" s="156">
        <f>SUM(Y122:Y126)</f>
        <v>0</v>
      </c>
      <c r="Z121" s="152"/>
      <c r="AA121" s="157">
        <f>SUM(AA122:AA126)</f>
        <v>0</v>
      </c>
      <c r="AR121" s="158" t="s">
        <v>81</v>
      </c>
      <c r="AT121" s="159" t="s">
        <v>75</v>
      </c>
      <c r="AU121" s="159" t="s">
        <v>81</v>
      </c>
      <c r="AY121" s="158" t="s">
        <v>134</v>
      </c>
      <c r="BK121" s="160">
        <f>SUM(BK122:BK126)</f>
        <v>0</v>
      </c>
    </row>
    <row r="122" spans="2:65" s="1" customFormat="1" ht="31.5" customHeight="1">
      <c r="B122" s="34"/>
      <c r="C122" s="162" t="s">
        <v>81</v>
      </c>
      <c r="D122" s="162" t="s">
        <v>135</v>
      </c>
      <c r="E122" s="163" t="s">
        <v>136</v>
      </c>
      <c r="F122" s="246" t="s">
        <v>137</v>
      </c>
      <c r="G122" s="246"/>
      <c r="H122" s="246"/>
      <c r="I122" s="246"/>
      <c r="J122" s="164" t="s">
        <v>138</v>
      </c>
      <c r="K122" s="165">
        <v>39.9</v>
      </c>
      <c r="L122" s="247">
        <v>0</v>
      </c>
      <c r="M122" s="248"/>
      <c r="N122" s="249">
        <f>ROUND(L122*K122,3)</f>
        <v>0</v>
      </c>
      <c r="O122" s="249"/>
      <c r="P122" s="249"/>
      <c r="Q122" s="249"/>
      <c r="R122" s="36"/>
      <c r="T122" s="167" t="s">
        <v>20</v>
      </c>
      <c r="U122" s="43" t="s">
        <v>43</v>
      </c>
      <c r="V122" s="35"/>
      <c r="W122" s="168">
        <f>V122*K122</f>
        <v>0</v>
      </c>
      <c r="X122" s="168">
        <v>0</v>
      </c>
      <c r="Y122" s="168">
        <f>X122*K122</f>
        <v>0</v>
      </c>
      <c r="Z122" s="168">
        <v>0</v>
      </c>
      <c r="AA122" s="169">
        <f>Z122*K122</f>
        <v>0</v>
      </c>
      <c r="AR122" s="17" t="s">
        <v>139</v>
      </c>
      <c r="AT122" s="17" t="s">
        <v>135</v>
      </c>
      <c r="AU122" s="17" t="s">
        <v>113</v>
      </c>
      <c r="AY122" s="17" t="s">
        <v>134</v>
      </c>
      <c r="BE122" s="104">
        <f>IF(U122="základná",N122,0)</f>
        <v>0</v>
      </c>
      <c r="BF122" s="104">
        <f>IF(U122="znížená",N122,0)</f>
        <v>0</v>
      </c>
      <c r="BG122" s="104">
        <f>IF(U122="zákl. prenesená",N122,0)</f>
        <v>0</v>
      </c>
      <c r="BH122" s="104">
        <f>IF(U122="zníž. prenesená",N122,0)</f>
        <v>0</v>
      </c>
      <c r="BI122" s="104">
        <f>IF(U122="nulová",N122,0)</f>
        <v>0</v>
      </c>
      <c r="BJ122" s="17" t="s">
        <v>113</v>
      </c>
      <c r="BK122" s="170">
        <f>ROUND(L122*K122,3)</f>
        <v>0</v>
      </c>
      <c r="BL122" s="17" t="s">
        <v>139</v>
      </c>
      <c r="BM122" s="17" t="s">
        <v>140</v>
      </c>
    </row>
    <row r="123" spans="2:65" s="1" customFormat="1" ht="31.5" customHeight="1">
      <c r="B123" s="34"/>
      <c r="C123" s="162" t="s">
        <v>113</v>
      </c>
      <c r="D123" s="162" t="s">
        <v>135</v>
      </c>
      <c r="E123" s="163" t="s">
        <v>141</v>
      </c>
      <c r="F123" s="246" t="s">
        <v>142</v>
      </c>
      <c r="G123" s="246"/>
      <c r="H123" s="246"/>
      <c r="I123" s="246"/>
      <c r="J123" s="164" t="s">
        <v>138</v>
      </c>
      <c r="K123" s="165">
        <v>39.9</v>
      </c>
      <c r="L123" s="247">
        <v>0</v>
      </c>
      <c r="M123" s="248"/>
      <c r="N123" s="249">
        <f>ROUND(L123*K123,3)</f>
        <v>0</v>
      </c>
      <c r="O123" s="249"/>
      <c r="P123" s="249"/>
      <c r="Q123" s="249"/>
      <c r="R123" s="36"/>
      <c r="T123" s="167" t="s">
        <v>20</v>
      </c>
      <c r="U123" s="43" t="s">
        <v>43</v>
      </c>
      <c r="V123" s="35"/>
      <c r="W123" s="168">
        <f>V123*K123</f>
        <v>0</v>
      </c>
      <c r="X123" s="168">
        <v>0</v>
      </c>
      <c r="Y123" s="168">
        <f>X123*K123</f>
        <v>0</v>
      </c>
      <c r="Z123" s="168">
        <v>0</v>
      </c>
      <c r="AA123" s="169">
        <f>Z123*K123</f>
        <v>0</v>
      </c>
      <c r="AR123" s="17" t="s">
        <v>139</v>
      </c>
      <c r="AT123" s="17" t="s">
        <v>135</v>
      </c>
      <c r="AU123" s="17" t="s">
        <v>113</v>
      </c>
      <c r="AY123" s="17" t="s">
        <v>134</v>
      </c>
      <c r="BE123" s="104">
        <f>IF(U123="základná",N123,0)</f>
        <v>0</v>
      </c>
      <c r="BF123" s="104">
        <f>IF(U123="znížená",N123,0)</f>
        <v>0</v>
      </c>
      <c r="BG123" s="104">
        <f>IF(U123="zákl. prenesená",N123,0)</f>
        <v>0</v>
      </c>
      <c r="BH123" s="104">
        <f>IF(U123="zníž. prenesená",N123,0)</f>
        <v>0</v>
      </c>
      <c r="BI123" s="104">
        <f>IF(U123="nulová",N123,0)</f>
        <v>0</v>
      </c>
      <c r="BJ123" s="17" t="s">
        <v>113</v>
      </c>
      <c r="BK123" s="170">
        <f>ROUND(L123*K123,3)</f>
        <v>0</v>
      </c>
      <c r="BL123" s="17" t="s">
        <v>139</v>
      </c>
      <c r="BM123" s="17" t="s">
        <v>143</v>
      </c>
    </row>
    <row r="124" spans="2:65" s="1" customFormat="1" ht="44.25" customHeight="1">
      <c r="B124" s="34"/>
      <c r="C124" s="162" t="s">
        <v>144</v>
      </c>
      <c r="D124" s="162" t="s">
        <v>135</v>
      </c>
      <c r="E124" s="163" t="s">
        <v>145</v>
      </c>
      <c r="F124" s="246" t="s">
        <v>146</v>
      </c>
      <c r="G124" s="246"/>
      <c r="H124" s="246"/>
      <c r="I124" s="246"/>
      <c r="J124" s="164" t="s">
        <v>138</v>
      </c>
      <c r="K124" s="165">
        <v>35</v>
      </c>
      <c r="L124" s="247">
        <v>0</v>
      </c>
      <c r="M124" s="248"/>
      <c r="N124" s="249">
        <f>ROUND(L124*K124,3)</f>
        <v>0</v>
      </c>
      <c r="O124" s="249"/>
      <c r="P124" s="249"/>
      <c r="Q124" s="249"/>
      <c r="R124" s="36"/>
      <c r="T124" s="167" t="s">
        <v>20</v>
      </c>
      <c r="U124" s="43" t="s">
        <v>43</v>
      </c>
      <c r="V124" s="35"/>
      <c r="W124" s="168">
        <f>V124*K124</f>
        <v>0</v>
      </c>
      <c r="X124" s="168">
        <v>0</v>
      </c>
      <c r="Y124" s="168">
        <f>X124*K124</f>
        <v>0</v>
      </c>
      <c r="Z124" s="168">
        <v>0</v>
      </c>
      <c r="AA124" s="169">
        <f>Z124*K124</f>
        <v>0</v>
      </c>
      <c r="AR124" s="17" t="s">
        <v>139</v>
      </c>
      <c r="AT124" s="17" t="s">
        <v>135</v>
      </c>
      <c r="AU124" s="17" t="s">
        <v>113</v>
      </c>
      <c r="AY124" s="17" t="s">
        <v>134</v>
      </c>
      <c r="BE124" s="104">
        <f>IF(U124="základná",N124,0)</f>
        <v>0</v>
      </c>
      <c r="BF124" s="104">
        <f>IF(U124="znížená",N124,0)</f>
        <v>0</v>
      </c>
      <c r="BG124" s="104">
        <f>IF(U124="zákl. prenesená",N124,0)</f>
        <v>0</v>
      </c>
      <c r="BH124" s="104">
        <f>IF(U124="zníž. prenesená",N124,0)</f>
        <v>0</v>
      </c>
      <c r="BI124" s="104">
        <f>IF(U124="nulová",N124,0)</f>
        <v>0</v>
      </c>
      <c r="BJ124" s="17" t="s">
        <v>113</v>
      </c>
      <c r="BK124" s="170">
        <f>ROUND(L124*K124,3)</f>
        <v>0</v>
      </c>
      <c r="BL124" s="17" t="s">
        <v>139</v>
      </c>
      <c r="BM124" s="17" t="s">
        <v>147</v>
      </c>
    </row>
    <row r="125" spans="2:65" s="1" customFormat="1" ht="22.5" customHeight="1">
      <c r="B125" s="34"/>
      <c r="C125" s="162" t="s">
        <v>139</v>
      </c>
      <c r="D125" s="162" t="s">
        <v>135</v>
      </c>
      <c r="E125" s="163" t="s">
        <v>148</v>
      </c>
      <c r="F125" s="246" t="s">
        <v>149</v>
      </c>
      <c r="G125" s="246"/>
      <c r="H125" s="246"/>
      <c r="I125" s="246"/>
      <c r="J125" s="164" t="s">
        <v>138</v>
      </c>
      <c r="K125" s="165">
        <v>35</v>
      </c>
      <c r="L125" s="247">
        <v>0</v>
      </c>
      <c r="M125" s="248"/>
      <c r="N125" s="249">
        <f>ROUND(L125*K125,3)</f>
        <v>0</v>
      </c>
      <c r="O125" s="249"/>
      <c r="P125" s="249"/>
      <c r="Q125" s="249"/>
      <c r="R125" s="36"/>
      <c r="T125" s="167" t="s">
        <v>20</v>
      </c>
      <c r="U125" s="43" t="s">
        <v>43</v>
      </c>
      <c r="V125" s="35"/>
      <c r="W125" s="168">
        <f>V125*K125</f>
        <v>0</v>
      </c>
      <c r="X125" s="168">
        <v>0</v>
      </c>
      <c r="Y125" s="168">
        <f>X125*K125</f>
        <v>0</v>
      </c>
      <c r="Z125" s="168">
        <v>0</v>
      </c>
      <c r="AA125" s="169">
        <f>Z125*K125</f>
        <v>0</v>
      </c>
      <c r="AR125" s="17" t="s">
        <v>139</v>
      </c>
      <c r="AT125" s="17" t="s">
        <v>135</v>
      </c>
      <c r="AU125" s="17" t="s">
        <v>113</v>
      </c>
      <c r="AY125" s="17" t="s">
        <v>134</v>
      </c>
      <c r="BE125" s="104">
        <f>IF(U125="základná",N125,0)</f>
        <v>0</v>
      </c>
      <c r="BF125" s="104">
        <f>IF(U125="znížená",N125,0)</f>
        <v>0</v>
      </c>
      <c r="BG125" s="104">
        <f>IF(U125="zákl. prenesená",N125,0)</f>
        <v>0</v>
      </c>
      <c r="BH125" s="104">
        <f>IF(U125="zníž. prenesená",N125,0)</f>
        <v>0</v>
      </c>
      <c r="BI125" s="104">
        <f>IF(U125="nulová",N125,0)</f>
        <v>0</v>
      </c>
      <c r="BJ125" s="17" t="s">
        <v>113</v>
      </c>
      <c r="BK125" s="170">
        <f>ROUND(L125*K125,3)</f>
        <v>0</v>
      </c>
      <c r="BL125" s="17" t="s">
        <v>139</v>
      </c>
      <c r="BM125" s="17" t="s">
        <v>150</v>
      </c>
    </row>
    <row r="126" spans="2:65" s="1" customFormat="1" ht="31.5" customHeight="1">
      <c r="B126" s="34"/>
      <c r="C126" s="162" t="s">
        <v>151</v>
      </c>
      <c r="D126" s="162" t="s">
        <v>135</v>
      </c>
      <c r="E126" s="163" t="s">
        <v>152</v>
      </c>
      <c r="F126" s="246" t="s">
        <v>153</v>
      </c>
      <c r="G126" s="246"/>
      <c r="H126" s="246"/>
      <c r="I126" s="246"/>
      <c r="J126" s="164" t="s">
        <v>154</v>
      </c>
      <c r="K126" s="165">
        <v>35</v>
      </c>
      <c r="L126" s="247">
        <v>0</v>
      </c>
      <c r="M126" s="248"/>
      <c r="N126" s="249">
        <f>ROUND(L126*K126,3)</f>
        <v>0</v>
      </c>
      <c r="O126" s="249"/>
      <c r="P126" s="249"/>
      <c r="Q126" s="249"/>
      <c r="R126" s="36"/>
      <c r="T126" s="167" t="s">
        <v>20</v>
      </c>
      <c r="U126" s="43" t="s">
        <v>43</v>
      </c>
      <c r="V126" s="35"/>
      <c r="W126" s="168">
        <f>V126*K126</f>
        <v>0</v>
      </c>
      <c r="X126" s="168">
        <v>0</v>
      </c>
      <c r="Y126" s="168">
        <f>X126*K126</f>
        <v>0</v>
      </c>
      <c r="Z126" s="168">
        <v>0</v>
      </c>
      <c r="AA126" s="169">
        <f>Z126*K126</f>
        <v>0</v>
      </c>
      <c r="AR126" s="17" t="s">
        <v>139</v>
      </c>
      <c r="AT126" s="17" t="s">
        <v>135</v>
      </c>
      <c r="AU126" s="17" t="s">
        <v>113</v>
      </c>
      <c r="AY126" s="17" t="s">
        <v>134</v>
      </c>
      <c r="BE126" s="104">
        <f>IF(U126="základná",N126,0)</f>
        <v>0</v>
      </c>
      <c r="BF126" s="104">
        <f>IF(U126="znížená",N126,0)</f>
        <v>0</v>
      </c>
      <c r="BG126" s="104">
        <f>IF(U126="zákl. prenesená",N126,0)</f>
        <v>0</v>
      </c>
      <c r="BH126" s="104">
        <f>IF(U126="zníž. prenesená",N126,0)</f>
        <v>0</v>
      </c>
      <c r="BI126" s="104">
        <f>IF(U126="nulová",N126,0)</f>
        <v>0</v>
      </c>
      <c r="BJ126" s="17" t="s">
        <v>113</v>
      </c>
      <c r="BK126" s="170">
        <f>ROUND(L126*K126,3)</f>
        <v>0</v>
      </c>
      <c r="BL126" s="17" t="s">
        <v>139</v>
      </c>
      <c r="BM126" s="17" t="s">
        <v>155</v>
      </c>
    </row>
    <row r="127" spans="2:65" s="9" customFormat="1" ht="29.85" customHeight="1">
      <c r="B127" s="151"/>
      <c r="C127" s="152"/>
      <c r="D127" s="161" t="s">
        <v>106</v>
      </c>
      <c r="E127" s="161"/>
      <c r="F127" s="161"/>
      <c r="G127" s="161"/>
      <c r="H127" s="161"/>
      <c r="I127" s="161"/>
      <c r="J127" s="161"/>
      <c r="K127" s="161"/>
      <c r="L127" s="161"/>
      <c r="M127" s="161"/>
      <c r="N127" s="260">
        <f>BK127</f>
        <v>0</v>
      </c>
      <c r="O127" s="261"/>
      <c r="P127" s="261"/>
      <c r="Q127" s="261"/>
      <c r="R127" s="154"/>
      <c r="T127" s="155"/>
      <c r="U127" s="152"/>
      <c r="V127" s="152"/>
      <c r="W127" s="156">
        <f>SUM(W128:W132)</f>
        <v>0</v>
      </c>
      <c r="X127" s="152"/>
      <c r="Y127" s="156">
        <f>SUM(Y128:Y132)</f>
        <v>75.177270000000007</v>
      </c>
      <c r="Z127" s="152"/>
      <c r="AA127" s="157">
        <f>SUM(AA128:AA132)</f>
        <v>0</v>
      </c>
      <c r="AR127" s="158" t="s">
        <v>81</v>
      </c>
      <c r="AT127" s="159" t="s">
        <v>75</v>
      </c>
      <c r="AU127" s="159" t="s">
        <v>81</v>
      </c>
      <c r="AY127" s="158" t="s">
        <v>134</v>
      </c>
      <c r="BK127" s="160">
        <f>SUM(BK128:BK132)</f>
        <v>0</v>
      </c>
    </row>
    <row r="128" spans="2:65" s="1" customFormat="1" ht="44.25" customHeight="1">
      <c r="B128" s="34"/>
      <c r="C128" s="162" t="s">
        <v>156</v>
      </c>
      <c r="D128" s="162" t="s">
        <v>135</v>
      </c>
      <c r="E128" s="163" t="s">
        <v>157</v>
      </c>
      <c r="F128" s="246" t="s">
        <v>158</v>
      </c>
      <c r="G128" s="246"/>
      <c r="H128" s="246"/>
      <c r="I128" s="246"/>
      <c r="J128" s="164" t="s">
        <v>159</v>
      </c>
      <c r="K128" s="165">
        <v>133</v>
      </c>
      <c r="L128" s="247">
        <v>0</v>
      </c>
      <c r="M128" s="248"/>
      <c r="N128" s="249">
        <f>ROUND(L128*K128,3)</f>
        <v>0</v>
      </c>
      <c r="O128" s="249"/>
      <c r="P128" s="249"/>
      <c r="Q128" s="249"/>
      <c r="R128" s="36"/>
      <c r="T128" s="167" t="s">
        <v>20</v>
      </c>
      <c r="U128" s="43" t="s">
        <v>43</v>
      </c>
      <c r="V128" s="35"/>
      <c r="W128" s="168">
        <f>V128*K128</f>
        <v>0</v>
      </c>
      <c r="X128" s="168">
        <v>0.29160000000000003</v>
      </c>
      <c r="Y128" s="168">
        <f>X128*K128</f>
        <v>38.782800000000002</v>
      </c>
      <c r="Z128" s="168">
        <v>0</v>
      </c>
      <c r="AA128" s="169">
        <f>Z128*K128</f>
        <v>0</v>
      </c>
      <c r="AR128" s="17" t="s">
        <v>139</v>
      </c>
      <c r="AT128" s="17" t="s">
        <v>135</v>
      </c>
      <c r="AU128" s="17" t="s">
        <v>113</v>
      </c>
      <c r="AY128" s="17" t="s">
        <v>134</v>
      </c>
      <c r="BE128" s="104">
        <f>IF(U128="základná",N128,0)</f>
        <v>0</v>
      </c>
      <c r="BF128" s="104">
        <f>IF(U128="znížená",N128,0)</f>
        <v>0</v>
      </c>
      <c r="BG128" s="104">
        <f>IF(U128="zákl. prenesená",N128,0)</f>
        <v>0</v>
      </c>
      <c r="BH128" s="104">
        <f>IF(U128="zníž. prenesená",N128,0)</f>
        <v>0</v>
      </c>
      <c r="BI128" s="104">
        <f>IF(U128="nulová",N128,0)</f>
        <v>0</v>
      </c>
      <c r="BJ128" s="17" t="s">
        <v>113</v>
      </c>
      <c r="BK128" s="170">
        <f>ROUND(L128*K128,3)</f>
        <v>0</v>
      </c>
      <c r="BL128" s="17" t="s">
        <v>139</v>
      </c>
      <c r="BM128" s="17" t="s">
        <v>160</v>
      </c>
    </row>
    <row r="129" spans="2:65" s="1" customFormat="1" ht="31.5" customHeight="1">
      <c r="B129" s="34"/>
      <c r="C129" s="162" t="s">
        <v>161</v>
      </c>
      <c r="D129" s="162" t="s">
        <v>135</v>
      </c>
      <c r="E129" s="163" t="s">
        <v>162</v>
      </c>
      <c r="F129" s="246" t="s">
        <v>163</v>
      </c>
      <c r="G129" s="246"/>
      <c r="H129" s="246"/>
      <c r="I129" s="246"/>
      <c r="J129" s="164" t="s">
        <v>159</v>
      </c>
      <c r="K129" s="165">
        <v>123</v>
      </c>
      <c r="L129" s="247">
        <v>0</v>
      </c>
      <c r="M129" s="248"/>
      <c r="N129" s="249">
        <f>ROUND(L129*K129,3)</f>
        <v>0</v>
      </c>
      <c r="O129" s="249"/>
      <c r="P129" s="249"/>
      <c r="Q129" s="249"/>
      <c r="R129" s="36"/>
      <c r="T129" s="167" t="s">
        <v>20</v>
      </c>
      <c r="U129" s="43" t="s">
        <v>43</v>
      </c>
      <c r="V129" s="35"/>
      <c r="W129" s="168">
        <f>V129*K129</f>
        <v>0</v>
      </c>
      <c r="X129" s="168">
        <v>8.0030000000000004E-2</v>
      </c>
      <c r="Y129" s="168">
        <f>X129*K129</f>
        <v>9.8436900000000005</v>
      </c>
      <c r="Z129" s="168">
        <v>0</v>
      </c>
      <c r="AA129" s="169">
        <f>Z129*K129</f>
        <v>0</v>
      </c>
      <c r="AR129" s="17" t="s">
        <v>139</v>
      </c>
      <c r="AT129" s="17" t="s">
        <v>135</v>
      </c>
      <c r="AU129" s="17" t="s">
        <v>113</v>
      </c>
      <c r="AY129" s="17" t="s">
        <v>134</v>
      </c>
      <c r="BE129" s="104">
        <f>IF(U129="základná",N129,0)</f>
        <v>0</v>
      </c>
      <c r="BF129" s="104">
        <f>IF(U129="znížená",N129,0)</f>
        <v>0</v>
      </c>
      <c r="BG129" s="104">
        <f>IF(U129="zákl. prenesená",N129,0)</f>
        <v>0</v>
      </c>
      <c r="BH129" s="104">
        <f>IF(U129="zníž. prenesená",N129,0)</f>
        <v>0</v>
      </c>
      <c r="BI129" s="104">
        <f>IF(U129="nulová",N129,0)</f>
        <v>0</v>
      </c>
      <c r="BJ129" s="17" t="s">
        <v>113</v>
      </c>
      <c r="BK129" s="170">
        <f>ROUND(L129*K129,3)</f>
        <v>0</v>
      </c>
      <c r="BL129" s="17" t="s">
        <v>139</v>
      </c>
      <c r="BM129" s="17" t="s">
        <v>164</v>
      </c>
    </row>
    <row r="130" spans="2:65" s="1" customFormat="1" ht="31.5" customHeight="1">
      <c r="B130" s="34"/>
      <c r="C130" s="162" t="s">
        <v>165</v>
      </c>
      <c r="D130" s="162" t="s">
        <v>135</v>
      </c>
      <c r="E130" s="163" t="s">
        <v>166</v>
      </c>
      <c r="F130" s="246" t="s">
        <v>167</v>
      </c>
      <c r="G130" s="246"/>
      <c r="H130" s="246"/>
      <c r="I130" s="246"/>
      <c r="J130" s="164" t="s">
        <v>159</v>
      </c>
      <c r="K130" s="165">
        <v>123</v>
      </c>
      <c r="L130" s="247">
        <v>0</v>
      </c>
      <c r="M130" s="248"/>
      <c r="N130" s="249">
        <f>ROUND(L130*K130,3)</f>
        <v>0</v>
      </c>
      <c r="O130" s="249"/>
      <c r="P130" s="249"/>
      <c r="Q130" s="249"/>
      <c r="R130" s="36"/>
      <c r="T130" s="167" t="s">
        <v>20</v>
      </c>
      <c r="U130" s="43" t="s">
        <v>43</v>
      </c>
      <c r="V130" s="35"/>
      <c r="W130" s="168">
        <f>V130*K130</f>
        <v>0</v>
      </c>
      <c r="X130" s="168">
        <v>0</v>
      </c>
      <c r="Y130" s="168">
        <f>X130*K130</f>
        <v>0</v>
      </c>
      <c r="Z130" s="168">
        <v>0</v>
      </c>
      <c r="AA130" s="169">
        <f>Z130*K130</f>
        <v>0</v>
      </c>
      <c r="AR130" s="17" t="s">
        <v>139</v>
      </c>
      <c r="AT130" s="17" t="s">
        <v>135</v>
      </c>
      <c r="AU130" s="17" t="s">
        <v>113</v>
      </c>
      <c r="AY130" s="17" t="s">
        <v>134</v>
      </c>
      <c r="BE130" s="104">
        <f>IF(U130="základná",N130,0)</f>
        <v>0</v>
      </c>
      <c r="BF130" s="104">
        <f>IF(U130="znížená",N130,0)</f>
        <v>0</v>
      </c>
      <c r="BG130" s="104">
        <f>IF(U130="zákl. prenesená",N130,0)</f>
        <v>0</v>
      </c>
      <c r="BH130" s="104">
        <f>IF(U130="zníž. prenesená",N130,0)</f>
        <v>0</v>
      </c>
      <c r="BI130" s="104">
        <f>IF(U130="nulová",N130,0)</f>
        <v>0</v>
      </c>
      <c r="BJ130" s="17" t="s">
        <v>113</v>
      </c>
      <c r="BK130" s="170">
        <f>ROUND(L130*K130,3)</f>
        <v>0</v>
      </c>
      <c r="BL130" s="17" t="s">
        <v>139</v>
      </c>
      <c r="BM130" s="17" t="s">
        <v>168</v>
      </c>
    </row>
    <row r="131" spans="2:65" s="1" customFormat="1" ht="31.5" customHeight="1">
      <c r="B131" s="34"/>
      <c r="C131" s="171" t="s">
        <v>169</v>
      </c>
      <c r="D131" s="171" t="s">
        <v>170</v>
      </c>
      <c r="E131" s="172" t="s">
        <v>171</v>
      </c>
      <c r="F131" s="250" t="s">
        <v>172</v>
      </c>
      <c r="G131" s="250"/>
      <c r="H131" s="250"/>
      <c r="I131" s="250"/>
      <c r="J131" s="173" t="s">
        <v>173</v>
      </c>
      <c r="K131" s="174">
        <v>511.68</v>
      </c>
      <c r="L131" s="251">
        <v>0</v>
      </c>
      <c r="M131" s="252"/>
      <c r="N131" s="253">
        <f>ROUND(L131*K131,3)</f>
        <v>0</v>
      </c>
      <c r="O131" s="249"/>
      <c r="P131" s="249"/>
      <c r="Q131" s="249"/>
      <c r="R131" s="36"/>
      <c r="T131" s="167" t="s">
        <v>20</v>
      </c>
      <c r="U131" s="43" t="s">
        <v>43</v>
      </c>
      <c r="V131" s="35"/>
      <c r="W131" s="168">
        <f>V131*K131</f>
        <v>0</v>
      </c>
      <c r="X131" s="168">
        <v>2.7E-2</v>
      </c>
      <c r="Y131" s="168">
        <f>X131*K131</f>
        <v>13.81536</v>
      </c>
      <c r="Z131" s="168">
        <v>0</v>
      </c>
      <c r="AA131" s="169">
        <f>Z131*K131</f>
        <v>0</v>
      </c>
      <c r="AR131" s="17" t="s">
        <v>165</v>
      </c>
      <c r="AT131" s="17" t="s">
        <v>170</v>
      </c>
      <c r="AU131" s="17" t="s">
        <v>113</v>
      </c>
      <c r="AY131" s="17" t="s">
        <v>134</v>
      </c>
      <c r="BE131" s="104">
        <f>IF(U131="základná",N131,0)</f>
        <v>0</v>
      </c>
      <c r="BF131" s="104">
        <f>IF(U131="znížená",N131,0)</f>
        <v>0</v>
      </c>
      <c r="BG131" s="104">
        <f>IF(U131="zákl. prenesená",N131,0)</f>
        <v>0</v>
      </c>
      <c r="BH131" s="104">
        <f>IF(U131="zníž. prenesená",N131,0)</f>
        <v>0</v>
      </c>
      <c r="BI131" s="104">
        <f>IF(U131="nulová",N131,0)</f>
        <v>0</v>
      </c>
      <c r="BJ131" s="17" t="s">
        <v>113</v>
      </c>
      <c r="BK131" s="170">
        <f>ROUND(L131*K131,3)</f>
        <v>0</v>
      </c>
      <c r="BL131" s="17" t="s">
        <v>139</v>
      </c>
      <c r="BM131" s="17" t="s">
        <v>174</v>
      </c>
    </row>
    <row r="132" spans="2:65" s="1" customFormat="1" ht="22.5" customHeight="1">
      <c r="B132" s="34"/>
      <c r="C132" s="162" t="s">
        <v>175</v>
      </c>
      <c r="D132" s="162" t="s">
        <v>135</v>
      </c>
      <c r="E132" s="163" t="s">
        <v>176</v>
      </c>
      <c r="F132" s="246" t="s">
        <v>177</v>
      </c>
      <c r="G132" s="246"/>
      <c r="H132" s="246"/>
      <c r="I132" s="246"/>
      <c r="J132" s="164" t="s">
        <v>159</v>
      </c>
      <c r="K132" s="165">
        <v>123</v>
      </c>
      <c r="L132" s="247">
        <v>0</v>
      </c>
      <c r="M132" s="248"/>
      <c r="N132" s="249">
        <f>ROUND(L132*K132,3)</f>
        <v>0</v>
      </c>
      <c r="O132" s="249"/>
      <c r="P132" s="249"/>
      <c r="Q132" s="249"/>
      <c r="R132" s="36"/>
      <c r="T132" s="167" t="s">
        <v>20</v>
      </c>
      <c r="U132" s="43" t="s">
        <v>43</v>
      </c>
      <c r="V132" s="35"/>
      <c r="W132" s="168">
        <f>V132*K132</f>
        <v>0</v>
      </c>
      <c r="X132" s="168">
        <v>0.10353999999999999</v>
      </c>
      <c r="Y132" s="168">
        <f>X132*K132</f>
        <v>12.73542</v>
      </c>
      <c r="Z132" s="168">
        <v>0</v>
      </c>
      <c r="AA132" s="169">
        <f>Z132*K132</f>
        <v>0</v>
      </c>
      <c r="AR132" s="17" t="s">
        <v>139</v>
      </c>
      <c r="AT132" s="17" t="s">
        <v>135</v>
      </c>
      <c r="AU132" s="17" t="s">
        <v>113</v>
      </c>
      <c r="AY132" s="17" t="s">
        <v>134</v>
      </c>
      <c r="BE132" s="104">
        <f>IF(U132="základná",N132,0)</f>
        <v>0</v>
      </c>
      <c r="BF132" s="104">
        <f>IF(U132="znížená",N132,0)</f>
        <v>0</v>
      </c>
      <c r="BG132" s="104">
        <f>IF(U132="zákl. prenesená",N132,0)</f>
        <v>0</v>
      </c>
      <c r="BH132" s="104">
        <f>IF(U132="zníž. prenesená",N132,0)</f>
        <v>0</v>
      </c>
      <c r="BI132" s="104">
        <f>IF(U132="nulová",N132,0)</f>
        <v>0</v>
      </c>
      <c r="BJ132" s="17" t="s">
        <v>113</v>
      </c>
      <c r="BK132" s="170">
        <f>ROUND(L132*K132,3)</f>
        <v>0</v>
      </c>
      <c r="BL132" s="17" t="s">
        <v>139</v>
      </c>
      <c r="BM132" s="17" t="s">
        <v>178</v>
      </c>
    </row>
    <row r="133" spans="2:65" s="9" customFormat="1" ht="29.85" customHeight="1">
      <c r="B133" s="151"/>
      <c r="C133" s="152"/>
      <c r="D133" s="161" t="s">
        <v>107</v>
      </c>
      <c r="E133" s="161"/>
      <c r="F133" s="161"/>
      <c r="G133" s="161"/>
      <c r="H133" s="161"/>
      <c r="I133" s="161"/>
      <c r="J133" s="161"/>
      <c r="K133" s="161"/>
      <c r="L133" s="161"/>
      <c r="M133" s="161"/>
      <c r="N133" s="260">
        <f>BK133</f>
        <v>0</v>
      </c>
      <c r="O133" s="261"/>
      <c r="P133" s="261"/>
      <c r="Q133" s="261"/>
      <c r="R133" s="154"/>
      <c r="T133" s="155"/>
      <c r="U133" s="152"/>
      <c r="V133" s="152"/>
      <c r="W133" s="156">
        <f>SUM(W134:W135)</f>
        <v>0</v>
      </c>
      <c r="X133" s="152"/>
      <c r="Y133" s="156">
        <f>SUM(Y134:Y135)</f>
        <v>11.381500000000003</v>
      </c>
      <c r="Z133" s="152"/>
      <c r="AA133" s="157">
        <f>SUM(AA134:AA135)</f>
        <v>0</v>
      </c>
      <c r="AR133" s="158" t="s">
        <v>81</v>
      </c>
      <c r="AT133" s="159" t="s">
        <v>75</v>
      </c>
      <c r="AU133" s="159" t="s">
        <v>81</v>
      </c>
      <c r="AY133" s="158" t="s">
        <v>134</v>
      </c>
      <c r="BK133" s="160">
        <f>SUM(BK134:BK135)</f>
        <v>0</v>
      </c>
    </row>
    <row r="134" spans="2:65" s="1" customFormat="1" ht="44.25" customHeight="1">
      <c r="B134" s="34"/>
      <c r="C134" s="162" t="s">
        <v>179</v>
      </c>
      <c r="D134" s="162" t="s">
        <v>135</v>
      </c>
      <c r="E134" s="163" t="s">
        <v>180</v>
      </c>
      <c r="F134" s="246" t="s">
        <v>181</v>
      </c>
      <c r="G134" s="246"/>
      <c r="H134" s="246"/>
      <c r="I134" s="246"/>
      <c r="J134" s="164" t="s">
        <v>182</v>
      </c>
      <c r="K134" s="165">
        <v>65</v>
      </c>
      <c r="L134" s="247">
        <v>0</v>
      </c>
      <c r="M134" s="248"/>
      <c r="N134" s="249">
        <f>ROUND(L134*K134,3)</f>
        <v>0</v>
      </c>
      <c r="O134" s="249"/>
      <c r="P134" s="249"/>
      <c r="Q134" s="249"/>
      <c r="R134" s="36"/>
      <c r="T134" s="167" t="s">
        <v>20</v>
      </c>
      <c r="U134" s="43" t="s">
        <v>43</v>
      </c>
      <c r="V134" s="35"/>
      <c r="W134" s="168">
        <f>V134*K134</f>
        <v>0</v>
      </c>
      <c r="X134" s="168">
        <v>0.12662000000000001</v>
      </c>
      <c r="Y134" s="168">
        <f>X134*K134</f>
        <v>8.2303000000000015</v>
      </c>
      <c r="Z134" s="168">
        <v>0</v>
      </c>
      <c r="AA134" s="169">
        <f>Z134*K134</f>
        <v>0</v>
      </c>
      <c r="AR134" s="17" t="s">
        <v>139</v>
      </c>
      <c r="AT134" s="17" t="s">
        <v>135</v>
      </c>
      <c r="AU134" s="17" t="s">
        <v>113</v>
      </c>
      <c r="AY134" s="17" t="s">
        <v>134</v>
      </c>
      <c r="BE134" s="104">
        <f>IF(U134="základná",N134,0)</f>
        <v>0</v>
      </c>
      <c r="BF134" s="104">
        <f>IF(U134="znížená",N134,0)</f>
        <v>0</v>
      </c>
      <c r="BG134" s="104">
        <f>IF(U134="zákl. prenesená",N134,0)</f>
        <v>0</v>
      </c>
      <c r="BH134" s="104">
        <f>IF(U134="zníž. prenesená",N134,0)</f>
        <v>0</v>
      </c>
      <c r="BI134" s="104">
        <f>IF(U134="nulová",N134,0)</f>
        <v>0</v>
      </c>
      <c r="BJ134" s="17" t="s">
        <v>113</v>
      </c>
      <c r="BK134" s="170">
        <f>ROUND(L134*K134,3)</f>
        <v>0</v>
      </c>
      <c r="BL134" s="17" t="s">
        <v>139</v>
      </c>
      <c r="BM134" s="17" t="s">
        <v>183</v>
      </c>
    </row>
    <row r="135" spans="2:65" s="1" customFormat="1" ht="31.5" customHeight="1">
      <c r="B135" s="34"/>
      <c r="C135" s="171" t="s">
        <v>184</v>
      </c>
      <c r="D135" s="171" t="s">
        <v>170</v>
      </c>
      <c r="E135" s="172" t="s">
        <v>185</v>
      </c>
      <c r="F135" s="250" t="s">
        <v>186</v>
      </c>
      <c r="G135" s="250"/>
      <c r="H135" s="250"/>
      <c r="I135" s="250"/>
      <c r="J135" s="173" t="s">
        <v>173</v>
      </c>
      <c r="K135" s="174">
        <v>65.650000000000006</v>
      </c>
      <c r="L135" s="251">
        <v>0</v>
      </c>
      <c r="M135" s="252"/>
      <c r="N135" s="253">
        <f>ROUND(L135*K135,3)</f>
        <v>0</v>
      </c>
      <c r="O135" s="249"/>
      <c r="P135" s="249"/>
      <c r="Q135" s="249"/>
      <c r="R135" s="36"/>
      <c r="T135" s="167" t="s">
        <v>20</v>
      </c>
      <c r="U135" s="43" t="s">
        <v>43</v>
      </c>
      <c r="V135" s="35"/>
      <c r="W135" s="168">
        <f>V135*K135</f>
        <v>0</v>
      </c>
      <c r="X135" s="168">
        <v>4.8000000000000001E-2</v>
      </c>
      <c r="Y135" s="168">
        <f>X135*K135</f>
        <v>3.1512000000000002</v>
      </c>
      <c r="Z135" s="168">
        <v>0</v>
      </c>
      <c r="AA135" s="169">
        <f>Z135*K135</f>
        <v>0</v>
      </c>
      <c r="AR135" s="17" t="s">
        <v>165</v>
      </c>
      <c r="AT135" s="17" t="s">
        <v>170</v>
      </c>
      <c r="AU135" s="17" t="s">
        <v>113</v>
      </c>
      <c r="AY135" s="17" t="s">
        <v>134</v>
      </c>
      <c r="BE135" s="104">
        <f>IF(U135="základná",N135,0)</f>
        <v>0</v>
      </c>
      <c r="BF135" s="104">
        <f>IF(U135="znížená",N135,0)</f>
        <v>0</v>
      </c>
      <c r="BG135" s="104">
        <f>IF(U135="zákl. prenesená",N135,0)</f>
        <v>0</v>
      </c>
      <c r="BH135" s="104">
        <f>IF(U135="zníž. prenesená",N135,0)</f>
        <v>0</v>
      </c>
      <c r="BI135" s="104">
        <f>IF(U135="nulová",N135,0)</f>
        <v>0</v>
      </c>
      <c r="BJ135" s="17" t="s">
        <v>113</v>
      </c>
      <c r="BK135" s="170">
        <f>ROUND(L135*K135,3)</f>
        <v>0</v>
      </c>
      <c r="BL135" s="17" t="s">
        <v>139</v>
      </c>
      <c r="BM135" s="17" t="s">
        <v>187</v>
      </c>
    </row>
    <row r="136" spans="2:65" s="9" customFormat="1" ht="29.85" customHeight="1">
      <c r="B136" s="151"/>
      <c r="C136" s="152"/>
      <c r="D136" s="161" t="s">
        <v>108</v>
      </c>
      <c r="E136" s="161"/>
      <c r="F136" s="161"/>
      <c r="G136" s="161"/>
      <c r="H136" s="161"/>
      <c r="I136" s="161"/>
      <c r="J136" s="161"/>
      <c r="K136" s="161"/>
      <c r="L136" s="161"/>
      <c r="M136" s="161"/>
      <c r="N136" s="260">
        <f>BK136</f>
        <v>0</v>
      </c>
      <c r="O136" s="261"/>
      <c r="P136" s="261"/>
      <c r="Q136" s="261"/>
      <c r="R136" s="154"/>
      <c r="T136" s="155"/>
      <c r="U136" s="152"/>
      <c r="V136" s="152"/>
      <c r="W136" s="156">
        <f>W137</f>
        <v>0</v>
      </c>
      <c r="X136" s="152"/>
      <c r="Y136" s="156">
        <f>Y137</f>
        <v>0</v>
      </c>
      <c r="Z136" s="152"/>
      <c r="AA136" s="157">
        <f>AA137</f>
        <v>0</v>
      </c>
      <c r="AR136" s="158" t="s">
        <v>81</v>
      </c>
      <c r="AT136" s="159" t="s">
        <v>75</v>
      </c>
      <c r="AU136" s="159" t="s">
        <v>81</v>
      </c>
      <c r="AY136" s="158" t="s">
        <v>134</v>
      </c>
      <c r="BK136" s="160">
        <f>BK137</f>
        <v>0</v>
      </c>
    </row>
    <row r="137" spans="2:65" s="1" customFormat="1" ht="44.25" customHeight="1">
      <c r="B137" s="34"/>
      <c r="C137" s="162" t="s">
        <v>188</v>
      </c>
      <c r="D137" s="162" t="s">
        <v>135</v>
      </c>
      <c r="E137" s="163" t="s">
        <v>189</v>
      </c>
      <c r="F137" s="246" t="s">
        <v>190</v>
      </c>
      <c r="G137" s="246"/>
      <c r="H137" s="246"/>
      <c r="I137" s="246"/>
      <c r="J137" s="164" t="s">
        <v>154</v>
      </c>
      <c r="K137" s="165">
        <v>86.558999999999997</v>
      </c>
      <c r="L137" s="247">
        <v>0</v>
      </c>
      <c r="M137" s="248"/>
      <c r="N137" s="249">
        <f>ROUND(L137*K137,3)</f>
        <v>0</v>
      </c>
      <c r="O137" s="249"/>
      <c r="P137" s="249"/>
      <c r="Q137" s="249"/>
      <c r="R137" s="36"/>
      <c r="T137" s="167" t="s">
        <v>20</v>
      </c>
      <c r="U137" s="43" t="s">
        <v>43</v>
      </c>
      <c r="V137" s="35"/>
      <c r="W137" s="168">
        <f>V137*K137</f>
        <v>0</v>
      </c>
      <c r="X137" s="168">
        <v>0</v>
      </c>
      <c r="Y137" s="168">
        <f>X137*K137</f>
        <v>0</v>
      </c>
      <c r="Z137" s="168">
        <v>0</v>
      </c>
      <c r="AA137" s="169">
        <f>Z137*K137</f>
        <v>0</v>
      </c>
      <c r="AR137" s="17" t="s">
        <v>139</v>
      </c>
      <c r="AT137" s="17" t="s">
        <v>135</v>
      </c>
      <c r="AU137" s="17" t="s">
        <v>113</v>
      </c>
      <c r="AY137" s="17" t="s">
        <v>134</v>
      </c>
      <c r="BE137" s="104">
        <f>IF(U137="základná",N137,0)</f>
        <v>0</v>
      </c>
      <c r="BF137" s="104">
        <f>IF(U137="znížená",N137,0)</f>
        <v>0</v>
      </c>
      <c r="BG137" s="104">
        <f>IF(U137="zákl. prenesená",N137,0)</f>
        <v>0</v>
      </c>
      <c r="BH137" s="104">
        <f>IF(U137="zníž. prenesená",N137,0)</f>
        <v>0</v>
      </c>
      <c r="BI137" s="104">
        <f>IF(U137="nulová",N137,0)</f>
        <v>0</v>
      </c>
      <c r="BJ137" s="17" t="s">
        <v>113</v>
      </c>
      <c r="BK137" s="170">
        <f>ROUND(L137*K137,3)</f>
        <v>0</v>
      </c>
      <c r="BL137" s="17" t="s">
        <v>139</v>
      </c>
      <c r="BM137" s="17" t="s">
        <v>191</v>
      </c>
    </row>
    <row r="138" spans="2:65" s="1" customFormat="1" ht="49.9" customHeight="1">
      <c r="B138" s="34"/>
      <c r="C138" s="35"/>
      <c r="D138" s="153" t="s">
        <v>192</v>
      </c>
      <c r="E138" s="35"/>
      <c r="F138" s="35"/>
      <c r="G138" s="35"/>
      <c r="H138" s="35"/>
      <c r="I138" s="35"/>
      <c r="J138" s="35"/>
      <c r="K138" s="35"/>
      <c r="L138" s="35"/>
      <c r="M138" s="35"/>
      <c r="N138" s="262">
        <f t="shared" ref="N138:N143" si="5">BK138</f>
        <v>0</v>
      </c>
      <c r="O138" s="263"/>
      <c r="P138" s="263"/>
      <c r="Q138" s="263"/>
      <c r="R138" s="36"/>
      <c r="T138" s="137"/>
      <c r="U138" s="35"/>
      <c r="V138" s="35"/>
      <c r="W138" s="35"/>
      <c r="X138" s="35"/>
      <c r="Y138" s="35"/>
      <c r="Z138" s="35"/>
      <c r="AA138" s="77"/>
      <c r="AT138" s="17" t="s">
        <v>75</v>
      </c>
      <c r="AU138" s="17" t="s">
        <v>76</v>
      </c>
      <c r="AY138" s="17" t="s">
        <v>193</v>
      </c>
      <c r="BK138" s="170">
        <f>SUM(BK139:BK143)</f>
        <v>0</v>
      </c>
    </row>
    <row r="139" spans="2:65" s="1" customFormat="1" ht="22.35" customHeight="1">
      <c r="B139" s="34"/>
      <c r="C139" s="175" t="s">
        <v>20</v>
      </c>
      <c r="D139" s="175" t="s">
        <v>135</v>
      </c>
      <c r="E139" s="176" t="s">
        <v>20</v>
      </c>
      <c r="F139" s="254" t="s">
        <v>20</v>
      </c>
      <c r="G139" s="254"/>
      <c r="H139" s="254"/>
      <c r="I139" s="254"/>
      <c r="J139" s="177" t="s">
        <v>20</v>
      </c>
      <c r="K139" s="166"/>
      <c r="L139" s="247"/>
      <c r="M139" s="249"/>
      <c r="N139" s="249">
        <f t="shared" si="5"/>
        <v>0</v>
      </c>
      <c r="O139" s="249"/>
      <c r="P139" s="249"/>
      <c r="Q139" s="249"/>
      <c r="R139" s="36"/>
      <c r="T139" s="167" t="s">
        <v>20</v>
      </c>
      <c r="U139" s="178" t="s">
        <v>43</v>
      </c>
      <c r="V139" s="35"/>
      <c r="W139" s="35"/>
      <c r="X139" s="35"/>
      <c r="Y139" s="35"/>
      <c r="Z139" s="35"/>
      <c r="AA139" s="77"/>
      <c r="AT139" s="17" t="s">
        <v>193</v>
      </c>
      <c r="AU139" s="17" t="s">
        <v>81</v>
      </c>
      <c r="AY139" s="17" t="s">
        <v>193</v>
      </c>
      <c r="BE139" s="104">
        <f>IF(U139="základná",N139,0)</f>
        <v>0</v>
      </c>
      <c r="BF139" s="104">
        <f>IF(U139="znížená",N139,0)</f>
        <v>0</v>
      </c>
      <c r="BG139" s="104">
        <f>IF(U139="zákl. prenesená",N139,0)</f>
        <v>0</v>
      </c>
      <c r="BH139" s="104">
        <f>IF(U139="zníž. prenesená",N139,0)</f>
        <v>0</v>
      </c>
      <c r="BI139" s="104">
        <f>IF(U139="nulová",N139,0)</f>
        <v>0</v>
      </c>
      <c r="BJ139" s="17" t="s">
        <v>113</v>
      </c>
      <c r="BK139" s="170">
        <f>L139*K139</f>
        <v>0</v>
      </c>
    </row>
    <row r="140" spans="2:65" s="1" customFormat="1" ht="22.35" customHeight="1">
      <c r="B140" s="34"/>
      <c r="C140" s="175" t="s">
        <v>20</v>
      </c>
      <c r="D140" s="175" t="s">
        <v>135</v>
      </c>
      <c r="E140" s="176" t="s">
        <v>20</v>
      </c>
      <c r="F140" s="254" t="s">
        <v>20</v>
      </c>
      <c r="G140" s="254"/>
      <c r="H140" s="254"/>
      <c r="I140" s="254"/>
      <c r="J140" s="177" t="s">
        <v>20</v>
      </c>
      <c r="K140" s="166"/>
      <c r="L140" s="247"/>
      <c r="M140" s="249"/>
      <c r="N140" s="249">
        <f t="shared" si="5"/>
        <v>0</v>
      </c>
      <c r="O140" s="249"/>
      <c r="P140" s="249"/>
      <c r="Q140" s="249"/>
      <c r="R140" s="36"/>
      <c r="T140" s="167" t="s">
        <v>20</v>
      </c>
      <c r="U140" s="178" t="s">
        <v>43</v>
      </c>
      <c r="V140" s="35"/>
      <c r="W140" s="35"/>
      <c r="X140" s="35"/>
      <c r="Y140" s="35"/>
      <c r="Z140" s="35"/>
      <c r="AA140" s="77"/>
      <c r="AT140" s="17" t="s">
        <v>193</v>
      </c>
      <c r="AU140" s="17" t="s">
        <v>81</v>
      </c>
      <c r="AY140" s="17" t="s">
        <v>193</v>
      </c>
      <c r="BE140" s="104">
        <f>IF(U140="základná",N140,0)</f>
        <v>0</v>
      </c>
      <c r="BF140" s="104">
        <f>IF(U140="znížená",N140,0)</f>
        <v>0</v>
      </c>
      <c r="BG140" s="104">
        <f>IF(U140="zákl. prenesená",N140,0)</f>
        <v>0</v>
      </c>
      <c r="BH140" s="104">
        <f>IF(U140="zníž. prenesená",N140,0)</f>
        <v>0</v>
      </c>
      <c r="BI140" s="104">
        <f>IF(U140="nulová",N140,0)</f>
        <v>0</v>
      </c>
      <c r="BJ140" s="17" t="s">
        <v>113</v>
      </c>
      <c r="BK140" s="170">
        <f>L140*K140</f>
        <v>0</v>
      </c>
    </row>
    <row r="141" spans="2:65" s="1" customFormat="1" ht="22.35" customHeight="1">
      <c r="B141" s="34"/>
      <c r="C141" s="175" t="s">
        <v>20</v>
      </c>
      <c r="D141" s="175" t="s">
        <v>135</v>
      </c>
      <c r="E141" s="176" t="s">
        <v>20</v>
      </c>
      <c r="F141" s="254" t="s">
        <v>20</v>
      </c>
      <c r="G141" s="254"/>
      <c r="H141" s="254"/>
      <c r="I141" s="254"/>
      <c r="J141" s="177" t="s">
        <v>20</v>
      </c>
      <c r="K141" s="166"/>
      <c r="L141" s="247"/>
      <c r="M141" s="249"/>
      <c r="N141" s="249">
        <f t="shared" si="5"/>
        <v>0</v>
      </c>
      <c r="O141" s="249"/>
      <c r="P141" s="249"/>
      <c r="Q141" s="249"/>
      <c r="R141" s="36"/>
      <c r="T141" s="167" t="s">
        <v>20</v>
      </c>
      <c r="U141" s="178" t="s">
        <v>43</v>
      </c>
      <c r="V141" s="35"/>
      <c r="W141" s="35"/>
      <c r="X141" s="35"/>
      <c r="Y141" s="35"/>
      <c r="Z141" s="35"/>
      <c r="AA141" s="77"/>
      <c r="AT141" s="17" t="s">
        <v>193</v>
      </c>
      <c r="AU141" s="17" t="s">
        <v>81</v>
      </c>
      <c r="AY141" s="17" t="s">
        <v>193</v>
      </c>
      <c r="BE141" s="104">
        <f>IF(U141="základná",N141,0)</f>
        <v>0</v>
      </c>
      <c r="BF141" s="104">
        <f>IF(U141="znížená",N141,0)</f>
        <v>0</v>
      </c>
      <c r="BG141" s="104">
        <f>IF(U141="zákl. prenesená",N141,0)</f>
        <v>0</v>
      </c>
      <c r="BH141" s="104">
        <f>IF(U141="zníž. prenesená",N141,0)</f>
        <v>0</v>
      </c>
      <c r="BI141" s="104">
        <f>IF(U141="nulová",N141,0)</f>
        <v>0</v>
      </c>
      <c r="BJ141" s="17" t="s">
        <v>113</v>
      </c>
      <c r="BK141" s="170">
        <f>L141*K141</f>
        <v>0</v>
      </c>
    </row>
    <row r="142" spans="2:65" s="1" customFormat="1" ht="22.35" customHeight="1">
      <c r="B142" s="34"/>
      <c r="C142" s="175" t="s">
        <v>20</v>
      </c>
      <c r="D142" s="175" t="s">
        <v>135</v>
      </c>
      <c r="E142" s="176" t="s">
        <v>20</v>
      </c>
      <c r="F142" s="254" t="s">
        <v>20</v>
      </c>
      <c r="G142" s="254"/>
      <c r="H142" s="254"/>
      <c r="I142" s="254"/>
      <c r="J142" s="177" t="s">
        <v>20</v>
      </c>
      <c r="K142" s="166"/>
      <c r="L142" s="247"/>
      <c r="M142" s="249"/>
      <c r="N142" s="249">
        <f t="shared" si="5"/>
        <v>0</v>
      </c>
      <c r="O142" s="249"/>
      <c r="P142" s="249"/>
      <c r="Q142" s="249"/>
      <c r="R142" s="36"/>
      <c r="T142" s="167" t="s">
        <v>20</v>
      </c>
      <c r="U142" s="178" t="s">
        <v>43</v>
      </c>
      <c r="V142" s="35"/>
      <c r="W142" s="35"/>
      <c r="X142" s="35"/>
      <c r="Y142" s="35"/>
      <c r="Z142" s="35"/>
      <c r="AA142" s="77"/>
      <c r="AT142" s="17" t="s">
        <v>193</v>
      </c>
      <c r="AU142" s="17" t="s">
        <v>81</v>
      </c>
      <c r="AY142" s="17" t="s">
        <v>193</v>
      </c>
      <c r="BE142" s="104">
        <f>IF(U142="základná",N142,0)</f>
        <v>0</v>
      </c>
      <c r="BF142" s="104">
        <f>IF(U142="znížená",N142,0)</f>
        <v>0</v>
      </c>
      <c r="BG142" s="104">
        <f>IF(U142="zákl. prenesená",N142,0)</f>
        <v>0</v>
      </c>
      <c r="BH142" s="104">
        <f>IF(U142="zníž. prenesená",N142,0)</f>
        <v>0</v>
      </c>
      <c r="BI142" s="104">
        <f>IF(U142="nulová",N142,0)</f>
        <v>0</v>
      </c>
      <c r="BJ142" s="17" t="s">
        <v>113</v>
      </c>
      <c r="BK142" s="170">
        <f>L142*K142</f>
        <v>0</v>
      </c>
    </row>
    <row r="143" spans="2:65" s="1" customFormat="1" ht="22.35" customHeight="1">
      <c r="B143" s="34"/>
      <c r="C143" s="175" t="s">
        <v>20</v>
      </c>
      <c r="D143" s="175" t="s">
        <v>135</v>
      </c>
      <c r="E143" s="176" t="s">
        <v>20</v>
      </c>
      <c r="F143" s="254" t="s">
        <v>20</v>
      </c>
      <c r="G143" s="254"/>
      <c r="H143" s="254"/>
      <c r="I143" s="254"/>
      <c r="J143" s="177" t="s">
        <v>20</v>
      </c>
      <c r="K143" s="166"/>
      <c r="L143" s="247"/>
      <c r="M143" s="249"/>
      <c r="N143" s="249">
        <f t="shared" si="5"/>
        <v>0</v>
      </c>
      <c r="O143" s="249"/>
      <c r="P143" s="249"/>
      <c r="Q143" s="249"/>
      <c r="R143" s="36"/>
      <c r="T143" s="167" t="s">
        <v>20</v>
      </c>
      <c r="U143" s="178" t="s">
        <v>43</v>
      </c>
      <c r="V143" s="55"/>
      <c r="W143" s="55"/>
      <c r="X143" s="55"/>
      <c r="Y143" s="55"/>
      <c r="Z143" s="55"/>
      <c r="AA143" s="57"/>
      <c r="AT143" s="17" t="s">
        <v>193</v>
      </c>
      <c r="AU143" s="17" t="s">
        <v>81</v>
      </c>
      <c r="AY143" s="17" t="s">
        <v>193</v>
      </c>
      <c r="BE143" s="104">
        <f>IF(U143="základná",N143,0)</f>
        <v>0</v>
      </c>
      <c r="BF143" s="104">
        <f>IF(U143="znížená",N143,0)</f>
        <v>0</v>
      </c>
      <c r="BG143" s="104">
        <f>IF(U143="zákl. prenesená",N143,0)</f>
        <v>0</v>
      </c>
      <c r="BH143" s="104">
        <f>IF(U143="zníž. prenesená",N143,0)</f>
        <v>0</v>
      </c>
      <c r="BI143" s="104">
        <f>IF(U143="nulová",N143,0)</f>
        <v>0</v>
      </c>
      <c r="BJ143" s="17" t="s">
        <v>113</v>
      </c>
      <c r="BK143" s="170">
        <f>L143*K143</f>
        <v>0</v>
      </c>
    </row>
    <row r="144" spans="2:65" s="1" customFormat="1" ht="6.95" customHeight="1">
      <c r="B144" s="58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60"/>
    </row>
  </sheetData>
  <sheetProtection algorithmName="SHA-512" hashValue="rDkUXjb22TpVT9ENRbF8/bKrYxBkSYy83D979T7/EINQ80Wvp5cPoGN6hB6hSgIF7yfwUzmtMeO3pLNEeETM7w==" saltValue="/l2+zDTF3oaQLGc5IERwug==" spinCount="100000" sheet="1" objects="1" scenarios="1" formatCells="0" formatColumns="0" formatRows="0" sort="0" autoFilter="0"/>
  <mergeCells count="126">
    <mergeCell ref="H1:K1"/>
    <mergeCell ref="S2:AC2"/>
    <mergeCell ref="F142:I142"/>
    <mergeCell ref="L142:M142"/>
    <mergeCell ref="N142:Q142"/>
    <mergeCell ref="F143:I143"/>
    <mergeCell ref="L143:M143"/>
    <mergeCell ref="N143:Q143"/>
    <mergeCell ref="N119:Q119"/>
    <mergeCell ref="N120:Q120"/>
    <mergeCell ref="N121:Q121"/>
    <mergeCell ref="N127:Q127"/>
    <mergeCell ref="N133:Q133"/>
    <mergeCell ref="N136:Q136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26:I126"/>
    <mergeCell ref="L126:M126"/>
    <mergeCell ref="N126:Q126"/>
    <mergeCell ref="F128:I128"/>
    <mergeCell ref="L128:M128"/>
    <mergeCell ref="N128:Q128"/>
    <mergeCell ref="F129:I129"/>
    <mergeCell ref="L129:M129"/>
    <mergeCell ref="N129:Q129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39:D144">
      <formula1>"K, M"</formula1>
    </dataValidation>
    <dataValidation type="list" allowBlank="1" showInputMessage="1" showErrorMessage="1" error="Povolené sú hodnoty základná, znížená, nulová." sqref="U139:U14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2017-077 - Spevnená ploch...</vt:lpstr>
      <vt:lpstr>'2017-077 - Spevnená ploch...'!Názvy_tlače</vt:lpstr>
      <vt:lpstr>'Rekapitulácia stavby'!Názvy_tlače</vt:lpstr>
      <vt:lpstr>'2017-077 - Spevnená ploch...'!Oblasť_tlače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2017-07-20T08:08:39Z</dcterms:created>
  <dcterms:modified xsi:type="dcterms:W3CDTF">2017-07-20T08:08:46Z</dcterms:modified>
</cp:coreProperties>
</file>