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cova\Documents\MsU\2017\VEREJNE_OBSTARAVANIE\§117\CHODNIK_NAMESTIE_SNP_OBUVNICKA\"/>
    </mc:Choice>
  </mc:AlternateContent>
  <bookViews>
    <workbookView xWindow="0" yWindow="0" windowWidth="21570" windowHeight="10215" activeTab="2"/>
  </bookViews>
  <sheets>
    <sheet name="Rekapitulácia stavby" sheetId="1" r:id="rId1"/>
    <sheet name="1 - Chodník Slovanská - Č..." sheetId="2" r:id="rId2"/>
    <sheet name="2 - Chodník pri výškovej ..." sheetId="3" r:id="rId3"/>
  </sheets>
  <definedNames>
    <definedName name="_xlnm.Print_Titles" localSheetId="1">'1 - Chodník Slovanská - Č...'!$120:$120</definedName>
    <definedName name="_xlnm.Print_Titles" localSheetId="2">'2 - Chodník pri výškovej ...'!$120:$120</definedName>
    <definedName name="_xlnm.Print_Titles" localSheetId="0">'Rekapitulácia stavby'!$85:$85</definedName>
    <definedName name="_xlnm.Print_Area" localSheetId="1">'1 - Chodník Slovanská - Č...'!$C$4:$Q$70,'1 - Chodník Slovanská - Č...'!$C$76:$Q$104,'1 - Chodník Slovanská - Č...'!$C$110:$Q$153</definedName>
    <definedName name="_xlnm.Print_Area" localSheetId="2">'2 - Chodník pri výškovej ...'!$C$4:$Q$70,'2 - Chodník pri výškovej ...'!$C$76:$Q$104,'2 - Chodník pri výškovej ...'!$C$110:$Q$156</definedName>
    <definedName name="_xlnm.Print_Area" localSheetId="0">'Rekapitulácia stavby'!$C$4:$AP$70,'Rekapitulácia stavby'!$C$76:$AP$97</definedName>
  </definedNames>
  <calcPr calcId="162913"/>
</workbook>
</file>

<file path=xl/calcChain.xml><?xml version="1.0" encoding="utf-8"?>
<calcChain xmlns="http://schemas.openxmlformats.org/spreadsheetml/2006/main">
  <c r="Y149" i="3" l="1"/>
  <c r="AA136" i="3"/>
  <c r="W123" i="3"/>
  <c r="AY89" i="1"/>
  <c r="AX89" i="1"/>
  <c r="BI156" i="3"/>
  <c r="BH156" i="3"/>
  <c r="BG156" i="3"/>
  <c r="BE156" i="3"/>
  <c r="BK156" i="3"/>
  <c r="N156" i="3" s="1"/>
  <c r="BF156" i="3" s="1"/>
  <c r="BI155" i="3"/>
  <c r="BH155" i="3"/>
  <c r="BG155" i="3"/>
  <c r="BE155" i="3"/>
  <c r="N155" i="3"/>
  <c r="BF155" i="3" s="1"/>
  <c r="BK155" i="3"/>
  <c r="BI154" i="3"/>
  <c r="BH154" i="3"/>
  <c r="BG154" i="3"/>
  <c r="BE154" i="3"/>
  <c r="BK154" i="3"/>
  <c r="N154" i="3" s="1"/>
  <c r="BF154" i="3" s="1"/>
  <c r="BI153" i="3"/>
  <c r="BH153" i="3"/>
  <c r="BG153" i="3"/>
  <c r="BE153" i="3"/>
  <c r="BK153" i="3"/>
  <c r="N153" i="3" s="1"/>
  <c r="BF153" i="3" s="1"/>
  <c r="BI152" i="3"/>
  <c r="BH152" i="3"/>
  <c r="BG152" i="3"/>
  <c r="BE152" i="3"/>
  <c r="BK152" i="3"/>
  <c r="N152" i="3" s="1"/>
  <c r="BF152" i="3" s="1"/>
  <c r="BI150" i="3"/>
  <c r="BH150" i="3"/>
  <c r="BG150" i="3"/>
  <c r="BF150" i="3"/>
  <c r="BE150" i="3"/>
  <c r="AA150" i="3"/>
  <c r="AA149" i="3" s="1"/>
  <c r="Y150" i="3"/>
  <c r="W150" i="3"/>
  <c r="W149" i="3" s="1"/>
  <c r="BK150" i="3"/>
  <c r="BK149" i="3" s="1"/>
  <c r="N149" i="3" s="1"/>
  <c r="N93" i="3" s="1"/>
  <c r="N150" i="3"/>
  <c r="BI148" i="3"/>
  <c r="BH148" i="3"/>
  <c r="BG148" i="3"/>
  <c r="BE148" i="3"/>
  <c r="AA148" i="3"/>
  <c r="Y148" i="3"/>
  <c r="W148" i="3"/>
  <c r="BK148" i="3"/>
  <c r="N148" i="3"/>
  <c r="BF148" i="3" s="1"/>
  <c r="BI147" i="3"/>
  <c r="BH147" i="3"/>
  <c r="BG147" i="3"/>
  <c r="BF147" i="3"/>
  <c r="BE147" i="3"/>
  <c r="AA147" i="3"/>
  <c r="Y147" i="3"/>
  <c r="W147" i="3"/>
  <c r="BK147" i="3"/>
  <c r="N147" i="3"/>
  <c r="BI146" i="3"/>
  <c r="BH146" i="3"/>
  <c r="BG146" i="3"/>
  <c r="BE146" i="3"/>
  <c r="AA146" i="3"/>
  <c r="Y146" i="3"/>
  <c r="W146" i="3"/>
  <c r="BK146" i="3"/>
  <c r="N146" i="3"/>
  <c r="BF146" i="3" s="1"/>
  <c r="BI145" i="3"/>
  <c r="BH145" i="3"/>
  <c r="BG145" i="3"/>
  <c r="BF145" i="3"/>
  <c r="BE145" i="3"/>
  <c r="AA145" i="3"/>
  <c r="Y145" i="3"/>
  <c r="W145" i="3"/>
  <c r="BK145" i="3"/>
  <c r="N145" i="3"/>
  <c r="BI144" i="3"/>
  <c r="BH144" i="3"/>
  <c r="BG144" i="3"/>
  <c r="BE144" i="3"/>
  <c r="AA144" i="3"/>
  <c r="Y144" i="3"/>
  <c r="W144" i="3"/>
  <c r="BK144" i="3"/>
  <c r="N144" i="3"/>
  <c r="BF144" i="3" s="1"/>
  <c r="BI143" i="3"/>
  <c r="BH143" i="3"/>
  <c r="BG143" i="3"/>
  <c r="BF143" i="3"/>
  <c r="BE143" i="3"/>
  <c r="AA143" i="3"/>
  <c r="Y143" i="3"/>
  <c r="W143" i="3"/>
  <c r="BK143" i="3"/>
  <c r="N143" i="3"/>
  <c r="BI142" i="3"/>
  <c r="BH142" i="3"/>
  <c r="BG142" i="3"/>
  <c r="BE142" i="3"/>
  <c r="AA142" i="3"/>
  <c r="Y142" i="3"/>
  <c r="W142" i="3"/>
  <c r="BK142" i="3"/>
  <c r="N142" i="3"/>
  <c r="BF142" i="3" s="1"/>
  <c r="BI141" i="3"/>
  <c r="BH141" i="3"/>
  <c r="BG141" i="3"/>
  <c r="BF141" i="3"/>
  <c r="BE141" i="3"/>
  <c r="AA141" i="3"/>
  <c r="Y141" i="3"/>
  <c r="W141" i="3"/>
  <c r="BK141" i="3"/>
  <c r="N141" i="3"/>
  <c r="BI140" i="3"/>
  <c r="BH140" i="3"/>
  <c r="BG140" i="3"/>
  <c r="BE140" i="3"/>
  <c r="AA140" i="3"/>
  <c r="Y140" i="3"/>
  <c r="W140" i="3"/>
  <c r="BK140" i="3"/>
  <c r="N140" i="3"/>
  <c r="BF140" i="3" s="1"/>
  <c r="BI139" i="3"/>
  <c r="BH139" i="3"/>
  <c r="BG139" i="3"/>
  <c r="BF139" i="3"/>
  <c r="BE139" i="3"/>
  <c r="AA139" i="3"/>
  <c r="Y139" i="3"/>
  <c r="W139" i="3"/>
  <c r="BK139" i="3"/>
  <c r="N139" i="3"/>
  <c r="BI138" i="3"/>
  <c r="BH138" i="3"/>
  <c r="BG138" i="3"/>
  <c r="BE138" i="3"/>
  <c r="AA138" i="3"/>
  <c r="Y138" i="3"/>
  <c r="W138" i="3"/>
  <c r="BK138" i="3"/>
  <c r="BK136" i="3" s="1"/>
  <c r="N136" i="3" s="1"/>
  <c r="N92" i="3" s="1"/>
  <c r="N138" i="3"/>
  <c r="BF138" i="3" s="1"/>
  <c r="BI137" i="3"/>
  <c r="BH137" i="3"/>
  <c r="BG137" i="3"/>
  <c r="BF137" i="3"/>
  <c r="BE137" i="3"/>
  <c r="AA137" i="3"/>
  <c r="Y137" i="3"/>
  <c r="Y136" i="3" s="1"/>
  <c r="W137" i="3"/>
  <c r="W136" i="3" s="1"/>
  <c r="BK137" i="3"/>
  <c r="N137" i="3"/>
  <c r="BI135" i="3"/>
  <c r="BH135" i="3"/>
  <c r="BG135" i="3"/>
  <c r="BF135" i="3"/>
  <c r="BE135" i="3"/>
  <c r="AA135" i="3"/>
  <c r="Y135" i="3"/>
  <c r="W135" i="3"/>
  <c r="BK135" i="3"/>
  <c r="N135" i="3"/>
  <c r="BI134" i="3"/>
  <c r="BH134" i="3"/>
  <c r="BG134" i="3"/>
  <c r="BE134" i="3"/>
  <c r="AA134" i="3"/>
  <c r="Y134" i="3"/>
  <c r="W134" i="3"/>
  <c r="BK134" i="3"/>
  <c r="N134" i="3"/>
  <c r="BF134" i="3" s="1"/>
  <c r="BI133" i="3"/>
  <c r="BH133" i="3"/>
  <c r="BG133" i="3"/>
  <c r="BF133" i="3"/>
  <c r="BE133" i="3"/>
  <c r="AA133" i="3"/>
  <c r="Y133" i="3"/>
  <c r="W133" i="3"/>
  <c r="BK133" i="3"/>
  <c r="N133" i="3"/>
  <c r="BI132" i="3"/>
  <c r="BH132" i="3"/>
  <c r="BG132" i="3"/>
  <c r="BE132" i="3"/>
  <c r="AA132" i="3"/>
  <c r="AA131" i="3" s="1"/>
  <c r="Y132" i="3"/>
  <c r="Y131" i="3" s="1"/>
  <c r="W132" i="3"/>
  <c r="W131" i="3" s="1"/>
  <c r="BK132" i="3"/>
  <c r="BK131" i="3" s="1"/>
  <c r="N131" i="3" s="1"/>
  <c r="N91" i="3" s="1"/>
  <c r="N132" i="3"/>
  <c r="BF132" i="3" s="1"/>
  <c r="BI130" i="3"/>
  <c r="BH130" i="3"/>
  <c r="BG130" i="3"/>
  <c r="BF130" i="3"/>
  <c r="BE130" i="3"/>
  <c r="AA130" i="3"/>
  <c r="Y130" i="3"/>
  <c r="W130" i="3"/>
  <c r="BK130" i="3"/>
  <c r="N130" i="3"/>
  <c r="BI129" i="3"/>
  <c r="BH129" i="3"/>
  <c r="BG129" i="3"/>
  <c r="BE129" i="3"/>
  <c r="AA129" i="3"/>
  <c r="Y129" i="3"/>
  <c r="W129" i="3"/>
  <c r="BK129" i="3"/>
  <c r="N129" i="3"/>
  <c r="BF129" i="3" s="1"/>
  <c r="BI128" i="3"/>
  <c r="BH128" i="3"/>
  <c r="BG128" i="3"/>
  <c r="BF128" i="3"/>
  <c r="BE128" i="3"/>
  <c r="AA128" i="3"/>
  <c r="Y128" i="3"/>
  <c r="W128" i="3"/>
  <c r="BK128" i="3"/>
  <c r="N128" i="3"/>
  <c r="BI127" i="3"/>
  <c r="BH127" i="3"/>
  <c r="BG127" i="3"/>
  <c r="BE127" i="3"/>
  <c r="AA127" i="3"/>
  <c r="Y127" i="3"/>
  <c r="W127" i="3"/>
  <c r="BK127" i="3"/>
  <c r="N127" i="3"/>
  <c r="BF127" i="3" s="1"/>
  <c r="BI126" i="3"/>
  <c r="BH126" i="3"/>
  <c r="BG126" i="3"/>
  <c r="BF126" i="3"/>
  <c r="BE126" i="3"/>
  <c r="AA126" i="3"/>
  <c r="Y126" i="3"/>
  <c r="W126" i="3"/>
  <c r="BK126" i="3"/>
  <c r="N126" i="3"/>
  <c r="BI125" i="3"/>
  <c r="BH125" i="3"/>
  <c r="BG125" i="3"/>
  <c r="BE125" i="3"/>
  <c r="AA125" i="3"/>
  <c r="Y125" i="3"/>
  <c r="W125" i="3"/>
  <c r="BK125" i="3"/>
  <c r="N125" i="3"/>
  <c r="BF125" i="3" s="1"/>
  <c r="BI124" i="3"/>
  <c r="BH124" i="3"/>
  <c r="BG124" i="3"/>
  <c r="BF124" i="3"/>
  <c r="BE124" i="3"/>
  <c r="AA124" i="3"/>
  <c r="AA123" i="3" s="1"/>
  <c r="AA122" i="3" s="1"/>
  <c r="AA121" i="3" s="1"/>
  <c r="Y124" i="3"/>
  <c r="Y123" i="3" s="1"/>
  <c r="W124" i="3"/>
  <c r="BK124" i="3"/>
  <c r="BK123" i="3" s="1"/>
  <c r="N124" i="3"/>
  <c r="F117" i="3"/>
  <c r="F115" i="3"/>
  <c r="F113" i="3"/>
  <c r="BI102" i="3"/>
  <c r="BH102" i="3"/>
  <c r="BG102" i="3"/>
  <c r="BE102" i="3"/>
  <c r="BI101" i="3"/>
  <c r="BH101" i="3"/>
  <c r="BG101" i="3"/>
  <c r="BE10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H36" i="3" s="1"/>
  <c r="BD89" i="1" s="1"/>
  <c r="BH97" i="3"/>
  <c r="H35" i="3" s="1"/>
  <c r="BC89" i="1" s="1"/>
  <c r="BG97" i="3"/>
  <c r="H34" i="3" s="1"/>
  <c r="BB89" i="1" s="1"/>
  <c r="BE97" i="3"/>
  <c r="M32" i="3" s="1"/>
  <c r="AV89" i="1" s="1"/>
  <c r="F83" i="3"/>
  <c r="F81" i="3"/>
  <c r="F79" i="3"/>
  <c r="O21" i="3"/>
  <c r="E21" i="3"/>
  <c r="M118" i="3" s="1"/>
  <c r="O20" i="3"/>
  <c r="O18" i="3"/>
  <c r="E18" i="3"/>
  <c r="M117" i="3" s="1"/>
  <c r="O17" i="3"/>
  <c r="O15" i="3"/>
  <c r="E15" i="3"/>
  <c r="F118" i="3" s="1"/>
  <c r="O14" i="3"/>
  <c r="O9" i="3"/>
  <c r="M115" i="3" s="1"/>
  <c r="F6" i="3"/>
  <c r="F112" i="3" s="1"/>
  <c r="W135" i="2"/>
  <c r="Y129" i="2"/>
  <c r="AA123" i="2"/>
  <c r="AY88" i="1"/>
  <c r="AX88" i="1"/>
  <c r="BI153" i="2"/>
  <c r="BH153" i="2"/>
  <c r="BG153" i="2"/>
  <c r="BE153" i="2"/>
  <c r="BK153" i="2"/>
  <c r="N153" i="2" s="1"/>
  <c r="BF153" i="2" s="1"/>
  <c r="BI152" i="2"/>
  <c r="BH152" i="2"/>
  <c r="BG152" i="2"/>
  <c r="BF152" i="2"/>
  <c r="BE152" i="2"/>
  <c r="N152" i="2"/>
  <c r="BK152" i="2"/>
  <c r="BI151" i="2"/>
  <c r="BH151" i="2"/>
  <c r="BG151" i="2"/>
  <c r="BE151" i="2"/>
  <c r="N151" i="2"/>
  <c r="BF151" i="2" s="1"/>
  <c r="BK151" i="2"/>
  <c r="BI150" i="2"/>
  <c r="BH150" i="2"/>
  <c r="BG150" i="2"/>
  <c r="BE150" i="2"/>
  <c r="N150" i="2"/>
  <c r="BF150" i="2" s="1"/>
  <c r="BK150" i="2"/>
  <c r="BI149" i="2"/>
  <c r="BH149" i="2"/>
  <c r="BG149" i="2"/>
  <c r="BE149" i="2"/>
  <c r="BK149" i="2"/>
  <c r="N149" i="2" s="1"/>
  <c r="BF149" i="2" s="1"/>
  <c r="BI147" i="2"/>
  <c r="BH147" i="2"/>
  <c r="BG147" i="2"/>
  <c r="BE147" i="2"/>
  <c r="AA147" i="2"/>
  <c r="AA146" i="2" s="1"/>
  <c r="Y147" i="2"/>
  <c r="Y146" i="2" s="1"/>
  <c r="W147" i="2"/>
  <c r="W146" i="2" s="1"/>
  <c r="BK147" i="2"/>
  <c r="BK146" i="2" s="1"/>
  <c r="N146" i="2" s="1"/>
  <c r="N93" i="2" s="1"/>
  <c r="N147" i="2"/>
  <c r="BF147" i="2" s="1"/>
  <c r="BI145" i="2"/>
  <c r="BH145" i="2"/>
  <c r="BG145" i="2"/>
  <c r="BE145" i="2"/>
  <c r="AA145" i="2"/>
  <c r="Y145" i="2"/>
  <c r="W145" i="2"/>
  <c r="BK145" i="2"/>
  <c r="N145" i="2"/>
  <c r="BF145" i="2" s="1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E143" i="2"/>
  <c r="AA143" i="2"/>
  <c r="Y143" i="2"/>
  <c r="W143" i="2"/>
  <c r="BK143" i="2"/>
  <c r="N143" i="2"/>
  <c r="BF143" i="2" s="1"/>
  <c r="BI142" i="2"/>
  <c r="BH142" i="2"/>
  <c r="BG142" i="2"/>
  <c r="BF142" i="2"/>
  <c r="BE142" i="2"/>
  <c r="AA142" i="2"/>
  <c r="Y142" i="2"/>
  <c r="W142" i="2"/>
  <c r="BK142" i="2"/>
  <c r="N142" i="2"/>
  <c r="BI141" i="2"/>
  <c r="BH141" i="2"/>
  <c r="BG141" i="2"/>
  <c r="BE141" i="2"/>
  <c r="AA141" i="2"/>
  <c r="Y141" i="2"/>
  <c r="W141" i="2"/>
  <c r="BK141" i="2"/>
  <c r="N141" i="2"/>
  <c r="BF141" i="2" s="1"/>
  <c r="BI140" i="2"/>
  <c r="BH140" i="2"/>
  <c r="BG140" i="2"/>
  <c r="BF140" i="2"/>
  <c r="BE140" i="2"/>
  <c r="AA140" i="2"/>
  <c r="Y140" i="2"/>
  <c r="W140" i="2"/>
  <c r="BK140" i="2"/>
  <c r="N140" i="2"/>
  <c r="BI139" i="2"/>
  <c r="BH139" i="2"/>
  <c r="BG139" i="2"/>
  <c r="BE139" i="2"/>
  <c r="AA139" i="2"/>
  <c r="Y139" i="2"/>
  <c r="W139" i="2"/>
  <c r="BK139" i="2"/>
  <c r="N139" i="2"/>
  <c r="BF139" i="2" s="1"/>
  <c r="BI138" i="2"/>
  <c r="BH138" i="2"/>
  <c r="BG138" i="2"/>
  <c r="BF138" i="2"/>
  <c r="BE138" i="2"/>
  <c r="AA138" i="2"/>
  <c r="Y138" i="2"/>
  <c r="W138" i="2"/>
  <c r="BK138" i="2"/>
  <c r="N138" i="2"/>
  <c r="BI137" i="2"/>
  <c r="BH137" i="2"/>
  <c r="BG137" i="2"/>
  <c r="BE137" i="2"/>
  <c r="AA137" i="2"/>
  <c r="Y137" i="2"/>
  <c r="W137" i="2"/>
  <c r="BK137" i="2"/>
  <c r="N137" i="2"/>
  <c r="BF137" i="2" s="1"/>
  <c r="BI136" i="2"/>
  <c r="BH136" i="2"/>
  <c r="BG136" i="2"/>
  <c r="BF136" i="2"/>
  <c r="BE136" i="2"/>
  <c r="AA136" i="2"/>
  <c r="AA135" i="2" s="1"/>
  <c r="Y136" i="2"/>
  <c r="Y135" i="2" s="1"/>
  <c r="W136" i="2"/>
  <c r="BK136" i="2"/>
  <c r="BK135" i="2" s="1"/>
  <c r="N135" i="2" s="1"/>
  <c r="N92" i="2" s="1"/>
  <c r="N136" i="2"/>
  <c r="BI134" i="2"/>
  <c r="BH134" i="2"/>
  <c r="BG134" i="2"/>
  <c r="BE134" i="2"/>
  <c r="AA134" i="2"/>
  <c r="Y134" i="2"/>
  <c r="W134" i="2"/>
  <c r="BK134" i="2"/>
  <c r="N134" i="2"/>
  <c r="BF134" i="2" s="1"/>
  <c r="BI133" i="2"/>
  <c r="BH133" i="2"/>
  <c r="BG133" i="2"/>
  <c r="BF133" i="2"/>
  <c r="BE133" i="2"/>
  <c r="AA133" i="2"/>
  <c r="Y133" i="2"/>
  <c r="W133" i="2"/>
  <c r="BK133" i="2"/>
  <c r="N133" i="2"/>
  <c r="BI132" i="2"/>
  <c r="BH132" i="2"/>
  <c r="BG132" i="2"/>
  <c r="BE132" i="2"/>
  <c r="AA132" i="2"/>
  <c r="Y132" i="2"/>
  <c r="W132" i="2"/>
  <c r="BK132" i="2"/>
  <c r="N132" i="2"/>
  <c r="BF132" i="2" s="1"/>
  <c r="BI131" i="2"/>
  <c r="BH131" i="2"/>
  <c r="BG131" i="2"/>
  <c r="BF131" i="2"/>
  <c r="BE131" i="2"/>
  <c r="AA131" i="2"/>
  <c r="Y131" i="2"/>
  <c r="W131" i="2"/>
  <c r="BK131" i="2"/>
  <c r="N131" i="2"/>
  <c r="BI130" i="2"/>
  <c r="BH130" i="2"/>
  <c r="H35" i="2" s="1"/>
  <c r="BC88" i="1" s="1"/>
  <c r="BC87" i="1" s="1"/>
  <c r="BG130" i="2"/>
  <c r="BE130" i="2"/>
  <c r="AA130" i="2"/>
  <c r="AA129" i="2" s="1"/>
  <c r="Y130" i="2"/>
  <c r="W130" i="2"/>
  <c r="W129" i="2" s="1"/>
  <c r="BK130" i="2"/>
  <c r="BK129" i="2" s="1"/>
  <c r="N129" i="2" s="1"/>
  <c r="N91" i="2" s="1"/>
  <c r="N130" i="2"/>
  <c r="BF130" i="2" s="1"/>
  <c r="BI128" i="2"/>
  <c r="BH128" i="2"/>
  <c r="BG128" i="2"/>
  <c r="BE128" i="2"/>
  <c r="AA128" i="2"/>
  <c r="Y128" i="2"/>
  <c r="W128" i="2"/>
  <c r="BK128" i="2"/>
  <c r="N128" i="2"/>
  <c r="BF128" i="2" s="1"/>
  <c r="BI127" i="2"/>
  <c r="BH127" i="2"/>
  <c r="BG127" i="2"/>
  <c r="BF127" i="2"/>
  <c r="BE127" i="2"/>
  <c r="AA127" i="2"/>
  <c r="Y127" i="2"/>
  <c r="W127" i="2"/>
  <c r="BK127" i="2"/>
  <c r="N127" i="2"/>
  <c r="BI126" i="2"/>
  <c r="BH126" i="2"/>
  <c r="BG126" i="2"/>
  <c r="BE126" i="2"/>
  <c r="AA126" i="2"/>
  <c r="Y126" i="2"/>
  <c r="W126" i="2"/>
  <c r="BK126" i="2"/>
  <c r="N126" i="2"/>
  <c r="BF126" i="2" s="1"/>
  <c r="BI125" i="2"/>
  <c r="BH125" i="2"/>
  <c r="BG125" i="2"/>
  <c r="BF125" i="2"/>
  <c r="BE125" i="2"/>
  <c r="AA125" i="2"/>
  <c r="Y125" i="2"/>
  <c r="W125" i="2"/>
  <c r="BK125" i="2"/>
  <c r="BK123" i="2" s="1"/>
  <c r="N125" i="2"/>
  <c r="BI124" i="2"/>
  <c r="BH124" i="2"/>
  <c r="BG124" i="2"/>
  <c r="BE124" i="2"/>
  <c r="AA124" i="2"/>
  <c r="Y124" i="2"/>
  <c r="Y123" i="2" s="1"/>
  <c r="W124" i="2"/>
  <c r="W123" i="2" s="1"/>
  <c r="BK124" i="2"/>
  <c r="N124" i="2"/>
  <c r="BF124" i="2" s="1"/>
  <c r="F117" i="2"/>
  <c r="F115" i="2"/>
  <c r="F11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M32" i="2" s="1"/>
  <c r="AV88" i="1" s="1"/>
  <c r="BI97" i="2"/>
  <c r="H36" i="2" s="1"/>
  <c r="BD88" i="1" s="1"/>
  <c r="BD87" i="1" s="1"/>
  <c r="W35" i="1" s="1"/>
  <c r="BH97" i="2"/>
  <c r="BG97" i="2"/>
  <c r="H34" i="2" s="1"/>
  <c r="BB88" i="1" s="1"/>
  <c r="BB87" i="1" s="1"/>
  <c r="BE97" i="2"/>
  <c r="H32" i="2" s="1"/>
  <c r="AZ88" i="1" s="1"/>
  <c r="F83" i="2"/>
  <c r="F81" i="2"/>
  <c r="F79" i="2"/>
  <c r="O21" i="2"/>
  <c r="E21" i="2"/>
  <c r="M118" i="2" s="1"/>
  <c r="O20" i="2"/>
  <c r="O18" i="2"/>
  <c r="E18" i="2"/>
  <c r="M117" i="2" s="1"/>
  <c r="O17" i="2"/>
  <c r="O15" i="2"/>
  <c r="E15" i="2"/>
  <c r="F118" i="2" s="1"/>
  <c r="O14" i="2"/>
  <c r="O9" i="2"/>
  <c r="M115" i="2" s="1"/>
  <c r="F6" i="2"/>
  <c r="F112" i="2" s="1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H92" i="1"/>
  <c r="CG92" i="1"/>
  <c r="CF92" i="1"/>
  <c r="BZ92" i="1"/>
  <c r="CE92" i="1"/>
  <c r="AM83" i="1"/>
  <c r="L83" i="1"/>
  <c r="AM82" i="1"/>
  <c r="L82" i="1"/>
  <c r="AM80" i="1"/>
  <c r="L80" i="1"/>
  <c r="L78" i="1"/>
  <c r="L77" i="1"/>
  <c r="W33" i="1" l="1"/>
  <c r="AX87" i="1"/>
  <c r="W122" i="2"/>
  <c r="W121" i="2" s="1"/>
  <c r="AU88" i="1" s="1"/>
  <c r="BK122" i="2"/>
  <c r="N123" i="2"/>
  <c r="N90" i="2" s="1"/>
  <c r="W34" i="1"/>
  <c r="AY87" i="1"/>
  <c r="AA122" i="2"/>
  <c r="AA121" i="2" s="1"/>
  <c r="N123" i="3"/>
  <c r="N90" i="3" s="1"/>
  <c r="BK122" i="3"/>
  <c r="W122" i="3"/>
  <c r="W121" i="3" s="1"/>
  <c r="AU89" i="1" s="1"/>
  <c r="Y122" i="2"/>
  <c r="Y121" i="2" s="1"/>
  <c r="Y122" i="3"/>
  <c r="Y121" i="3" s="1"/>
  <c r="M83" i="3"/>
  <c r="BK148" i="2"/>
  <c r="N148" i="2" s="1"/>
  <c r="N94" i="2" s="1"/>
  <c r="F84" i="2"/>
  <c r="F84" i="3"/>
  <c r="H32" i="3"/>
  <c r="AZ89" i="1" s="1"/>
  <c r="AZ87" i="1" s="1"/>
  <c r="M83" i="2"/>
  <c r="M81" i="2"/>
  <c r="M84" i="2"/>
  <c r="M81" i="3"/>
  <c r="M84" i="3"/>
  <c r="BK151" i="3"/>
  <c r="N151" i="3" s="1"/>
  <c r="N94" i="3" s="1"/>
  <c r="F78" i="2"/>
  <c r="F78" i="3"/>
  <c r="AV87" i="1" l="1"/>
  <c r="AU87" i="1"/>
  <c r="N122" i="3"/>
  <c r="N89" i="3" s="1"/>
  <c r="BK121" i="3"/>
  <c r="N121" i="3" s="1"/>
  <c r="N88" i="3" s="1"/>
  <c r="BK121" i="2"/>
  <c r="N121" i="2" s="1"/>
  <c r="N88" i="2" s="1"/>
  <c r="N122" i="2"/>
  <c r="N89" i="2" s="1"/>
  <c r="N102" i="2" l="1"/>
  <c r="BF102" i="2" s="1"/>
  <c r="N100" i="2"/>
  <c r="BF100" i="2" s="1"/>
  <c r="N98" i="2"/>
  <c r="BF98" i="2" s="1"/>
  <c r="M27" i="2"/>
  <c r="N101" i="2"/>
  <c r="BF101" i="2" s="1"/>
  <c r="N99" i="2"/>
  <c r="BF99" i="2" s="1"/>
  <c r="N97" i="2"/>
  <c r="N102" i="3"/>
  <c r="BF102" i="3" s="1"/>
  <c r="N100" i="3"/>
  <c r="BF100" i="3" s="1"/>
  <c r="N98" i="3"/>
  <c r="BF98" i="3" s="1"/>
  <c r="M27" i="3"/>
  <c r="N101" i="3"/>
  <c r="BF101" i="3" s="1"/>
  <c r="N99" i="3"/>
  <c r="BF99" i="3" s="1"/>
  <c r="N97" i="3"/>
  <c r="BF97" i="3" l="1"/>
  <c r="N96" i="3"/>
  <c r="BF97" i="2"/>
  <c r="N96" i="2"/>
  <c r="M28" i="3" l="1"/>
  <c r="L104" i="3"/>
  <c r="M33" i="2"/>
  <c r="AW88" i="1" s="1"/>
  <c r="AT88" i="1" s="1"/>
  <c r="H33" i="2"/>
  <c r="BA88" i="1" s="1"/>
  <c r="BA87" i="1" s="1"/>
  <c r="M28" i="2"/>
  <c r="L104" i="2"/>
  <c r="H33" i="3"/>
  <c r="BA89" i="1" s="1"/>
  <c r="M33" i="3"/>
  <c r="AW89" i="1" s="1"/>
  <c r="AT89" i="1" s="1"/>
  <c r="W32" i="1" l="1"/>
  <c r="AW87" i="1"/>
  <c r="AS88" i="1"/>
  <c r="AS87" i="1" s="1"/>
  <c r="M30" i="2"/>
  <c r="AS89" i="1"/>
  <c r="M30" i="3"/>
  <c r="AK32" i="1" l="1"/>
  <c r="AT87" i="1"/>
  <c r="AG88" i="1"/>
  <c r="L38" i="2"/>
  <c r="L38" i="3"/>
  <c r="AG89" i="1"/>
  <c r="AN89" i="1" s="1"/>
  <c r="AG87" i="1" l="1"/>
  <c r="AN88" i="1"/>
  <c r="AN87" i="1" l="1"/>
  <c r="AK26" i="1"/>
  <c r="AG95" i="1"/>
  <c r="AG94" i="1"/>
  <c r="AG93" i="1"/>
  <c r="AG92" i="1"/>
  <c r="CD92" i="1" l="1"/>
  <c r="AV92" i="1"/>
  <c r="BY92" i="1" s="1"/>
  <c r="AK31" i="1" s="1"/>
  <c r="AG91" i="1"/>
  <c r="AV95" i="1"/>
  <c r="BY95" i="1" s="1"/>
  <c r="CD95" i="1"/>
  <c r="AV93" i="1"/>
  <c r="BY93" i="1" s="1"/>
  <c r="CD93" i="1"/>
  <c r="AV94" i="1"/>
  <c r="BY94" i="1" s="1"/>
  <c r="AN94" i="1"/>
  <c r="CD94" i="1"/>
  <c r="AN92" i="1" l="1"/>
  <c r="AN93" i="1"/>
  <c r="AN95" i="1"/>
  <c r="AK27" i="1"/>
  <c r="AK29" i="1" s="1"/>
  <c r="AK37" i="1" s="1"/>
  <c r="AG97" i="1"/>
  <c r="W31" i="1"/>
  <c r="AN91" i="1" l="1"/>
  <c r="AN97" i="1" s="1"/>
</calcChain>
</file>

<file path=xl/sharedStrings.xml><?xml version="1.0" encoding="utf-8"?>
<sst xmlns="http://schemas.openxmlformats.org/spreadsheetml/2006/main" count="1254" uniqueCount="293">
  <si>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</si>
  <si>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</si>
  <si>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</si>
  <si>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</si>
  <si>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</si>
  <si>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</si>
  <si>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</si>
  <si>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</si>
  <si>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</si>
  <si>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</si>
  <si>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</si>
  <si>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</si>
  <si>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</si>
  <si>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</si>
  <si>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</si>
  <si>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2017-204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</si>
  <si>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</si>
  <si>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</si>
  <si>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chodníka na Námestí SNP medzi MK Slovanská a Červená</t>
  </si>
  <si>
    <t>JKSO:</t>
  </si>
  <si>
    <t/>
  </si>
  <si>
    <t>KS:</t>
  </si>
  <si>
    <t>Miesto:</t>
  </si>
  <si>
    <t xml:space="preserve"> </t>
  </si>
  <si>
    <t>Dátum:</t>
  </si>
  <si>
    <t>25. 7. 2017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</si>
  <si>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</si>
  <si>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</si>
  <si>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</si>
  <si>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</si>
  <si>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</si>
  <si>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</si>
  <si>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</si>
  <si>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</si>
  <si>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</si>
  <si>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</si>
  <si>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</si>
  <si>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</si>
  <si>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</si>
  <si>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</si>
  <si>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</si>
  <si>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</si>
  <si>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</si>
  <si>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</si>
  <si>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</si>
  <si>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</si>
  <si>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</si>
  <si>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</si>
  <si>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</si>
  <si>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</si>
  <si>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</si>
  <si>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</si>
  <si>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</si>
  <si>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</si>
  <si>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</si>
  <si>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</si>
  <si>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</si>
  <si>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</si>
  <si>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</si>
  <si>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</si>
  <si>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</si>
  <si>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</si>
  <si>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</si>
  <si>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</si>
  <si>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</si>
  <si>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</si>
  <si>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</si>
  <si>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</si>
  <si>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</si>
  <si>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</si>
  <si>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</si>
  <si>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</si>
  <si>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</si>
  <si>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</si>
  <si>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</si>
  <si>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</si>
  <si>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</si>
  <si>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</si>
  <si>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</si>
  <si>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{0a905da9-3212-4c62-adc4-976872486482}</t>
  </si>
  <si>
    <t>{00000000-0000-0000-0000-000000000000}</t>
  </si>
  <si>
    <t>/</t>
  </si>
  <si>
    <t>1</t>
  </si>
  <si>
    <t>Chodník Slovanská - Červená</t>
  </si>
  <si>
    <t>{d94a692b-bb1a-405c-adc5-0412476284b8}</t>
  </si>
  <si>
    <t>2</t>
  </si>
  <si>
    <t>Chodník pri výškovej budove a priechod pre chodcov</t>
  </si>
  <si>
    <t>{caaacaa6-e916-4f23-acc0-16ff9755f6cc}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</si>
  <si>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</si>
  <si>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</si>
  <si>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</si>
  <si>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</si>
  <si>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</si>
  <si>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</si>
  <si>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</si>
  <si>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</si>
  <si>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</si>
  <si>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</si>
  <si>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</si>
  <si>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</si>
  <si>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</si>
  <si>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</si>
  <si>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</si>
  <si>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</si>
  <si>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Chodník Slovanská - Červená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</si>
  <si>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</si>
  <si>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</si>
  <si>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</si>
  <si>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</si>
  <si>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</si>
  <si>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</si>
  <si>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</si>
  <si>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</si>
  <si>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</si>
  <si>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</si>
  <si>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</si>
  <si>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VP -  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</si>
  <si>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</si>
  <si>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</si>
  <si>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</si>
  <si>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</si>
  <si>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</si>
  <si>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</si>
  <si>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</si>
  <si>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</si>
  <si>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</si>
  <si>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</si>
  <si>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</si>
  <si>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</si>
  <si>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</si>
  <si>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</si>
  <si>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</si>
  <si>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</si>
  <si>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</si>
  <si>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</si>
  <si>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</si>
  <si>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</si>
  <si>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</si>
  <si>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</si>
  <si>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</si>
  <si>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</si>
  <si>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</si>
  <si>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</si>
  <si>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>Odstránenie krytuv ploche do 200 m2 asfaltového, hr. vrstvy do 50 mm,  -0,09800t</t>
  </si>
  <si>
    <t>m2</t>
  </si>
  <si>
    <t>4</t>
  </si>
  <si>
    <t>-1491899685</t>
  </si>
  <si>
    <t>113206111</t>
  </si>
  <si>
    <t>Vytrhanie obrúb betónových, s vybúraním lôžka, z krajníkov alebo obrubníkov stojatých,  -0,14500t</t>
  </si>
  <si>
    <t>m</t>
  </si>
  <si>
    <t>-1424403489</t>
  </si>
  <si>
    <t>3</t>
  </si>
  <si>
    <t>113208111</t>
  </si>
  <si>
    <t>Vytrhanie obrúb betonových, s vybúraním lôžka, záhonových,  -0,04000t</t>
  </si>
  <si>
    <t>602942698</t>
  </si>
  <si>
    <t>113307131</t>
  </si>
  <si>
    <t>Odstránenie podkladu v ploche do 200 m2 z betónu prostého, hr. vrstvy do 150 mm,  -0,22500t</t>
  </si>
  <si>
    <t>-183124776</t>
  </si>
  <si>
    <t>5</t>
  </si>
  <si>
    <t>184803111</t>
  </si>
  <si>
    <t>Rez a tvarovanie živých plotov alebo stien priamych výšky do 1 m šírky do do 0,8 m</t>
  </si>
  <si>
    <t>182229425</t>
  </si>
  <si>
    <t>6</t>
  </si>
  <si>
    <t>564751111</t>
  </si>
  <si>
    <t>Podklad alebo kryt z kameniva hrubého drveného veľ. 32-63 mm s rozprestretím a zhutn.hr. 150 mm</t>
  </si>
  <si>
    <t>-1430536618</t>
  </si>
  <si>
    <t>7</t>
  </si>
  <si>
    <t>564801112</t>
  </si>
  <si>
    <t>Podklad zo štrkodrviny s rozprestretím a zhutnením, po zhutnení hr. 40 mm</t>
  </si>
  <si>
    <t>-194888075</t>
  </si>
  <si>
    <t>8</t>
  </si>
  <si>
    <t>596911112</t>
  </si>
  <si>
    <t>Kladenie zámkovej dlažby  hr. 6 cm pre peších nad 20 m2 so zriadením lôžka z kameniva hr. 4 cm</t>
  </si>
  <si>
    <t>813337534</t>
  </si>
  <si>
    <t>9</t>
  </si>
  <si>
    <t>M</t>
  </si>
  <si>
    <t>5921952300</t>
  </si>
  <si>
    <t>Dlažba zámková hr. 60 mm, sivá 10,08 m2/paleta</t>
  </si>
  <si>
    <t>927681252</t>
  </si>
  <si>
    <t>10</t>
  </si>
  <si>
    <t>599142111</t>
  </si>
  <si>
    <t>Úprava zálievky dilatačných alebo pracovných škár hĺbky do 40 mm, šírky nad 20 do 40 mm</t>
  </si>
  <si>
    <t>-830396290</t>
  </si>
  <si>
    <t>11</t>
  </si>
  <si>
    <t>916561111</t>
  </si>
  <si>
    <t>Osadenie záhonového alebo parkového obrubníka betón., do lôžka z bet. pros. tr. C 12/15 s bočnou oporou</t>
  </si>
  <si>
    <t>80383603</t>
  </si>
  <si>
    <t>12</t>
  </si>
  <si>
    <t>5921954660</t>
  </si>
  <si>
    <t>Premac obrubník parkový 100x20x5 cm, sivý</t>
  </si>
  <si>
    <t>ks</t>
  </si>
  <si>
    <t>-628257238</t>
  </si>
  <si>
    <t>13</t>
  </si>
  <si>
    <t>917762111</t>
  </si>
  <si>
    <t>Osadenie chodník. obrubníka betónového ležatého do lôžka z betónu prosteho tr. C 12/15 s bočnou oporou</t>
  </si>
  <si>
    <t>500907097</t>
  </si>
  <si>
    <t>14</t>
  </si>
  <si>
    <t>5922903030</t>
  </si>
  <si>
    <t>Obrubník rovný 100/20/10 cm, sivá</t>
  </si>
  <si>
    <t>398343871</t>
  </si>
  <si>
    <t>15</t>
  </si>
  <si>
    <t>917862111</t>
  </si>
  <si>
    <t>Osadenie chodník. obrubníka betónového stojatého do lôžka z betónu prosteho tr. C 12/15 s bočnou oporou</t>
  </si>
  <si>
    <t>1475104136</t>
  </si>
  <si>
    <t>16</t>
  </si>
  <si>
    <t>-1416631090</t>
  </si>
  <si>
    <t>17</t>
  </si>
  <si>
    <t>919735112</t>
  </si>
  <si>
    <t>Rezanie existujúceho asfaltového krytu alebo podkladu hĺbky nad 50 do 100 mm</t>
  </si>
  <si>
    <t>-216930442</t>
  </si>
  <si>
    <t>18</t>
  </si>
  <si>
    <t>979082213</t>
  </si>
  <si>
    <t>Vodorovná doprava sutiny so zložením a hrubým urovnaním na vzdialenosť do 1 km</t>
  </si>
  <si>
    <t>t</t>
  </si>
  <si>
    <t>-1863654528</t>
  </si>
  <si>
    <t>19</t>
  </si>
  <si>
    <t>979082219</t>
  </si>
  <si>
    <t>Príplatok k cene za každý ďalší aj začatý 1 km nad 1 km</t>
  </si>
  <si>
    <t>-1452759105</t>
  </si>
  <si>
    <t>979089012</t>
  </si>
  <si>
    <t>Poplatok za skladovanie - betón, tehly, dlaždice (17 01 ), ostatné</t>
  </si>
  <si>
    <t>-637688347</t>
  </si>
  <si>
    <t>21</t>
  </si>
  <si>
    <t>998223011</t>
  </si>
  <si>
    <t>Presun hmôt pre pozemné komunikácie s krytom dláždeným (822 2.3, 822 5.3) akejkoľvek dĺžky objektu</t>
  </si>
  <si>
    <t>-1995958110</t>
  </si>
  <si>
    <t>VP - Práce naviac</t>
  </si>
  <si>
    <t>PN</t>
  </si>
  <si>
    <t>2 - Chodník pri výškovej budove a priechod pre chodcov</t>
  </si>
  <si>
    <t>122201101</t>
  </si>
  <si>
    <t>Odkopávka a prekopávka nezapažená v hornine 3, do 100 m3</t>
  </si>
  <si>
    <t>m3</t>
  </si>
  <si>
    <t>-2016607628</t>
  </si>
  <si>
    <t>122201109</t>
  </si>
  <si>
    <t>Odkopávky a prekopávky nezapažené. Príplatok k cenám za lepivosť horniny 3</t>
  </si>
  <si>
    <t>360765449</t>
  </si>
  <si>
    <t>162501102</t>
  </si>
  <si>
    <t xml:space="preserve">Vodorovné premiestnenie výkopku  po spevnenej ceste z  horniny tr.1-4, do 100 m3 na vzdialenosť do 3000 m </t>
  </si>
  <si>
    <t>-140598414</t>
  </si>
  <si>
    <t>162501105</t>
  </si>
  <si>
    <t>Vodorovné premiestnenie výkopku  po spevnenej ceste z  horniny tr.1-4, do 100 m3, príplatok k cene za každých ďalšich a začatých 1000 m</t>
  </si>
  <si>
    <t>-879385489</t>
  </si>
  <si>
    <t>171201201</t>
  </si>
  <si>
    <t>Uloženie sypaniny na skládky do 100 m3</t>
  </si>
  <si>
    <t>1009657615</t>
  </si>
  <si>
    <t>171209002</t>
  </si>
  <si>
    <t>Poplatok za skladovanie - zemina a kamenivo (17 05) ostatné</t>
  </si>
  <si>
    <t>-1056955301</t>
  </si>
  <si>
    <t>181301101</t>
  </si>
  <si>
    <t>Rozprestretie ornice v rovine, plocha do 500 m2, hr.do 100 mm</t>
  </si>
  <si>
    <t>-2112484015</t>
  </si>
  <si>
    <t>-1365194862</t>
  </si>
  <si>
    <t>1515205706</t>
  </si>
  <si>
    <t>-676370541</t>
  </si>
  <si>
    <t>5921952840</t>
  </si>
  <si>
    <t>Dlažba  KLASIKO 20x10x6 cm, sivá</t>
  </si>
  <si>
    <t>-1001065053</t>
  </si>
  <si>
    <t>914001111</t>
  </si>
  <si>
    <t>Osadenie a montáž cestnej zvislej dopravnej značky na stľpik, stľp, konzolu alebo objekt</t>
  </si>
  <si>
    <t>-1199175885</t>
  </si>
  <si>
    <t>4044791670</t>
  </si>
  <si>
    <t>IP6 „Priechod pre chodcov“,pozink.dopr.značka, zväčšený rozmer 750x750 mm, na flôrescenčnom podklade</t>
  </si>
  <si>
    <t>724854858</t>
  </si>
  <si>
    <t>4044777000</t>
  </si>
  <si>
    <t>Stĺpik Zn, f60 mm / 1 bm</t>
  </si>
  <si>
    <t>190513240</t>
  </si>
  <si>
    <t>4044777004</t>
  </si>
  <si>
    <t>Objímka, f60 mm</t>
  </si>
  <si>
    <t>-565785534</t>
  </si>
  <si>
    <t>4044777006</t>
  </si>
  <si>
    <t>Stĺpik viečko, f60 mm</t>
  </si>
  <si>
    <t>-1179657611</t>
  </si>
  <si>
    <t>915721111</t>
  </si>
  <si>
    <t>Vodorovné značenie krytu striekané farbou stopčiar, zebier, tieňov, šípok nápisov, prechodov a pod.</t>
  </si>
  <si>
    <t>1811151857</t>
  </si>
  <si>
    <t>915729111</t>
  </si>
  <si>
    <t>Príplatok za reflexnú úpravu balotinovú stopčiar, zebier, tieňov, šípok nápisov, prechodov a pod.</t>
  </si>
  <si>
    <t>284548627</t>
  </si>
  <si>
    <t>915791112</t>
  </si>
  <si>
    <t>Predznačenie pre vodorovné značenie striekané farbou alebo vykonávané z náterových hmôt</t>
  </si>
  <si>
    <t>-1505224809</t>
  </si>
  <si>
    <t>916561112</t>
  </si>
  <si>
    <t>Osadenie záhonového alebo parkového obrubníka betón., do lôžka z bet. pros. tr. C 16/20 s bočnou oporou</t>
  </si>
  <si>
    <t>1537597430</t>
  </si>
  <si>
    <t>-441464050</t>
  </si>
  <si>
    <t>22</t>
  </si>
  <si>
    <t>-1478992165</t>
  </si>
  <si>
    <t>23</t>
  </si>
  <si>
    <t>966005111</t>
  </si>
  <si>
    <t>Rozobratie a úprava zábradlia s betónovými pätkami,  -0,03500t</t>
  </si>
  <si>
    <t>592763467</t>
  </si>
  <si>
    <t>24</t>
  </si>
  <si>
    <t>-1414145349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</si>
</sst>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0" fontId="35" fillId="0" borderId="25" xfId="0" applyFont="1" applyBorder="1" applyAlignment="1" applyProtection="1">
      <alignment horizontal="left" vertical="center" wrapText="1"/>
    </xf>
    <xf numFmtId="167" fontId="35" fillId="4" borderId="25" xfId="0" applyNumberFormat="1" applyFont="1" applyFill="1" applyBorder="1" applyAlignment="1" applyProtection="1">
      <alignment vertical="center"/>
      <protection locked="0"/>
    </xf>
    <xf numFmtId="167" fontId="35" fillId="4" borderId="25" xfId="0" applyNumberFormat="1" applyFont="1" applyFill="1" applyBorder="1" applyAlignment="1" applyProtection="1">
      <alignment vertical="center"/>
    </xf>
    <xf numFmtId="167" fontId="35" fillId="0" borderId="25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8"/>
  <sheetViews>
    <sheetView showGridLines="0" workbookViewId="0">
      <pane ySplit="1" topLeftCell="A17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R2" s="185" t="s">
        <v>8</v>
      </c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200" t="s">
        <v>11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22" t="s">
        <v>15</v>
      </c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  <c r="AL5" s="223"/>
      <c r="AM5" s="223"/>
      <c r="AN5" s="223"/>
      <c r="AO5" s="223"/>
      <c r="AP5" s="25"/>
      <c r="AQ5" s="22"/>
      <c r="BE5" s="220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24" t="s">
        <v>18</v>
      </c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  <c r="AP6" s="25"/>
      <c r="AQ6" s="22"/>
      <c r="BE6" s="221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21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21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21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21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221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21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221"/>
      <c r="BS13" s="17" t="s">
        <v>9</v>
      </c>
    </row>
    <row r="14" spans="1:73" ht="15">
      <c r="B14" s="21"/>
      <c r="C14" s="25"/>
      <c r="D14" s="25"/>
      <c r="E14" s="225" t="s">
        <v>31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221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21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21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221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21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21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221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21"/>
    </row>
    <row r="22" spans="2:71" ht="15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21"/>
    </row>
    <row r="23" spans="2:71" ht="22.5" customHeight="1">
      <c r="B23" s="21"/>
      <c r="C23" s="25"/>
      <c r="D23" s="25"/>
      <c r="E23" s="227" t="s">
        <v>20</v>
      </c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5"/>
      <c r="AP23" s="25"/>
      <c r="AQ23" s="22"/>
      <c r="BE23" s="221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21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21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8">
        <f>ROUND(AG87,2)</f>
        <v>0</v>
      </c>
      <c r="AL26" s="223"/>
      <c r="AM26" s="223"/>
      <c r="AN26" s="223"/>
      <c r="AO26" s="223"/>
      <c r="AP26" s="25"/>
      <c r="AQ26" s="22"/>
      <c r="BE26" s="221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8">
        <f>ROUND(AG91,2)</f>
        <v>0</v>
      </c>
      <c r="AL27" s="228"/>
      <c r="AM27" s="228"/>
      <c r="AN27" s="228"/>
      <c r="AO27" s="228"/>
      <c r="AP27" s="25"/>
      <c r="AQ27" s="22"/>
      <c r="BE27" s="221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21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9">
        <f>ROUND(AK26+AK27,2)</f>
        <v>0</v>
      </c>
      <c r="AL29" s="230"/>
      <c r="AM29" s="230"/>
      <c r="AN29" s="230"/>
      <c r="AO29" s="230"/>
      <c r="AP29" s="35"/>
      <c r="AQ29" s="36"/>
      <c r="BE29" s="221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21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11">
        <v>0.2</v>
      </c>
      <c r="M31" s="212"/>
      <c r="N31" s="212"/>
      <c r="O31" s="212"/>
      <c r="P31" s="40"/>
      <c r="Q31" s="40"/>
      <c r="R31" s="40"/>
      <c r="S31" s="40"/>
      <c r="T31" s="43" t="s">
        <v>42</v>
      </c>
      <c r="U31" s="40"/>
      <c r="V31" s="40"/>
      <c r="W31" s="213">
        <f>ROUND(AZ87+SUM(CD92:CD96),2)</f>
        <v>0</v>
      </c>
      <c r="X31" s="212"/>
      <c r="Y31" s="212"/>
      <c r="Z31" s="212"/>
      <c r="AA31" s="212"/>
      <c r="AB31" s="212"/>
      <c r="AC31" s="212"/>
      <c r="AD31" s="212"/>
      <c r="AE31" s="212"/>
      <c r="AF31" s="40"/>
      <c r="AG31" s="40"/>
      <c r="AH31" s="40"/>
      <c r="AI31" s="40"/>
      <c r="AJ31" s="40"/>
      <c r="AK31" s="213">
        <f>ROUND(AV87+SUM(BY92:BY96),2)</f>
        <v>0</v>
      </c>
      <c r="AL31" s="212"/>
      <c r="AM31" s="212"/>
      <c r="AN31" s="212"/>
      <c r="AO31" s="212"/>
      <c r="AP31" s="40"/>
      <c r="AQ31" s="44"/>
      <c r="BE31" s="221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11">
        <v>0.2</v>
      </c>
      <c r="M32" s="212"/>
      <c r="N32" s="212"/>
      <c r="O32" s="212"/>
      <c r="P32" s="40"/>
      <c r="Q32" s="40"/>
      <c r="R32" s="40"/>
      <c r="S32" s="40"/>
      <c r="T32" s="43" t="s">
        <v>42</v>
      </c>
      <c r="U32" s="40"/>
      <c r="V32" s="40"/>
      <c r="W32" s="213">
        <f>ROUND(BA87+SUM(CE92:CE96),2)</f>
        <v>0</v>
      </c>
      <c r="X32" s="212"/>
      <c r="Y32" s="212"/>
      <c r="Z32" s="212"/>
      <c r="AA32" s="212"/>
      <c r="AB32" s="212"/>
      <c r="AC32" s="212"/>
      <c r="AD32" s="212"/>
      <c r="AE32" s="212"/>
      <c r="AF32" s="40"/>
      <c r="AG32" s="40"/>
      <c r="AH32" s="40"/>
      <c r="AI32" s="40"/>
      <c r="AJ32" s="40"/>
      <c r="AK32" s="213">
        <f>ROUND(AW87+SUM(BZ92:BZ96),2)</f>
        <v>0</v>
      </c>
      <c r="AL32" s="212"/>
      <c r="AM32" s="212"/>
      <c r="AN32" s="212"/>
      <c r="AO32" s="212"/>
      <c r="AP32" s="40"/>
      <c r="AQ32" s="44"/>
      <c r="BE32" s="221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11">
        <v>0.2</v>
      </c>
      <c r="M33" s="212"/>
      <c r="N33" s="212"/>
      <c r="O33" s="212"/>
      <c r="P33" s="40"/>
      <c r="Q33" s="40"/>
      <c r="R33" s="40"/>
      <c r="S33" s="40"/>
      <c r="T33" s="43" t="s">
        <v>42</v>
      </c>
      <c r="U33" s="40"/>
      <c r="V33" s="40"/>
      <c r="W33" s="213">
        <f>ROUND(BB87+SUM(CF92:CF96),2)</f>
        <v>0</v>
      </c>
      <c r="X33" s="212"/>
      <c r="Y33" s="212"/>
      <c r="Z33" s="212"/>
      <c r="AA33" s="212"/>
      <c r="AB33" s="212"/>
      <c r="AC33" s="212"/>
      <c r="AD33" s="212"/>
      <c r="AE33" s="212"/>
      <c r="AF33" s="40"/>
      <c r="AG33" s="40"/>
      <c r="AH33" s="40"/>
      <c r="AI33" s="40"/>
      <c r="AJ33" s="40"/>
      <c r="AK33" s="213">
        <v>0</v>
      </c>
      <c r="AL33" s="212"/>
      <c r="AM33" s="212"/>
      <c r="AN33" s="212"/>
      <c r="AO33" s="212"/>
      <c r="AP33" s="40"/>
      <c r="AQ33" s="44"/>
      <c r="BE33" s="221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11">
        <v>0.2</v>
      </c>
      <c r="M34" s="212"/>
      <c r="N34" s="212"/>
      <c r="O34" s="212"/>
      <c r="P34" s="40"/>
      <c r="Q34" s="40"/>
      <c r="R34" s="40"/>
      <c r="S34" s="40"/>
      <c r="T34" s="43" t="s">
        <v>42</v>
      </c>
      <c r="U34" s="40"/>
      <c r="V34" s="40"/>
      <c r="W34" s="213">
        <f>ROUND(BC87+SUM(CG92:CG96),2)</f>
        <v>0</v>
      </c>
      <c r="X34" s="212"/>
      <c r="Y34" s="212"/>
      <c r="Z34" s="212"/>
      <c r="AA34" s="212"/>
      <c r="AB34" s="212"/>
      <c r="AC34" s="212"/>
      <c r="AD34" s="212"/>
      <c r="AE34" s="212"/>
      <c r="AF34" s="40"/>
      <c r="AG34" s="40"/>
      <c r="AH34" s="40"/>
      <c r="AI34" s="40"/>
      <c r="AJ34" s="40"/>
      <c r="AK34" s="213">
        <v>0</v>
      </c>
      <c r="AL34" s="212"/>
      <c r="AM34" s="212"/>
      <c r="AN34" s="212"/>
      <c r="AO34" s="212"/>
      <c r="AP34" s="40"/>
      <c r="AQ34" s="44"/>
      <c r="BE34" s="221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11">
        <v>0</v>
      </c>
      <c r="M35" s="212"/>
      <c r="N35" s="212"/>
      <c r="O35" s="212"/>
      <c r="P35" s="40"/>
      <c r="Q35" s="40"/>
      <c r="R35" s="40"/>
      <c r="S35" s="40"/>
      <c r="T35" s="43" t="s">
        <v>42</v>
      </c>
      <c r="U35" s="40"/>
      <c r="V35" s="40"/>
      <c r="W35" s="213">
        <f>ROUND(BD87+SUM(CH92:CH96),2)</f>
        <v>0</v>
      </c>
      <c r="X35" s="212"/>
      <c r="Y35" s="212"/>
      <c r="Z35" s="212"/>
      <c r="AA35" s="212"/>
      <c r="AB35" s="212"/>
      <c r="AC35" s="212"/>
      <c r="AD35" s="212"/>
      <c r="AE35" s="212"/>
      <c r="AF35" s="40"/>
      <c r="AG35" s="40"/>
      <c r="AH35" s="40"/>
      <c r="AI35" s="40"/>
      <c r="AJ35" s="40"/>
      <c r="AK35" s="213">
        <v>0</v>
      </c>
      <c r="AL35" s="212"/>
      <c r="AM35" s="212"/>
      <c r="AN35" s="212"/>
      <c r="AO35" s="212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14" t="s">
        <v>49</v>
      </c>
      <c r="Y37" s="215"/>
      <c r="Z37" s="215"/>
      <c r="AA37" s="215"/>
      <c r="AB37" s="215"/>
      <c r="AC37" s="47"/>
      <c r="AD37" s="47"/>
      <c r="AE37" s="47"/>
      <c r="AF37" s="47"/>
      <c r="AG37" s="47"/>
      <c r="AH37" s="47"/>
      <c r="AI37" s="47"/>
      <c r="AJ37" s="47"/>
      <c r="AK37" s="216">
        <f>SUM(AK29:AK35)</f>
        <v>0</v>
      </c>
      <c r="AL37" s="215"/>
      <c r="AM37" s="215"/>
      <c r="AN37" s="215"/>
      <c r="AO37" s="217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200" t="s">
        <v>56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2017-204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2" t="str">
        <f>K6</f>
        <v>Oprava chodníka na Námestí SNP medzi MK Slovanská a Červená</v>
      </c>
      <c r="M78" s="203"/>
      <c r="N78" s="203"/>
      <c r="O78" s="203"/>
      <c r="P78" s="203"/>
      <c r="Q78" s="203"/>
      <c r="R78" s="203"/>
      <c r="S78" s="203"/>
      <c r="T78" s="203"/>
      <c r="U78" s="203"/>
      <c r="V78" s="203"/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3"/>
      <c r="AI78" s="203"/>
      <c r="AJ78" s="203"/>
      <c r="AK78" s="203"/>
      <c r="AL78" s="203"/>
      <c r="AM78" s="203"/>
      <c r="AN78" s="203"/>
      <c r="AO78" s="203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25. 7. 2017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4" t="str">
        <f>IF(E17="","",E17)</f>
        <v xml:space="preserve"> </v>
      </c>
      <c r="AN82" s="204"/>
      <c r="AO82" s="204"/>
      <c r="AP82" s="204"/>
      <c r="AQ82" s="36"/>
      <c r="AS82" s="205" t="s">
        <v>57</v>
      </c>
      <c r="AT82" s="206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4" t="str">
        <f>IF(E20="","",E20)</f>
        <v xml:space="preserve"> </v>
      </c>
      <c r="AN83" s="204"/>
      <c r="AO83" s="204"/>
      <c r="AP83" s="204"/>
      <c r="AQ83" s="36"/>
      <c r="AS83" s="207"/>
      <c r="AT83" s="208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9"/>
      <c r="AT84" s="210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96" t="s">
        <v>58</v>
      </c>
      <c r="D85" s="197"/>
      <c r="E85" s="197"/>
      <c r="F85" s="197"/>
      <c r="G85" s="197"/>
      <c r="H85" s="78"/>
      <c r="I85" s="198" t="s">
        <v>59</v>
      </c>
      <c r="J85" s="197"/>
      <c r="K85" s="197"/>
      <c r="L85" s="197"/>
      <c r="M85" s="197"/>
      <c r="N85" s="197"/>
      <c r="O85" s="197"/>
      <c r="P85" s="197"/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  <c r="AC85" s="197"/>
      <c r="AD85" s="197"/>
      <c r="AE85" s="197"/>
      <c r="AF85" s="197"/>
      <c r="AG85" s="198" t="s">
        <v>60</v>
      </c>
      <c r="AH85" s="197"/>
      <c r="AI85" s="197"/>
      <c r="AJ85" s="197"/>
      <c r="AK85" s="197"/>
      <c r="AL85" s="197"/>
      <c r="AM85" s="197"/>
      <c r="AN85" s="198" t="s">
        <v>61</v>
      </c>
      <c r="AO85" s="197"/>
      <c r="AP85" s="199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1">
        <f>ROUND(SUM(AG88:AG89),2)</f>
        <v>0</v>
      </c>
      <c r="AH87" s="191"/>
      <c r="AI87" s="191"/>
      <c r="AJ87" s="191"/>
      <c r="AK87" s="191"/>
      <c r="AL87" s="191"/>
      <c r="AM87" s="191"/>
      <c r="AN87" s="192">
        <f>SUM(AG87,AT87)</f>
        <v>0</v>
      </c>
      <c r="AO87" s="192"/>
      <c r="AP87" s="192"/>
      <c r="AQ87" s="70"/>
      <c r="AS87" s="85">
        <f>ROUND(SUM(AS88:AS89),2)</f>
        <v>0</v>
      </c>
      <c r="AT87" s="86">
        <f>ROUND(SUM(AV87:AW87),2)</f>
        <v>0</v>
      </c>
      <c r="AU87" s="87">
        <f>ROUND(SUM(AU88:AU89),5)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ROUND(SUM(AZ88:AZ89),2)</f>
        <v>0</v>
      </c>
      <c r="BA87" s="86">
        <f>ROUND(SUM(BA88:BA89),2)</f>
        <v>0</v>
      </c>
      <c r="BB87" s="86">
        <f>ROUND(SUM(BB88:BB89),2)</f>
        <v>0</v>
      </c>
      <c r="BC87" s="86">
        <f>ROUND(SUM(BC88:BC89),2)</f>
        <v>0</v>
      </c>
      <c r="BD87" s="88">
        <f>ROUND(SUM(BD88:BD89),2)</f>
        <v>0</v>
      </c>
      <c r="BS87" s="89" t="s">
        <v>75</v>
      </c>
      <c r="BT87" s="89" t="s">
        <v>76</v>
      </c>
      <c r="BU87" s="90" t="s">
        <v>77</v>
      </c>
      <c r="BV87" s="89" t="s">
        <v>78</v>
      </c>
      <c r="BW87" s="89" t="s">
        <v>79</v>
      </c>
      <c r="BX87" s="89" t="s">
        <v>80</v>
      </c>
    </row>
    <row r="88" spans="1:89" s="5" customFormat="1" ht="22.5" customHeight="1">
      <c r="A88" s="91" t="s">
        <v>81</v>
      </c>
      <c r="B88" s="92"/>
      <c r="C88" s="93"/>
      <c r="D88" s="195" t="s">
        <v>82</v>
      </c>
      <c r="E88" s="195"/>
      <c r="F88" s="195"/>
      <c r="G88" s="195"/>
      <c r="H88" s="195"/>
      <c r="I88" s="94"/>
      <c r="J88" s="195" t="s">
        <v>83</v>
      </c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5"/>
      <c r="Y88" s="195"/>
      <c r="Z88" s="195"/>
      <c r="AA88" s="195"/>
      <c r="AB88" s="195"/>
      <c r="AC88" s="195"/>
      <c r="AD88" s="195"/>
      <c r="AE88" s="195"/>
      <c r="AF88" s="195"/>
      <c r="AG88" s="193">
        <f>'1 - Chodník Slovanská - Č...'!M30</f>
        <v>0</v>
      </c>
      <c r="AH88" s="194"/>
      <c r="AI88" s="194"/>
      <c r="AJ88" s="194"/>
      <c r="AK88" s="194"/>
      <c r="AL88" s="194"/>
      <c r="AM88" s="194"/>
      <c r="AN88" s="193">
        <f>SUM(AG88,AT88)</f>
        <v>0</v>
      </c>
      <c r="AO88" s="194"/>
      <c r="AP88" s="194"/>
      <c r="AQ88" s="95"/>
      <c r="AS88" s="96">
        <f>'1 - Chodník Slovanská - Č...'!M28</f>
        <v>0</v>
      </c>
      <c r="AT88" s="97">
        <f>ROUND(SUM(AV88:AW88),2)</f>
        <v>0</v>
      </c>
      <c r="AU88" s="98">
        <f>'1 - Chodník Slovanská - Č...'!W121</f>
        <v>0</v>
      </c>
      <c r="AV88" s="97">
        <f>'1 - Chodník Slovanská - Č...'!M32</f>
        <v>0</v>
      </c>
      <c r="AW88" s="97">
        <f>'1 - Chodník Slovanská - Č...'!M33</f>
        <v>0</v>
      </c>
      <c r="AX88" s="97">
        <f>'1 - Chodník Slovanská - Č...'!M34</f>
        <v>0</v>
      </c>
      <c r="AY88" s="97">
        <f>'1 - Chodník Slovanská - Č...'!M35</f>
        <v>0</v>
      </c>
      <c r="AZ88" s="97">
        <f>'1 - Chodník Slovanská - Č...'!H32</f>
        <v>0</v>
      </c>
      <c r="BA88" s="97">
        <f>'1 - Chodník Slovanská - Č...'!H33</f>
        <v>0</v>
      </c>
      <c r="BB88" s="97">
        <f>'1 - Chodník Slovanská - Č...'!H34</f>
        <v>0</v>
      </c>
      <c r="BC88" s="97">
        <f>'1 - Chodník Slovanská - Č...'!H35</f>
        <v>0</v>
      </c>
      <c r="BD88" s="99">
        <f>'1 - Chodník Slovanská - Č...'!H36</f>
        <v>0</v>
      </c>
      <c r="BT88" s="100" t="s">
        <v>82</v>
      </c>
      <c r="BV88" s="100" t="s">
        <v>78</v>
      </c>
      <c r="BW88" s="100" t="s">
        <v>84</v>
      </c>
      <c r="BX88" s="100" t="s">
        <v>79</v>
      </c>
    </row>
    <row r="89" spans="1:89" s="5" customFormat="1" ht="37.5" customHeight="1">
      <c r="A89" s="91" t="s">
        <v>81</v>
      </c>
      <c r="B89" s="92"/>
      <c r="C89" s="93"/>
      <c r="D89" s="195" t="s">
        <v>85</v>
      </c>
      <c r="E89" s="195"/>
      <c r="F89" s="195"/>
      <c r="G89" s="195"/>
      <c r="H89" s="195"/>
      <c r="I89" s="94"/>
      <c r="J89" s="195" t="s">
        <v>86</v>
      </c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5"/>
      <c r="Y89" s="195"/>
      <c r="Z89" s="195"/>
      <c r="AA89" s="195"/>
      <c r="AB89" s="195"/>
      <c r="AC89" s="195"/>
      <c r="AD89" s="195"/>
      <c r="AE89" s="195"/>
      <c r="AF89" s="195"/>
      <c r="AG89" s="193">
        <f>'2 - Chodník pri výškovej ...'!M30</f>
        <v>0</v>
      </c>
      <c r="AH89" s="194"/>
      <c r="AI89" s="194"/>
      <c r="AJ89" s="194"/>
      <c r="AK89" s="194"/>
      <c r="AL89" s="194"/>
      <c r="AM89" s="194"/>
      <c r="AN89" s="193">
        <f>SUM(AG89,AT89)</f>
        <v>0</v>
      </c>
      <c r="AO89" s="194"/>
      <c r="AP89" s="194"/>
      <c r="AQ89" s="95"/>
      <c r="AS89" s="101">
        <f>'2 - Chodník pri výškovej ...'!M28</f>
        <v>0</v>
      </c>
      <c r="AT89" s="102">
        <f>ROUND(SUM(AV89:AW89),2)</f>
        <v>0</v>
      </c>
      <c r="AU89" s="103">
        <f>'2 - Chodník pri výškovej ...'!W121</f>
        <v>0</v>
      </c>
      <c r="AV89" s="102">
        <f>'2 - Chodník pri výškovej ...'!M32</f>
        <v>0</v>
      </c>
      <c r="AW89" s="102">
        <f>'2 - Chodník pri výškovej ...'!M33</f>
        <v>0</v>
      </c>
      <c r="AX89" s="102">
        <f>'2 - Chodník pri výškovej ...'!M34</f>
        <v>0</v>
      </c>
      <c r="AY89" s="102">
        <f>'2 - Chodník pri výškovej ...'!M35</f>
        <v>0</v>
      </c>
      <c r="AZ89" s="102">
        <f>'2 - Chodník pri výškovej ...'!H32</f>
        <v>0</v>
      </c>
      <c r="BA89" s="102">
        <f>'2 - Chodník pri výškovej ...'!H33</f>
        <v>0</v>
      </c>
      <c r="BB89" s="102">
        <f>'2 - Chodník pri výškovej ...'!H34</f>
        <v>0</v>
      </c>
      <c r="BC89" s="102">
        <f>'2 - Chodník pri výškovej ...'!H35</f>
        <v>0</v>
      </c>
      <c r="BD89" s="104">
        <f>'2 - Chodník pri výškovej ...'!H36</f>
        <v>0</v>
      </c>
      <c r="BT89" s="100" t="s">
        <v>82</v>
      </c>
      <c r="BV89" s="100" t="s">
        <v>78</v>
      </c>
      <c r="BW89" s="100" t="s">
        <v>87</v>
      </c>
      <c r="BX89" s="100" t="s">
        <v>79</v>
      </c>
    </row>
    <row r="90" spans="1:89">
      <c r="B90" s="21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2"/>
    </row>
    <row r="91" spans="1:89" s="1" customFormat="1" ht="30" customHeight="1">
      <c r="B91" s="34"/>
      <c r="C91" s="83" t="s">
        <v>88</v>
      </c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92">
        <f>ROUND(SUM(AG92:AG95),2)</f>
        <v>0</v>
      </c>
      <c r="AH91" s="192"/>
      <c r="AI91" s="192"/>
      <c r="AJ91" s="192"/>
      <c r="AK91" s="192"/>
      <c r="AL91" s="192"/>
      <c r="AM91" s="192"/>
      <c r="AN91" s="192">
        <f>ROUND(SUM(AN92:AN95),2)</f>
        <v>0</v>
      </c>
      <c r="AO91" s="192"/>
      <c r="AP91" s="192"/>
      <c r="AQ91" s="36"/>
      <c r="AS91" s="79" t="s">
        <v>89</v>
      </c>
      <c r="AT91" s="80" t="s">
        <v>90</v>
      </c>
      <c r="AU91" s="80" t="s">
        <v>40</v>
      </c>
      <c r="AV91" s="81" t="s">
        <v>63</v>
      </c>
    </row>
    <row r="92" spans="1:89" s="1" customFormat="1" ht="19.899999999999999" customHeight="1">
      <c r="B92" s="34"/>
      <c r="C92" s="35"/>
      <c r="D92" s="105" t="s">
        <v>91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89">
        <f>ROUND(AG87*AS92,2)</f>
        <v>0</v>
      </c>
      <c r="AH92" s="190"/>
      <c r="AI92" s="190"/>
      <c r="AJ92" s="190"/>
      <c r="AK92" s="190"/>
      <c r="AL92" s="190"/>
      <c r="AM92" s="190"/>
      <c r="AN92" s="190">
        <f>ROUND(AG92+AV92,2)</f>
        <v>0</v>
      </c>
      <c r="AO92" s="190"/>
      <c r="AP92" s="190"/>
      <c r="AQ92" s="36"/>
      <c r="AS92" s="106">
        <v>0</v>
      </c>
      <c r="AT92" s="107" t="s">
        <v>92</v>
      </c>
      <c r="AU92" s="107" t="s">
        <v>41</v>
      </c>
      <c r="AV92" s="108">
        <f>ROUND(IF(AU92="základná",AG92*L31,IF(AU92="znížená",AG92*L32,0)),2)</f>
        <v>0</v>
      </c>
      <c r="BV92" s="17" t="s">
        <v>93</v>
      </c>
      <c r="BY92" s="109">
        <f>IF(AU92="základná",AV92,0)</f>
        <v>0</v>
      </c>
      <c r="BZ92" s="109">
        <f>IF(AU92="znížená",AV92,0)</f>
        <v>0</v>
      </c>
      <c r="CA92" s="109">
        <v>0</v>
      </c>
      <c r="CB92" s="109">
        <v>0</v>
      </c>
      <c r="CC92" s="109">
        <v>0</v>
      </c>
      <c r="CD92" s="109">
        <f>IF(AU92="základná",AG92,0)</f>
        <v>0</v>
      </c>
      <c r="CE92" s="109">
        <f>IF(AU92="znížená",AG92,0)</f>
        <v>0</v>
      </c>
      <c r="CF92" s="109">
        <f>IF(AU92="zákl. prenesená",AG92,0)</f>
        <v>0</v>
      </c>
      <c r="CG92" s="109">
        <f>IF(AU92="zníž. prenesená",AG92,0)</f>
        <v>0</v>
      </c>
      <c r="CH92" s="109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>x</v>
      </c>
    </row>
    <row r="93" spans="1:89" s="1" customFormat="1" ht="19.899999999999999" customHeight="1">
      <c r="B93" s="34"/>
      <c r="C93" s="35"/>
      <c r="D93" s="187" t="s">
        <v>94</v>
      </c>
      <c r="E93" s="188"/>
      <c r="F93" s="188"/>
      <c r="G93" s="188"/>
      <c r="H93" s="188"/>
      <c r="I93" s="188"/>
      <c r="J93" s="188"/>
      <c r="K93" s="188"/>
      <c r="L93" s="188"/>
      <c r="M93" s="188"/>
      <c r="N93" s="188"/>
      <c r="O93" s="188"/>
      <c r="P93" s="188"/>
      <c r="Q93" s="188"/>
      <c r="R93" s="188"/>
      <c r="S93" s="188"/>
      <c r="T93" s="188"/>
      <c r="U93" s="188"/>
      <c r="V93" s="188"/>
      <c r="W93" s="188"/>
      <c r="X93" s="188"/>
      <c r="Y93" s="188"/>
      <c r="Z93" s="188"/>
      <c r="AA93" s="188"/>
      <c r="AB93" s="188"/>
      <c r="AC93" s="35"/>
      <c r="AD93" s="35"/>
      <c r="AE93" s="35"/>
      <c r="AF93" s="35"/>
      <c r="AG93" s="189">
        <f>AG87*AS93</f>
        <v>0</v>
      </c>
      <c r="AH93" s="190"/>
      <c r="AI93" s="190"/>
      <c r="AJ93" s="190"/>
      <c r="AK93" s="190"/>
      <c r="AL93" s="190"/>
      <c r="AM93" s="190"/>
      <c r="AN93" s="190">
        <f>AG93+AV93</f>
        <v>0</v>
      </c>
      <c r="AO93" s="190"/>
      <c r="AP93" s="190"/>
      <c r="AQ93" s="36"/>
      <c r="AS93" s="110">
        <v>0</v>
      </c>
      <c r="AT93" s="111" t="s">
        <v>92</v>
      </c>
      <c r="AU93" s="111" t="s">
        <v>41</v>
      </c>
      <c r="AV93" s="112">
        <f>ROUND(IF(AU93="nulová",0,IF(OR(AU93="základná",AU93="zákl. prenesená"),AG93*L31,AG93*L32)),2)</f>
        <v>0</v>
      </c>
      <c r="BV93" s="17" t="s">
        <v>95</v>
      </c>
      <c r="BY93" s="109">
        <f>IF(AU93="základná",AV93,0)</f>
        <v>0</v>
      </c>
      <c r="BZ93" s="109">
        <f>IF(AU93="znížená",AV93,0)</f>
        <v>0</v>
      </c>
      <c r="CA93" s="109">
        <f>IF(AU93="zákl. prenesená",AV93,0)</f>
        <v>0</v>
      </c>
      <c r="CB93" s="109">
        <f>IF(AU93="zníž. prenesená",AV93,0)</f>
        <v>0</v>
      </c>
      <c r="CC93" s="109">
        <f>IF(AU93="nulová",AV93,0)</f>
        <v>0</v>
      </c>
      <c r="CD93" s="109">
        <f>IF(AU93="základná",AG93,0)</f>
        <v>0</v>
      </c>
      <c r="CE93" s="109">
        <f>IF(AU93="znížená",AG93,0)</f>
        <v>0</v>
      </c>
      <c r="CF93" s="109">
        <f>IF(AU93="zákl. prenesená",AG93,0)</f>
        <v>0</v>
      </c>
      <c r="CG93" s="109">
        <f>IF(AU93="zníž. prenesená",AG93,0)</f>
        <v>0</v>
      </c>
      <c r="CH93" s="109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187" t="s">
        <v>94</v>
      </c>
      <c r="E94" s="188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188"/>
      <c r="Y94" s="188"/>
      <c r="Z94" s="188"/>
      <c r="AA94" s="188"/>
      <c r="AB94" s="188"/>
      <c r="AC94" s="35"/>
      <c r="AD94" s="35"/>
      <c r="AE94" s="35"/>
      <c r="AF94" s="35"/>
      <c r="AG94" s="189">
        <f>AG87*AS94</f>
        <v>0</v>
      </c>
      <c r="AH94" s="190"/>
      <c r="AI94" s="190"/>
      <c r="AJ94" s="190"/>
      <c r="AK94" s="190"/>
      <c r="AL94" s="190"/>
      <c r="AM94" s="190"/>
      <c r="AN94" s="190">
        <f>AG94+AV94</f>
        <v>0</v>
      </c>
      <c r="AO94" s="190"/>
      <c r="AP94" s="190"/>
      <c r="AQ94" s="36"/>
      <c r="AS94" s="110">
        <v>0</v>
      </c>
      <c r="AT94" s="111" t="s">
        <v>92</v>
      </c>
      <c r="AU94" s="111" t="s">
        <v>41</v>
      </c>
      <c r="AV94" s="112">
        <f>ROUND(IF(AU94="nulová",0,IF(OR(AU94="základná",AU94="zákl. prenesená"),AG94*L31,AG94*L32)),2)</f>
        <v>0</v>
      </c>
      <c r="BV94" s="17" t="s">
        <v>95</v>
      </c>
      <c r="BY94" s="109">
        <f>IF(AU94="základná",AV94,0)</f>
        <v>0</v>
      </c>
      <c r="BZ94" s="109">
        <f>IF(AU94="znížená",AV94,0)</f>
        <v>0</v>
      </c>
      <c r="CA94" s="109">
        <f>IF(AU94="zákl. prenesená",AV94,0)</f>
        <v>0</v>
      </c>
      <c r="CB94" s="109">
        <f>IF(AU94="zníž. prenesená",AV94,0)</f>
        <v>0</v>
      </c>
      <c r="CC94" s="109">
        <f>IF(AU94="nulová",AV94,0)</f>
        <v>0</v>
      </c>
      <c r="CD94" s="109">
        <f>IF(AU94="základná",AG94,0)</f>
        <v>0</v>
      </c>
      <c r="CE94" s="109">
        <f>IF(AU94="znížená",AG94,0)</f>
        <v>0</v>
      </c>
      <c r="CF94" s="109">
        <f>IF(AU94="zákl. prenesená",AG94,0)</f>
        <v>0</v>
      </c>
      <c r="CG94" s="109">
        <f>IF(AU94="zníž. prenesená",AG94,0)</f>
        <v>0</v>
      </c>
      <c r="CH94" s="109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9.899999999999999" customHeight="1">
      <c r="B95" s="34"/>
      <c r="C95" s="35"/>
      <c r="D95" s="187" t="s">
        <v>94</v>
      </c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35"/>
      <c r="AD95" s="35"/>
      <c r="AE95" s="35"/>
      <c r="AF95" s="35"/>
      <c r="AG95" s="189">
        <f>AG87*AS95</f>
        <v>0</v>
      </c>
      <c r="AH95" s="190"/>
      <c r="AI95" s="190"/>
      <c r="AJ95" s="190"/>
      <c r="AK95" s="190"/>
      <c r="AL95" s="190"/>
      <c r="AM95" s="190"/>
      <c r="AN95" s="190">
        <f>AG95+AV95</f>
        <v>0</v>
      </c>
      <c r="AO95" s="190"/>
      <c r="AP95" s="190"/>
      <c r="AQ95" s="36"/>
      <c r="AS95" s="113">
        <v>0</v>
      </c>
      <c r="AT95" s="114" t="s">
        <v>92</v>
      </c>
      <c r="AU95" s="114" t="s">
        <v>41</v>
      </c>
      <c r="AV95" s="115">
        <f>ROUND(IF(AU95="nulová",0,IF(OR(AU95="základná",AU95="zákl. prenesená"),AG95*L31,AG95*L32)),2)</f>
        <v>0</v>
      </c>
      <c r="BV95" s="17" t="s">
        <v>95</v>
      </c>
      <c r="BY95" s="109">
        <f>IF(AU95="základná",AV95,0)</f>
        <v>0</v>
      </c>
      <c r="BZ95" s="109">
        <f>IF(AU95="znížená",AV95,0)</f>
        <v>0</v>
      </c>
      <c r="CA95" s="109">
        <f>IF(AU95="zákl. prenesená",AV95,0)</f>
        <v>0</v>
      </c>
      <c r="CB95" s="109">
        <f>IF(AU95="zníž. prenesená",AV95,0)</f>
        <v>0</v>
      </c>
      <c r="CC95" s="109">
        <f>IF(AU95="nulová",AV95,0)</f>
        <v>0</v>
      </c>
      <c r="CD95" s="109">
        <f>IF(AU95="základná",AG95,0)</f>
        <v>0</v>
      </c>
      <c r="CE95" s="109">
        <f>IF(AU95="znížená",AG95,0)</f>
        <v>0</v>
      </c>
      <c r="CF95" s="109">
        <f>IF(AU95="zákl. prenesená",AG95,0)</f>
        <v>0</v>
      </c>
      <c r="CG95" s="109">
        <f>IF(AU95="zníž. prenesená",AG95,0)</f>
        <v>0</v>
      </c>
      <c r="CH95" s="109">
        <f>IF(AU95="nulová",AG95,0)</f>
        <v>0</v>
      </c>
      <c r="CI95" s="17">
        <f>IF(AU95="základná",1,IF(AU95="znížená",2,IF(AU95="zákl. prenesená",4,IF(AU95="zníž. prenesená",5,3))))</f>
        <v>1</v>
      </c>
      <c r="CJ95" s="17">
        <f>IF(AT95="stavebná časť",1,IF(8895="investičná časť",2,3))</f>
        <v>1</v>
      </c>
      <c r="CK95" s="17" t="str">
        <f>IF(D95="Vyplň vlastné","","x")</f>
        <v/>
      </c>
    </row>
    <row r="96" spans="1:89" s="1" customFormat="1" ht="10.9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6"/>
    </row>
    <row r="97" spans="2:43" s="1" customFormat="1" ht="30" customHeight="1">
      <c r="B97" s="34"/>
      <c r="C97" s="116" t="s">
        <v>96</v>
      </c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84">
        <f>ROUND(AG87+AG91,2)</f>
        <v>0</v>
      </c>
      <c r="AH97" s="184"/>
      <c r="AI97" s="184"/>
      <c r="AJ97" s="184"/>
      <c r="AK97" s="184"/>
      <c r="AL97" s="184"/>
      <c r="AM97" s="184"/>
      <c r="AN97" s="184">
        <f>AN87+AN91</f>
        <v>0</v>
      </c>
      <c r="AO97" s="184"/>
      <c r="AP97" s="184"/>
      <c r="AQ97" s="36"/>
    </row>
    <row r="98" spans="2:43" s="1" customFormat="1" ht="6.95" customHeight="1">
      <c r="B98" s="58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60"/>
    </row>
  </sheetData>
  <sheetProtection algorithmName="SHA-512" hashValue="hDL3x5QYgg79FDQqDBipudT1srTLhuNr1vgXFKsGyXjlnwL4Uodt1H7PXSC73Eo2vGCi5ELNZIS1I6iaV9TACw==" saltValue="KQD+4tSQoaxyPGCa03fOnA==" spinCount="100000" sheet="1" objects="1" scenarios="1" formatCells="0" formatColumns="0" formatRows="0" sort="0" autoFilter="0"/>
  <mergeCells count="62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N89:AP89"/>
    <mergeCell ref="AG89:AM89"/>
    <mergeCell ref="D89:H89"/>
    <mergeCell ref="J89:AF89"/>
    <mergeCell ref="AG92:AM92"/>
    <mergeCell ref="AN92:AP92"/>
    <mergeCell ref="AG97:AM97"/>
    <mergeCell ref="AN97:AP97"/>
    <mergeCell ref="AR2:BE2"/>
    <mergeCell ref="D95:AB95"/>
    <mergeCell ref="AG95:AM95"/>
    <mergeCell ref="AN95:AP95"/>
    <mergeCell ref="AG87:AM87"/>
    <mergeCell ref="AN87:AP87"/>
    <mergeCell ref="AG91:AM91"/>
    <mergeCell ref="AN91:AP91"/>
    <mergeCell ref="D93:AB93"/>
    <mergeCell ref="AG93:AM93"/>
    <mergeCell ref="AN93:AP93"/>
    <mergeCell ref="D94:AB94"/>
    <mergeCell ref="AG94:AM94"/>
    <mergeCell ref="AN94:AP94"/>
  </mergeCells>
  <dataValidations count="2">
    <dataValidation type="list" allowBlank="1" showInputMessage="1" showErrorMessage="1" error="Povolené sú hodnoty základná, znížená, nulová." sqref="AU92:AU96">
      <formula1>"základná, znížená, nulová"</formula1>
    </dataValidation>
    <dataValidation type="list" allowBlank="1" showInputMessage="1" showErrorMessage="1" error="Povolené sú hodnoty stavebná časť, technologická časť, investičná časť." sqref="AT92:AT96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Chodník Slovanská - Č...'!C2" display="/"/>
    <hyperlink ref="A89" location="'2 - Chodník pri výškovej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4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97</v>
      </c>
      <c r="G1" s="13"/>
      <c r="H1" s="231" t="s">
        <v>98</v>
      </c>
      <c r="I1" s="231"/>
      <c r="J1" s="231"/>
      <c r="K1" s="231"/>
      <c r="L1" s="13" t="s">
        <v>99</v>
      </c>
      <c r="M1" s="11"/>
      <c r="N1" s="11"/>
      <c r="O1" s="12" t="s">
        <v>100</v>
      </c>
      <c r="P1" s="11"/>
      <c r="Q1" s="11"/>
      <c r="R1" s="11"/>
      <c r="S1" s="13" t="s">
        <v>101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84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52" t="str">
        <f>'Rekapitulácia stavby'!K6</f>
        <v>Oprava chodníka na Námestí SNP medzi MK Slovanská a Červená</v>
      </c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"/>
      <c r="R6" s="22"/>
    </row>
    <row r="7" spans="1:66" s="1" customFormat="1" ht="32.85" customHeight="1">
      <c r="B7" s="34"/>
      <c r="C7" s="35"/>
      <c r="D7" s="28" t="s">
        <v>103</v>
      </c>
      <c r="E7" s="35"/>
      <c r="F7" s="224" t="s">
        <v>104</v>
      </c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69" t="str">
        <f>'Rekapitulácia stavby'!AN8</f>
        <v>25. 7. 2017</v>
      </c>
      <c r="P9" s="25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0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0" t="str">
        <f>IF('Rekapitulácia stavby'!E14="","",'Rekapitulácia stavby'!E14)</f>
        <v>Vyplň údaj</v>
      </c>
      <c r="F15" s="271"/>
      <c r="G15" s="271"/>
      <c r="H15" s="271"/>
      <c r="I15" s="271"/>
      <c r="J15" s="271"/>
      <c r="K15" s="271"/>
      <c r="L15" s="271"/>
      <c r="M15" s="29" t="s">
        <v>29</v>
      </c>
      <c r="N15" s="35"/>
      <c r="O15" s="270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105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91</v>
      </c>
      <c r="E28" s="35"/>
      <c r="F28" s="35"/>
      <c r="G28" s="35"/>
      <c r="H28" s="35"/>
      <c r="I28" s="35"/>
      <c r="J28" s="35"/>
      <c r="K28" s="35"/>
      <c r="L28" s="35"/>
      <c r="M28" s="228">
        <f>N96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68">
        <f>ROUND(M27+M28,2)</f>
        <v>0</v>
      </c>
      <c r="N30" s="251"/>
      <c r="O30" s="251"/>
      <c r="P30" s="251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65">
        <f>ROUND((((SUM(BE96:BE103)+SUM(BE121:BE147))+SUM(BE149:BE153))),2)</f>
        <v>0</v>
      </c>
      <c r="I32" s="251"/>
      <c r="J32" s="251"/>
      <c r="K32" s="35"/>
      <c r="L32" s="35"/>
      <c r="M32" s="265">
        <f>ROUND(((ROUND((SUM(BE96:BE103)+SUM(BE121:BE147)), 2)*F32)+SUM(BE149:BE153)*F32),2)</f>
        <v>0</v>
      </c>
      <c r="N32" s="251"/>
      <c r="O32" s="251"/>
      <c r="P32" s="251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65">
        <f>ROUND((((SUM(BF96:BF103)+SUM(BF121:BF147))+SUM(BF149:BF153))),2)</f>
        <v>0</v>
      </c>
      <c r="I33" s="251"/>
      <c r="J33" s="251"/>
      <c r="K33" s="35"/>
      <c r="L33" s="35"/>
      <c r="M33" s="265">
        <f>ROUND(((ROUND((SUM(BF96:BF103)+SUM(BF121:BF147)), 2)*F33)+SUM(BF149:BF153)*F33),2)</f>
        <v>0</v>
      </c>
      <c r="N33" s="251"/>
      <c r="O33" s="251"/>
      <c r="P33" s="251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65">
        <f>ROUND((((SUM(BG96:BG103)+SUM(BG121:BG147))+SUM(BG149:BG153))),2)</f>
        <v>0</v>
      </c>
      <c r="I34" s="251"/>
      <c r="J34" s="251"/>
      <c r="K34" s="35"/>
      <c r="L34" s="35"/>
      <c r="M34" s="265">
        <v>0</v>
      </c>
      <c r="N34" s="251"/>
      <c r="O34" s="251"/>
      <c r="P34" s="251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65">
        <f>ROUND((((SUM(BH96:BH103)+SUM(BH121:BH147))+SUM(BH149:BH153))),2)</f>
        <v>0</v>
      </c>
      <c r="I35" s="251"/>
      <c r="J35" s="251"/>
      <c r="K35" s="35"/>
      <c r="L35" s="35"/>
      <c r="M35" s="265">
        <v>0</v>
      </c>
      <c r="N35" s="251"/>
      <c r="O35" s="251"/>
      <c r="P35" s="251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65">
        <f>ROUND((((SUM(BI96:BI103)+SUM(BI121:BI147))+SUM(BI149:BI153))),2)</f>
        <v>0</v>
      </c>
      <c r="I36" s="251"/>
      <c r="J36" s="251"/>
      <c r="K36" s="35"/>
      <c r="L36" s="35"/>
      <c r="M36" s="265">
        <v>0</v>
      </c>
      <c r="N36" s="251"/>
      <c r="O36" s="251"/>
      <c r="P36" s="251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66">
        <f>SUM(M30:M36)</f>
        <v>0</v>
      </c>
      <c r="M38" s="266"/>
      <c r="N38" s="266"/>
      <c r="O38" s="266"/>
      <c r="P38" s="267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106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52" t="str">
        <f>F6</f>
        <v>Oprava chodníka na Námestí SNP medzi MK Slovanská a Červená</v>
      </c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103</v>
      </c>
      <c r="D79" s="35"/>
      <c r="E79" s="35"/>
      <c r="F79" s="202" t="str">
        <f>F7</f>
        <v>1 - Chodník Slovanská - Červená</v>
      </c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54" t="str">
        <f>IF(O9="","",O9)</f>
        <v>25. 7. 2017</v>
      </c>
      <c r="N81" s="254"/>
      <c r="O81" s="254"/>
      <c r="P81" s="25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3" t="s">
        <v>107</v>
      </c>
      <c r="D86" s="264"/>
      <c r="E86" s="264"/>
      <c r="F86" s="264"/>
      <c r="G86" s="264"/>
      <c r="H86" s="117"/>
      <c r="I86" s="117"/>
      <c r="J86" s="117"/>
      <c r="K86" s="117"/>
      <c r="L86" s="117"/>
      <c r="M86" s="117"/>
      <c r="N86" s="263" t="s">
        <v>108</v>
      </c>
      <c r="O86" s="264"/>
      <c r="P86" s="264"/>
      <c r="Q86" s="264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109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N121</f>
        <v>0</v>
      </c>
      <c r="O88" s="261"/>
      <c r="P88" s="261"/>
      <c r="Q88" s="261"/>
      <c r="R88" s="36"/>
      <c r="T88" s="128"/>
      <c r="U88" s="128"/>
      <c r="AU88" s="17" t="s">
        <v>110</v>
      </c>
    </row>
    <row r="89" spans="2:47" s="6" customFormat="1" ht="24.95" customHeight="1">
      <c r="B89" s="130"/>
      <c r="C89" s="131"/>
      <c r="D89" s="132" t="s">
        <v>111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58">
        <f>N122</f>
        <v>0</v>
      </c>
      <c r="O89" s="259"/>
      <c r="P89" s="259"/>
      <c r="Q89" s="259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112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N123</f>
        <v>0</v>
      </c>
      <c r="O90" s="260"/>
      <c r="P90" s="260"/>
      <c r="Q90" s="260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113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N129</f>
        <v>0</v>
      </c>
      <c r="O91" s="260"/>
      <c r="P91" s="260"/>
      <c r="Q91" s="260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114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N135</f>
        <v>0</v>
      </c>
      <c r="O92" s="260"/>
      <c r="P92" s="260"/>
      <c r="Q92" s="260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115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N146</f>
        <v>0</v>
      </c>
      <c r="O93" s="260"/>
      <c r="P93" s="260"/>
      <c r="Q93" s="260"/>
      <c r="R93" s="137"/>
      <c r="T93" s="138"/>
      <c r="U93" s="138"/>
    </row>
    <row r="94" spans="2:47" s="6" customFormat="1" ht="21.75" customHeight="1">
      <c r="B94" s="130"/>
      <c r="C94" s="131"/>
      <c r="D94" s="132" t="s">
        <v>116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37">
        <f>N148</f>
        <v>0</v>
      </c>
      <c r="O94" s="259"/>
      <c r="P94" s="259"/>
      <c r="Q94" s="259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117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61">
        <f>ROUND(N97+N98+N99+N100+N101+N102,2)</f>
        <v>0</v>
      </c>
      <c r="O96" s="262"/>
      <c r="P96" s="262"/>
      <c r="Q96" s="262"/>
      <c r="R96" s="36"/>
      <c r="T96" s="139"/>
      <c r="U96" s="140" t="s">
        <v>40</v>
      </c>
    </row>
    <row r="97" spans="2:65" s="1" customFormat="1" ht="18" customHeight="1">
      <c r="B97" s="34"/>
      <c r="C97" s="35"/>
      <c r="D97" s="187" t="s">
        <v>118</v>
      </c>
      <c r="E97" s="188"/>
      <c r="F97" s="188"/>
      <c r="G97" s="188"/>
      <c r="H97" s="188"/>
      <c r="I97" s="35"/>
      <c r="J97" s="35"/>
      <c r="K97" s="35"/>
      <c r="L97" s="35"/>
      <c r="M97" s="35"/>
      <c r="N97" s="189">
        <f>ROUND(N88*T97,2)</f>
        <v>0</v>
      </c>
      <c r="O97" s="190"/>
      <c r="P97" s="190"/>
      <c r="Q97" s="190"/>
      <c r="R97" s="36"/>
      <c r="S97" s="141"/>
      <c r="T97" s="142"/>
      <c r="U97" s="143" t="s">
        <v>43</v>
      </c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5" t="s">
        <v>119</v>
      </c>
      <c r="AZ97" s="144"/>
      <c r="BA97" s="144"/>
      <c r="BB97" s="144"/>
      <c r="BC97" s="144"/>
      <c r="BD97" s="144"/>
      <c r="BE97" s="146">
        <f t="shared" ref="BE97:BE102" si="0">IF(U97="základná",N97,0)</f>
        <v>0</v>
      </c>
      <c r="BF97" s="146">
        <f t="shared" ref="BF97:BF102" si="1">IF(U97="znížená",N97,0)</f>
        <v>0</v>
      </c>
      <c r="BG97" s="146">
        <f t="shared" ref="BG97:BG102" si="2">IF(U97="zákl. prenesená",N97,0)</f>
        <v>0</v>
      </c>
      <c r="BH97" s="146">
        <f t="shared" ref="BH97:BH102" si="3">IF(U97="zníž. prenesená",N97,0)</f>
        <v>0</v>
      </c>
      <c r="BI97" s="146">
        <f t="shared" ref="BI97:BI102" si="4">IF(U97="nulová",N97,0)</f>
        <v>0</v>
      </c>
      <c r="BJ97" s="145" t="s">
        <v>85</v>
      </c>
      <c r="BK97" s="144"/>
      <c r="BL97" s="144"/>
      <c r="BM97" s="144"/>
    </row>
    <row r="98" spans="2:65" s="1" customFormat="1" ht="18" customHeight="1">
      <c r="B98" s="34"/>
      <c r="C98" s="35"/>
      <c r="D98" s="187" t="s">
        <v>120</v>
      </c>
      <c r="E98" s="188"/>
      <c r="F98" s="188"/>
      <c r="G98" s="188"/>
      <c r="H98" s="188"/>
      <c r="I98" s="35"/>
      <c r="J98" s="35"/>
      <c r="K98" s="35"/>
      <c r="L98" s="35"/>
      <c r="M98" s="35"/>
      <c r="N98" s="189">
        <f>ROUND(N88*T98,2)</f>
        <v>0</v>
      </c>
      <c r="O98" s="190"/>
      <c r="P98" s="190"/>
      <c r="Q98" s="190"/>
      <c r="R98" s="36"/>
      <c r="S98" s="141"/>
      <c r="T98" s="142"/>
      <c r="U98" s="143" t="s">
        <v>43</v>
      </c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5" t="s">
        <v>119</v>
      </c>
      <c r="AZ98" s="144"/>
      <c r="BA98" s="144"/>
      <c r="BB98" s="144"/>
      <c r="BC98" s="144"/>
      <c r="BD98" s="144"/>
      <c r="BE98" s="146">
        <f t="shared" si="0"/>
        <v>0</v>
      </c>
      <c r="BF98" s="146">
        <f t="shared" si="1"/>
        <v>0</v>
      </c>
      <c r="BG98" s="146">
        <f t="shared" si="2"/>
        <v>0</v>
      </c>
      <c r="BH98" s="146">
        <f t="shared" si="3"/>
        <v>0</v>
      </c>
      <c r="BI98" s="146">
        <f t="shared" si="4"/>
        <v>0</v>
      </c>
      <c r="BJ98" s="145" t="s">
        <v>85</v>
      </c>
      <c r="BK98" s="144"/>
      <c r="BL98" s="144"/>
      <c r="BM98" s="144"/>
    </row>
    <row r="99" spans="2:65" s="1" customFormat="1" ht="18" customHeight="1">
      <c r="B99" s="34"/>
      <c r="C99" s="35"/>
      <c r="D99" s="187" t="s">
        <v>121</v>
      </c>
      <c r="E99" s="188"/>
      <c r="F99" s="188"/>
      <c r="G99" s="188"/>
      <c r="H99" s="188"/>
      <c r="I99" s="35"/>
      <c r="J99" s="35"/>
      <c r="K99" s="35"/>
      <c r="L99" s="35"/>
      <c r="M99" s="35"/>
      <c r="N99" s="189">
        <f>ROUND(N88*T99,2)</f>
        <v>0</v>
      </c>
      <c r="O99" s="190"/>
      <c r="P99" s="190"/>
      <c r="Q99" s="190"/>
      <c r="R99" s="36"/>
      <c r="S99" s="141"/>
      <c r="T99" s="142"/>
      <c r="U99" s="143" t="s">
        <v>43</v>
      </c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5" t="s">
        <v>119</v>
      </c>
      <c r="AZ99" s="144"/>
      <c r="BA99" s="144"/>
      <c r="BB99" s="144"/>
      <c r="BC99" s="144"/>
      <c r="BD99" s="144"/>
      <c r="BE99" s="146">
        <f t="shared" si="0"/>
        <v>0</v>
      </c>
      <c r="BF99" s="146">
        <f t="shared" si="1"/>
        <v>0</v>
      </c>
      <c r="BG99" s="146">
        <f t="shared" si="2"/>
        <v>0</v>
      </c>
      <c r="BH99" s="146">
        <f t="shared" si="3"/>
        <v>0</v>
      </c>
      <c r="BI99" s="146">
        <f t="shared" si="4"/>
        <v>0</v>
      </c>
      <c r="BJ99" s="145" t="s">
        <v>85</v>
      </c>
      <c r="BK99" s="144"/>
      <c r="BL99" s="144"/>
      <c r="BM99" s="144"/>
    </row>
    <row r="100" spans="2:65" s="1" customFormat="1" ht="18" customHeight="1">
      <c r="B100" s="34"/>
      <c r="C100" s="35"/>
      <c r="D100" s="187" t="s">
        <v>122</v>
      </c>
      <c r="E100" s="188"/>
      <c r="F100" s="188"/>
      <c r="G100" s="188"/>
      <c r="H100" s="188"/>
      <c r="I100" s="35"/>
      <c r="J100" s="35"/>
      <c r="K100" s="35"/>
      <c r="L100" s="35"/>
      <c r="M100" s="35"/>
      <c r="N100" s="189">
        <f>ROUND(N88*T100,2)</f>
        <v>0</v>
      </c>
      <c r="O100" s="190"/>
      <c r="P100" s="190"/>
      <c r="Q100" s="190"/>
      <c r="R100" s="36"/>
      <c r="S100" s="141"/>
      <c r="T100" s="142"/>
      <c r="U100" s="143" t="s">
        <v>43</v>
      </c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5" t="s">
        <v>119</v>
      </c>
      <c r="AZ100" s="144"/>
      <c r="BA100" s="144"/>
      <c r="BB100" s="144"/>
      <c r="BC100" s="144"/>
      <c r="BD100" s="144"/>
      <c r="BE100" s="146">
        <f t="shared" si="0"/>
        <v>0</v>
      </c>
      <c r="BF100" s="146">
        <f t="shared" si="1"/>
        <v>0</v>
      </c>
      <c r="BG100" s="146">
        <f t="shared" si="2"/>
        <v>0</v>
      </c>
      <c r="BH100" s="146">
        <f t="shared" si="3"/>
        <v>0</v>
      </c>
      <c r="BI100" s="146">
        <f t="shared" si="4"/>
        <v>0</v>
      </c>
      <c r="BJ100" s="145" t="s">
        <v>85</v>
      </c>
      <c r="BK100" s="144"/>
      <c r="BL100" s="144"/>
      <c r="BM100" s="144"/>
    </row>
    <row r="101" spans="2:65" s="1" customFormat="1" ht="18" customHeight="1">
      <c r="B101" s="34"/>
      <c r="C101" s="35"/>
      <c r="D101" s="187" t="s">
        <v>123</v>
      </c>
      <c r="E101" s="188"/>
      <c r="F101" s="188"/>
      <c r="G101" s="188"/>
      <c r="H101" s="188"/>
      <c r="I101" s="35"/>
      <c r="J101" s="35"/>
      <c r="K101" s="35"/>
      <c r="L101" s="35"/>
      <c r="M101" s="35"/>
      <c r="N101" s="189">
        <f>ROUND(N88*T101,2)</f>
        <v>0</v>
      </c>
      <c r="O101" s="190"/>
      <c r="P101" s="190"/>
      <c r="Q101" s="190"/>
      <c r="R101" s="36"/>
      <c r="S101" s="141"/>
      <c r="T101" s="142"/>
      <c r="U101" s="143" t="s">
        <v>43</v>
      </c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5" t="s">
        <v>119</v>
      </c>
      <c r="AZ101" s="144"/>
      <c r="BA101" s="144"/>
      <c r="BB101" s="144"/>
      <c r="BC101" s="144"/>
      <c r="BD101" s="144"/>
      <c r="BE101" s="146">
        <f t="shared" si="0"/>
        <v>0</v>
      </c>
      <c r="BF101" s="146">
        <f t="shared" si="1"/>
        <v>0</v>
      </c>
      <c r="BG101" s="146">
        <f t="shared" si="2"/>
        <v>0</v>
      </c>
      <c r="BH101" s="146">
        <f t="shared" si="3"/>
        <v>0</v>
      </c>
      <c r="BI101" s="146">
        <f t="shared" si="4"/>
        <v>0</v>
      </c>
      <c r="BJ101" s="145" t="s">
        <v>85</v>
      </c>
      <c r="BK101" s="144"/>
      <c r="BL101" s="144"/>
      <c r="BM101" s="144"/>
    </row>
    <row r="102" spans="2:65" s="1" customFormat="1" ht="18" customHeight="1">
      <c r="B102" s="34"/>
      <c r="C102" s="35"/>
      <c r="D102" s="105" t="s">
        <v>124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89">
        <f>ROUND(N88*T102,2)</f>
        <v>0</v>
      </c>
      <c r="O102" s="190"/>
      <c r="P102" s="190"/>
      <c r="Q102" s="190"/>
      <c r="R102" s="36"/>
      <c r="S102" s="141"/>
      <c r="T102" s="147"/>
      <c r="U102" s="148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125</v>
      </c>
      <c r="AZ102" s="144"/>
      <c r="BA102" s="144"/>
      <c r="BB102" s="144"/>
      <c r="BC102" s="144"/>
      <c r="BD102" s="144"/>
      <c r="BE102" s="146">
        <f t="shared" si="0"/>
        <v>0</v>
      </c>
      <c r="BF102" s="146">
        <f t="shared" si="1"/>
        <v>0</v>
      </c>
      <c r="BG102" s="146">
        <f t="shared" si="2"/>
        <v>0</v>
      </c>
      <c r="BH102" s="146">
        <f t="shared" si="3"/>
        <v>0</v>
      </c>
      <c r="BI102" s="146">
        <f t="shared" si="4"/>
        <v>0</v>
      </c>
      <c r="BJ102" s="145" t="s">
        <v>85</v>
      </c>
      <c r="BK102" s="144"/>
      <c r="BL102" s="144"/>
      <c r="BM102" s="144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96</v>
      </c>
      <c r="D104" s="117"/>
      <c r="E104" s="117"/>
      <c r="F104" s="117"/>
      <c r="G104" s="117"/>
      <c r="H104" s="117"/>
      <c r="I104" s="117"/>
      <c r="J104" s="117"/>
      <c r="K104" s="117"/>
      <c r="L104" s="184">
        <f>ROUND(SUM(N88+N96),2)</f>
        <v>0</v>
      </c>
      <c r="M104" s="184"/>
      <c r="N104" s="184"/>
      <c r="O104" s="184"/>
      <c r="P104" s="184"/>
      <c r="Q104" s="184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200" t="s">
        <v>126</v>
      </c>
      <c r="D110" s="251"/>
      <c r="E110" s="251"/>
      <c r="F110" s="251"/>
      <c r="G110" s="251"/>
      <c r="H110" s="251"/>
      <c r="I110" s="251"/>
      <c r="J110" s="251"/>
      <c r="K110" s="251"/>
      <c r="L110" s="251"/>
      <c r="M110" s="251"/>
      <c r="N110" s="251"/>
      <c r="O110" s="251"/>
      <c r="P110" s="251"/>
      <c r="Q110" s="251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52" t="str">
        <f>F6</f>
        <v>Oprava chodníka na Námestí SNP medzi MK Slovanská a Červená</v>
      </c>
      <c r="G112" s="253"/>
      <c r="H112" s="253"/>
      <c r="I112" s="253"/>
      <c r="J112" s="253"/>
      <c r="K112" s="253"/>
      <c r="L112" s="253"/>
      <c r="M112" s="253"/>
      <c r="N112" s="253"/>
      <c r="O112" s="253"/>
      <c r="P112" s="253"/>
      <c r="Q112" s="35"/>
      <c r="R112" s="36"/>
    </row>
    <row r="113" spans="2:65" s="1" customFormat="1" ht="36.950000000000003" customHeight="1">
      <c r="B113" s="34"/>
      <c r="C113" s="68" t="s">
        <v>103</v>
      </c>
      <c r="D113" s="35"/>
      <c r="E113" s="35"/>
      <c r="F113" s="202" t="str">
        <f>F7</f>
        <v>1 - Chodník Slovanská - Červená</v>
      </c>
      <c r="G113" s="251"/>
      <c r="H113" s="251"/>
      <c r="I113" s="251"/>
      <c r="J113" s="251"/>
      <c r="K113" s="251"/>
      <c r="L113" s="251"/>
      <c r="M113" s="251"/>
      <c r="N113" s="251"/>
      <c r="O113" s="251"/>
      <c r="P113" s="251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24</v>
      </c>
      <c r="L115" s="35"/>
      <c r="M115" s="254" t="str">
        <f>IF(O9="","",O9)</f>
        <v>25. 7. 2017</v>
      </c>
      <c r="N115" s="254"/>
      <c r="O115" s="254"/>
      <c r="P115" s="25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32</v>
      </c>
      <c r="L117" s="35"/>
      <c r="M117" s="222" t="str">
        <f>E18</f>
        <v xml:space="preserve"> </v>
      </c>
      <c r="N117" s="222"/>
      <c r="O117" s="222"/>
      <c r="P117" s="222"/>
      <c r="Q117" s="222"/>
      <c r="R117" s="36"/>
    </row>
    <row r="118" spans="2:65" s="1" customFormat="1" ht="14.45" customHeight="1">
      <c r="B118" s="34"/>
      <c r="C118" s="29" t="s">
        <v>30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222" t="str">
        <f>E21</f>
        <v xml:space="preserve"> </v>
      </c>
      <c r="N118" s="222"/>
      <c r="O118" s="222"/>
      <c r="P118" s="222"/>
      <c r="Q118" s="222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9"/>
      <c r="C120" s="150" t="s">
        <v>127</v>
      </c>
      <c r="D120" s="151" t="s">
        <v>128</v>
      </c>
      <c r="E120" s="151" t="s">
        <v>58</v>
      </c>
      <c r="F120" s="255" t="s">
        <v>129</v>
      </c>
      <c r="G120" s="255"/>
      <c r="H120" s="255"/>
      <c r="I120" s="255"/>
      <c r="J120" s="151" t="s">
        <v>130</v>
      </c>
      <c r="K120" s="151" t="s">
        <v>131</v>
      </c>
      <c r="L120" s="256" t="s">
        <v>132</v>
      </c>
      <c r="M120" s="256"/>
      <c r="N120" s="255" t="s">
        <v>108</v>
      </c>
      <c r="O120" s="255"/>
      <c r="P120" s="255"/>
      <c r="Q120" s="257"/>
      <c r="R120" s="152"/>
      <c r="T120" s="79" t="s">
        <v>133</v>
      </c>
      <c r="U120" s="80" t="s">
        <v>40</v>
      </c>
      <c r="V120" s="80" t="s">
        <v>134</v>
      </c>
      <c r="W120" s="80" t="s">
        <v>135</v>
      </c>
      <c r="X120" s="80" t="s">
        <v>136</v>
      </c>
      <c r="Y120" s="80" t="s">
        <v>137</v>
      </c>
      <c r="Z120" s="80" t="s">
        <v>138</v>
      </c>
      <c r="AA120" s="81" t="s">
        <v>139</v>
      </c>
    </row>
    <row r="121" spans="2:65" s="1" customFormat="1" ht="29.25" customHeight="1">
      <c r="B121" s="34"/>
      <c r="C121" s="83" t="s">
        <v>105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35">
        <f>BK121</f>
        <v>0</v>
      </c>
      <c r="O121" s="236"/>
      <c r="P121" s="236"/>
      <c r="Q121" s="236"/>
      <c r="R121" s="36"/>
      <c r="T121" s="82"/>
      <c r="U121" s="50"/>
      <c r="V121" s="50"/>
      <c r="W121" s="153">
        <f>W122+W148</f>
        <v>0</v>
      </c>
      <c r="X121" s="50"/>
      <c r="Y121" s="153">
        <f>Y122+Y148</f>
        <v>47.640118999999999</v>
      </c>
      <c r="Z121" s="50"/>
      <c r="AA121" s="154">
        <f>AA122+AA148</f>
        <v>25.6935</v>
      </c>
      <c r="AT121" s="17" t="s">
        <v>75</v>
      </c>
      <c r="AU121" s="17" t="s">
        <v>110</v>
      </c>
      <c r="BK121" s="155">
        <f>BK122+BK148</f>
        <v>0</v>
      </c>
    </row>
    <row r="122" spans="2:65" s="9" customFormat="1" ht="37.35" customHeight="1">
      <c r="B122" s="156"/>
      <c r="C122" s="157"/>
      <c r="D122" s="158" t="s">
        <v>111</v>
      </c>
      <c r="E122" s="158"/>
      <c r="F122" s="158"/>
      <c r="G122" s="158"/>
      <c r="H122" s="158"/>
      <c r="I122" s="158"/>
      <c r="J122" s="158"/>
      <c r="K122" s="158"/>
      <c r="L122" s="158"/>
      <c r="M122" s="158"/>
      <c r="N122" s="237">
        <f>BK122</f>
        <v>0</v>
      </c>
      <c r="O122" s="238"/>
      <c r="P122" s="238"/>
      <c r="Q122" s="238"/>
      <c r="R122" s="159"/>
      <c r="T122" s="160"/>
      <c r="U122" s="157"/>
      <c r="V122" s="157"/>
      <c r="W122" s="161">
        <f>W123+W129+W135+W146</f>
        <v>0</v>
      </c>
      <c r="X122" s="157"/>
      <c r="Y122" s="161">
        <f>Y123+Y129+Y135+Y146</f>
        <v>47.640118999999999</v>
      </c>
      <c r="Z122" s="157"/>
      <c r="AA122" s="162">
        <f>AA123+AA129+AA135+AA146</f>
        <v>25.6935</v>
      </c>
      <c r="AR122" s="163" t="s">
        <v>82</v>
      </c>
      <c r="AT122" s="164" t="s">
        <v>75</v>
      </c>
      <c r="AU122" s="164" t="s">
        <v>76</v>
      </c>
      <c r="AY122" s="163" t="s">
        <v>140</v>
      </c>
      <c r="BK122" s="165">
        <f>BK123+BK129+BK135+BK146</f>
        <v>0</v>
      </c>
    </row>
    <row r="123" spans="2:65" s="9" customFormat="1" ht="19.899999999999999" customHeight="1">
      <c r="B123" s="156"/>
      <c r="C123" s="157"/>
      <c r="D123" s="166" t="s">
        <v>112</v>
      </c>
      <c r="E123" s="166"/>
      <c r="F123" s="166"/>
      <c r="G123" s="166"/>
      <c r="H123" s="166"/>
      <c r="I123" s="166"/>
      <c r="J123" s="166"/>
      <c r="K123" s="166"/>
      <c r="L123" s="166"/>
      <c r="M123" s="166"/>
      <c r="N123" s="239">
        <f>BK123</f>
        <v>0</v>
      </c>
      <c r="O123" s="240"/>
      <c r="P123" s="240"/>
      <c r="Q123" s="240"/>
      <c r="R123" s="159"/>
      <c r="T123" s="160"/>
      <c r="U123" s="157"/>
      <c r="V123" s="157"/>
      <c r="W123" s="161">
        <f>SUM(W124:W128)</f>
        <v>0</v>
      </c>
      <c r="X123" s="157"/>
      <c r="Y123" s="161">
        <f>SUM(Y124:Y128)</f>
        <v>0</v>
      </c>
      <c r="Z123" s="157"/>
      <c r="AA123" s="162">
        <f>SUM(AA124:AA128)</f>
        <v>25.6935</v>
      </c>
      <c r="AR123" s="163" t="s">
        <v>82</v>
      </c>
      <c r="AT123" s="164" t="s">
        <v>75</v>
      </c>
      <c r="AU123" s="164" t="s">
        <v>82</v>
      </c>
      <c r="AY123" s="163" t="s">
        <v>140</v>
      </c>
      <c r="BK123" s="165">
        <f>SUM(BK124:BK128)</f>
        <v>0</v>
      </c>
    </row>
    <row r="124" spans="2:65" s="1" customFormat="1" ht="31.5" customHeight="1">
      <c r="B124" s="34"/>
      <c r="C124" s="167" t="s">
        <v>82</v>
      </c>
      <c r="D124" s="167" t="s">
        <v>141</v>
      </c>
      <c r="E124" s="168" t="s">
        <v>142</v>
      </c>
      <c r="F124" s="245" t="s">
        <v>143</v>
      </c>
      <c r="G124" s="245"/>
      <c r="H124" s="245"/>
      <c r="I124" s="245"/>
      <c r="J124" s="169" t="s">
        <v>144</v>
      </c>
      <c r="K124" s="170">
        <v>59.5</v>
      </c>
      <c r="L124" s="233">
        <v>0</v>
      </c>
      <c r="M124" s="246"/>
      <c r="N124" s="234">
        <f>ROUND(L124*K124,3)</f>
        <v>0</v>
      </c>
      <c r="O124" s="234"/>
      <c r="P124" s="234"/>
      <c r="Q124" s="234"/>
      <c r="R124" s="36"/>
      <c r="T124" s="172" t="s">
        <v>20</v>
      </c>
      <c r="U124" s="43" t="s">
        <v>43</v>
      </c>
      <c r="V124" s="35"/>
      <c r="W124" s="173">
        <f>V124*K124</f>
        <v>0</v>
      </c>
      <c r="X124" s="173">
        <v>0</v>
      </c>
      <c r="Y124" s="173">
        <f>X124*K124</f>
        <v>0</v>
      </c>
      <c r="Z124" s="173">
        <v>9.8000000000000004E-2</v>
      </c>
      <c r="AA124" s="174">
        <f>Z124*K124</f>
        <v>5.8310000000000004</v>
      </c>
      <c r="AR124" s="17" t="s">
        <v>145</v>
      </c>
      <c r="AT124" s="17" t="s">
        <v>141</v>
      </c>
      <c r="AU124" s="17" t="s">
        <v>85</v>
      </c>
      <c r="AY124" s="17" t="s">
        <v>140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7" t="s">
        <v>85</v>
      </c>
      <c r="BK124" s="175">
        <f>ROUND(L124*K124,3)</f>
        <v>0</v>
      </c>
      <c r="BL124" s="17" t="s">
        <v>145</v>
      </c>
      <c r="BM124" s="17" t="s">
        <v>146</v>
      </c>
    </row>
    <row r="125" spans="2:65" s="1" customFormat="1" ht="44.25" customHeight="1">
      <c r="B125" s="34"/>
      <c r="C125" s="167" t="s">
        <v>85</v>
      </c>
      <c r="D125" s="167" t="s">
        <v>141</v>
      </c>
      <c r="E125" s="168" t="s">
        <v>147</v>
      </c>
      <c r="F125" s="245" t="s">
        <v>148</v>
      </c>
      <c r="G125" s="245"/>
      <c r="H125" s="245"/>
      <c r="I125" s="245"/>
      <c r="J125" s="169" t="s">
        <v>149</v>
      </c>
      <c r="K125" s="170">
        <v>35</v>
      </c>
      <c r="L125" s="233">
        <v>0</v>
      </c>
      <c r="M125" s="246"/>
      <c r="N125" s="234">
        <f>ROUND(L125*K125,3)</f>
        <v>0</v>
      </c>
      <c r="O125" s="234"/>
      <c r="P125" s="234"/>
      <c r="Q125" s="234"/>
      <c r="R125" s="36"/>
      <c r="T125" s="172" t="s">
        <v>20</v>
      </c>
      <c r="U125" s="43" t="s">
        <v>43</v>
      </c>
      <c r="V125" s="35"/>
      <c r="W125" s="173">
        <f>V125*K125</f>
        <v>0</v>
      </c>
      <c r="X125" s="173">
        <v>0</v>
      </c>
      <c r="Y125" s="173">
        <f>X125*K125</f>
        <v>0</v>
      </c>
      <c r="Z125" s="173">
        <v>0.14499999999999999</v>
      </c>
      <c r="AA125" s="174">
        <f>Z125*K125</f>
        <v>5.0749999999999993</v>
      </c>
      <c r="AR125" s="17" t="s">
        <v>145</v>
      </c>
      <c r="AT125" s="17" t="s">
        <v>141</v>
      </c>
      <c r="AU125" s="17" t="s">
        <v>85</v>
      </c>
      <c r="AY125" s="17" t="s">
        <v>140</v>
      </c>
      <c r="BE125" s="109">
        <f>IF(U125="základná",N125,0)</f>
        <v>0</v>
      </c>
      <c r="BF125" s="109">
        <f>IF(U125="znížená",N125,0)</f>
        <v>0</v>
      </c>
      <c r="BG125" s="109">
        <f>IF(U125="zákl. prenesená",N125,0)</f>
        <v>0</v>
      </c>
      <c r="BH125" s="109">
        <f>IF(U125="zníž. prenesená",N125,0)</f>
        <v>0</v>
      </c>
      <c r="BI125" s="109">
        <f>IF(U125="nulová",N125,0)</f>
        <v>0</v>
      </c>
      <c r="BJ125" s="17" t="s">
        <v>85</v>
      </c>
      <c r="BK125" s="175">
        <f>ROUND(L125*K125,3)</f>
        <v>0</v>
      </c>
      <c r="BL125" s="17" t="s">
        <v>145</v>
      </c>
      <c r="BM125" s="17" t="s">
        <v>150</v>
      </c>
    </row>
    <row r="126" spans="2:65" s="1" customFormat="1" ht="31.5" customHeight="1">
      <c r="B126" s="34"/>
      <c r="C126" s="167" t="s">
        <v>151</v>
      </c>
      <c r="D126" s="167" t="s">
        <v>141</v>
      </c>
      <c r="E126" s="168" t="s">
        <v>152</v>
      </c>
      <c r="F126" s="245" t="s">
        <v>153</v>
      </c>
      <c r="G126" s="245"/>
      <c r="H126" s="245"/>
      <c r="I126" s="245"/>
      <c r="J126" s="169" t="s">
        <v>149</v>
      </c>
      <c r="K126" s="170">
        <v>35</v>
      </c>
      <c r="L126" s="233">
        <v>0</v>
      </c>
      <c r="M126" s="246"/>
      <c r="N126" s="234">
        <f>ROUND(L126*K126,3)</f>
        <v>0</v>
      </c>
      <c r="O126" s="234"/>
      <c r="P126" s="234"/>
      <c r="Q126" s="234"/>
      <c r="R126" s="36"/>
      <c r="T126" s="172" t="s">
        <v>20</v>
      </c>
      <c r="U126" s="43" t="s">
        <v>43</v>
      </c>
      <c r="V126" s="35"/>
      <c r="W126" s="173">
        <f>V126*K126</f>
        <v>0</v>
      </c>
      <c r="X126" s="173">
        <v>0</v>
      </c>
      <c r="Y126" s="173">
        <f>X126*K126</f>
        <v>0</v>
      </c>
      <c r="Z126" s="173">
        <v>0.04</v>
      </c>
      <c r="AA126" s="174">
        <f>Z126*K126</f>
        <v>1.4000000000000001</v>
      </c>
      <c r="AR126" s="17" t="s">
        <v>145</v>
      </c>
      <c r="AT126" s="17" t="s">
        <v>141</v>
      </c>
      <c r="AU126" s="17" t="s">
        <v>85</v>
      </c>
      <c r="AY126" s="17" t="s">
        <v>140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7" t="s">
        <v>85</v>
      </c>
      <c r="BK126" s="175">
        <f>ROUND(L126*K126,3)</f>
        <v>0</v>
      </c>
      <c r="BL126" s="17" t="s">
        <v>145</v>
      </c>
      <c r="BM126" s="17" t="s">
        <v>154</v>
      </c>
    </row>
    <row r="127" spans="2:65" s="1" customFormat="1" ht="44.25" customHeight="1">
      <c r="B127" s="34"/>
      <c r="C127" s="167" t="s">
        <v>145</v>
      </c>
      <c r="D127" s="167" t="s">
        <v>141</v>
      </c>
      <c r="E127" s="168" t="s">
        <v>155</v>
      </c>
      <c r="F127" s="245" t="s">
        <v>156</v>
      </c>
      <c r="G127" s="245"/>
      <c r="H127" s="245"/>
      <c r="I127" s="245"/>
      <c r="J127" s="169" t="s">
        <v>144</v>
      </c>
      <c r="K127" s="170">
        <v>59.5</v>
      </c>
      <c r="L127" s="233">
        <v>0</v>
      </c>
      <c r="M127" s="246"/>
      <c r="N127" s="234">
        <f>ROUND(L127*K127,3)</f>
        <v>0</v>
      </c>
      <c r="O127" s="234"/>
      <c r="P127" s="234"/>
      <c r="Q127" s="234"/>
      <c r="R127" s="36"/>
      <c r="T127" s="172" t="s">
        <v>20</v>
      </c>
      <c r="U127" s="43" t="s">
        <v>43</v>
      </c>
      <c r="V127" s="35"/>
      <c r="W127" s="173">
        <f>V127*K127</f>
        <v>0</v>
      </c>
      <c r="X127" s="173">
        <v>0</v>
      </c>
      <c r="Y127" s="173">
        <f>X127*K127</f>
        <v>0</v>
      </c>
      <c r="Z127" s="173">
        <v>0.22500000000000001</v>
      </c>
      <c r="AA127" s="174">
        <f>Z127*K127</f>
        <v>13.387500000000001</v>
      </c>
      <c r="AR127" s="17" t="s">
        <v>145</v>
      </c>
      <c r="AT127" s="17" t="s">
        <v>141</v>
      </c>
      <c r="AU127" s="17" t="s">
        <v>85</v>
      </c>
      <c r="AY127" s="17" t="s">
        <v>140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7" t="s">
        <v>85</v>
      </c>
      <c r="BK127" s="175">
        <f>ROUND(L127*K127,3)</f>
        <v>0</v>
      </c>
      <c r="BL127" s="17" t="s">
        <v>145</v>
      </c>
      <c r="BM127" s="17" t="s">
        <v>157</v>
      </c>
    </row>
    <row r="128" spans="2:65" s="1" customFormat="1" ht="31.5" customHeight="1">
      <c r="B128" s="34"/>
      <c r="C128" s="167" t="s">
        <v>158</v>
      </c>
      <c r="D128" s="167" t="s">
        <v>141</v>
      </c>
      <c r="E128" s="168" t="s">
        <v>159</v>
      </c>
      <c r="F128" s="245" t="s">
        <v>160</v>
      </c>
      <c r="G128" s="245"/>
      <c r="H128" s="245"/>
      <c r="I128" s="245"/>
      <c r="J128" s="169" t="s">
        <v>144</v>
      </c>
      <c r="K128" s="170">
        <v>35</v>
      </c>
      <c r="L128" s="233">
        <v>0</v>
      </c>
      <c r="M128" s="246"/>
      <c r="N128" s="234">
        <f>ROUND(L128*K128,3)</f>
        <v>0</v>
      </c>
      <c r="O128" s="234"/>
      <c r="P128" s="234"/>
      <c r="Q128" s="234"/>
      <c r="R128" s="36"/>
      <c r="T128" s="172" t="s">
        <v>20</v>
      </c>
      <c r="U128" s="43" t="s">
        <v>43</v>
      </c>
      <c r="V128" s="35"/>
      <c r="W128" s="173">
        <f>V128*K128</f>
        <v>0</v>
      </c>
      <c r="X128" s="173">
        <v>0</v>
      </c>
      <c r="Y128" s="173">
        <f>X128*K128</f>
        <v>0</v>
      </c>
      <c r="Z128" s="173">
        <v>0</v>
      </c>
      <c r="AA128" s="174">
        <f>Z128*K128</f>
        <v>0</v>
      </c>
      <c r="AR128" s="17" t="s">
        <v>145</v>
      </c>
      <c r="AT128" s="17" t="s">
        <v>141</v>
      </c>
      <c r="AU128" s="17" t="s">
        <v>85</v>
      </c>
      <c r="AY128" s="17" t="s">
        <v>140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7" t="s">
        <v>85</v>
      </c>
      <c r="BK128" s="175">
        <f>ROUND(L128*K128,3)</f>
        <v>0</v>
      </c>
      <c r="BL128" s="17" t="s">
        <v>145</v>
      </c>
      <c r="BM128" s="17" t="s">
        <v>161</v>
      </c>
    </row>
    <row r="129" spans="2:65" s="9" customFormat="1" ht="29.85" customHeight="1">
      <c r="B129" s="156"/>
      <c r="C129" s="157"/>
      <c r="D129" s="166" t="s">
        <v>113</v>
      </c>
      <c r="E129" s="166"/>
      <c r="F129" s="166"/>
      <c r="G129" s="166"/>
      <c r="H129" s="166"/>
      <c r="I129" s="166"/>
      <c r="J129" s="166"/>
      <c r="K129" s="166"/>
      <c r="L129" s="166"/>
      <c r="M129" s="166"/>
      <c r="N129" s="241">
        <f>BK129</f>
        <v>0</v>
      </c>
      <c r="O129" s="242"/>
      <c r="P129" s="242"/>
      <c r="Q129" s="242"/>
      <c r="R129" s="159"/>
      <c r="T129" s="160"/>
      <c r="U129" s="157"/>
      <c r="V129" s="157"/>
      <c r="W129" s="161">
        <f>SUM(W130:W134)</f>
        <v>0</v>
      </c>
      <c r="X129" s="157"/>
      <c r="Y129" s="161">
        <f>SUM(Y130:Y134)</f>
        <v>36.666735000000003</v>
      </c>
      <c r="Z129" s="157"/>
      <c r="AA129" s="162">
        <f>SUM(AA130:AA134)</f>
        <v>0</v>
      </c>
      <c r="AR129" s="163" t="s">
        <v>82</v>
      </c>
      <c r="AT129" s="164" t="s">
        <v>75</v>
      </c>
      <c r="AU129" s="164" t="s">
        <v>82</v>
      </c>
      <c r="AY129" s="163" t="s">
        <v>140</v>
      </c>
      <c r="BK129" s="165">
        <f>SUM(BK130:BK134)</f>
        <v>0</v>
      </c>
    </row>
    <row r="130" spans="2:65" s="1" customFormat="1" ht="44.25" customHeight="1">
      <c r="B130" s="34"/>
      <c r="C130" s="167" t="s">
        <v>162</v>
      </c>
      <c r="D130" s="167" t="s">
        <v>141</v>
      </c>
      <c r="E130" s="168" t="s">
        <v>163</v>
      </c>
      <c r="F130" s="245" t="s">
        <v>164</v>
      </c>
      <c r="G130" s="245"/>
      <c r="H130" s="245"/>
      <c r="I130" s="245"/>
      <c r="J130" s="169" t="s">
        <v>144</v>
      </c>
      <c r="K130" s="170">
        <v>59.5</v>
      </c>
      <c r="L130" s="233">
        <v>0</v>
      </c>
      <c r="M130" s="246"/>
      <c r="N130" s="234">
        <f>ROUND(L130*K130,3)</f>
        <v>0</v>
      </c>
      <c r="O130" s="234"/>
      <c r="P130" s="234"/>
      <c r="Q130" s="234"/>
      <c r="R130" s="36"/>
      <c r="T130" s="172" t="s">
        <v>20</v>
      </c>
      <c r="U130" s="43" t="s">
        <v>43</v>
      </c>
      <c r="V130" s="35"/>
      <c r="W130" s="173">
        <f>V130*K130</f>
        <v>0</v>
      </c>
      <c r="X130" s="173">
        <v>0.29160000000000003</v>
      </c>
      <c r="Y130" s="173">
        <f>X130*K130</f>
        <v>17.350200000000001</v>
      </c>
      <c r="Z130" s="173">
        <v>0</v>
      </c>
      <c r="AA130" s="174">
        <f>Z130*K130</f>
        <v>0</v>
      </c>
      <c r="AR130" s="17" t="s">
        <v>145</v>
      </c>
      <c r="AT130" s="17" t="s">
        <v>141</v>
      </c>
      <c r="AU130" s="17" t="s">
        <v>85</v>
      </c>
      <c r="AY130" s="17" t="s">
        <v>140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7" t="s">
        <v>85</v>
      </c>
      <c r="BK130" s="175">
        <f>ROUND(L130*K130,3)</f>
        <v>0</v>
      </c>
      <c r="BL130" s="17" t="s">
        <v>145</v>
      </c>
      <c r="BM130" s="17" t="s">
        <v>165</v>
      </c>
    </row>
    <row r="131" spans="2:65" s="1" customFormat="1" ht="31.5" customHeight="1">
      <c r="B131" s="34"/>
      <c r="C131" s="167" t="s">
        <v>166</v>
      </c>
      <c r="D131" s="167" t="s">
        <v>141</v>
      </c>
      <c r="E131" s="168" t="s">
        <v>167</v>
      </c>
      <c r="F131" s="245" t="s">
        <v>168</v>
      </c>
      <c r="G131" s="245"/>
      <c r="H131" s="245"/>
      <c r="I131" s="245"/>
      <c r="J131" s="169" t="s">
        <v>144</v>
      </c>
      <c r="K131" s="170">
        <v>59.5</v>
      </c>
      <c r="L131" s="233">
        <v>0</v>
      </c>
      <c r="M131" s="246"/>
      <c r="N131" s="234">
        <f>ROUND(L131*K131,3)</f>
        <v>0</v>
      </c>
      <c r="O131" s="234"/>
      <c r="P131" s="234"/>
      <c r="Q131" s="234"/>
      <c r="R131" s="36"/>
      <c r="T131" s="172" t="s">
        <v>20</v>
      </c>
      <c r="U131" s="43" t="s">
        <v>43</v>
      </c>
      <c r="V131" s="35"/>
      <c r="W131" s="173">
        <f>V131*K131</f>
        <v>0</v>
      </c>
      <c r="X131" s="173">
        <v>8.0030000000000004E-2</v>
      </c>
      <c r="Y131" s="173">
        <f>X131*K131</f>
        <v>4.7617850000000006</v>
      </c>
      <c r="Z131" s="173">
        <v>0</v>
      </c>
      <c r="AA131" s="174">
        <f>Z131*K131</f>
        <v>0</v>
      </c>
      <c r="AR131" s="17" t="s">
        <v>145</v>
      </c>
      <c r="AT131" s="17" t="s">
        <v>141</v>
      </c>
      <c r="AU131" s="17" t="s">
        <v>85</v>
      </c>
      <c r="AY131" s="17" t="s">
        <v>140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7" t="s">
        <v>85</v>
      </c>
      <c r="BK131" s="175">
        <f>ROUND(L131*K131,3)</f>
        <v>0</v>
      </c>
      <c r="BL131" s="17" t="s">
        <v>145</v>
      </c>
      <c r="BM131" s="17" t="s">
        <v>169</v>
      </c>
    </row>
    <row r="132" spans="2:65" s="1" customFormat="1" ht="44.25" customHeight="1">
      <c r="B132" s="34"/>
      <c r="C132" s="167" t="s">
        <v>170</v>
      </c>
      <c r="D132" s="167" t="s">
        <v>141</v>
      </c>
      <c r="E132" s="168" t="s">
        <v>171</v>
      </c>
      <c r="F132" s="245" t="s">
        <v>172</v>
      </c>
      <c r="G132" s="245"/>
      <c r="H132" s="245"/>
      <c r="I132" s="245"/>
      <c r="J132" s="169" t="s">
        <v>144</v>
      </c>
      <c r="K132" s="170">
        <v>59.5</v>
      </c>
      <c r="L132" s="233">
        <v>0</v>
      </c>
      <c r="M132" s="246"/>
      <c r="N132" s="234">
        <f>ROUND(L132*K132,3)</f>
        <v>0</v>
      </c>
      <c r="O132" s="234"/>
      <c r="P132" s="234"/>
      <c r="Q132" s="234"/>
      <c r="R132" s="36"/>
      <c r="T132" s="172" t="s">
        <v>20</v>
      </c>
      <c r="U132" s="43" t="s">
        <v>43</v>
      </c>
      <c r="V132" s="35"/>
      <c r="W132" s="173">
        <f>V132*K132</f>
        <v>0</v>
      </c>
      <c r="X132" s="173">
        <v>0.112</v>
      </c>
      <c r="Y132" s="173">
        <f>X132*K132</f>
        <v>6.6639999999999997</v>
      </c>
      <c r="Z132" s="173">
        <v>0</v>
      </c>
      <c r="AA132" s="174">
        <f>Z132*K132</f>
        <v>0</v>
      </c>
      <c r="AR132" s="17" t="s">
        <v>145</v>
      </c>
      <c r="AT132" s="17" t="s">
        <v>141</v>
      </c>
      <c r="AU132" s="17" t="s">
        <v>85</v>
      </c>
      <c r="AY132" s="17" t="s">
        <v>140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7" t="s">
        <v>85</v>
      </c>
      <c r="BK132" s="175">
        <f>ROUND(L132*K132,3)</f>
        <v>0</v>
      </c>
      <c r="BL132" s="17" t="s">
        <v>145</v>
      </c>
      <c r="BM132" s="17" t="s">
        <v>173</v>
      </c>
    </row>
    <row r="133" spans="2:65" s="1" customFormat="1" ht="22.5" customHeight="1">
      <c r="B133" s="34"/>
      <c r="C133" s="176" t="s">
        <v>174</v>
      </c>
      <c r="D133" s="176" t="s">
        <v>175</v>
      </c>
      <c r="E133" s="177" t="s">
        <v>176</v>
      </c>
      <c r="F133" s="247" t="s">
        <v>177</v>
      </c>
      <c r="G133" s="247"/>
      <c r="H133" s="247"/>
      <c r="I133" s="247"/>
      <c r="J133" s="178" t="s">
        <v>144</v>
      </c>
      <c r="K133" s="179">
        <v>60.094999999999999</v>
      </c>
      <c r="L133" s="248">
        <v>0</v>
      </c>
      <c r="M133" s="249"/>
      <c r="N133" s="250">
        <f>ROUND(L133*K133,3)</f>
        <v>0</v>
      </c>
      <c r="O133" s="234"/>
      <c r="P133" s="234"/>
      <c r="Q133" s="234"/>
      <c r="R133" s="36"/>
      <c r="T133" s="172" t="s">
        <v>20</v>
      </c>
      <c r="U133" s="43" t="s">
        <v>43</v>
      </c>
      <c r="V133" s="35"/>
      <c r="W133" s="173">
        <f>V133*K133</f>
        <v>0</v>
      </c>
      <c r="X133" s="173">
        <v>0.13</v>
      </c>
      <c r="Y133" s="173">
        <f>X133*K133</f>
        <v>7.8123500000000003</v>
      </c>
      <c r="Z133" s="173">
        <v>0</v>
      </c>
      <c r="AA133" s="174">
        <f>Z133*K133</f>
        <v>0</v>
      </c>
      <c r="AR133" s="17" t="s">
        <v>170</v>
      </c>
      <c r="AT133" s="17" t="s">
        <v>175</v>
      </c>
      <c r="AU133" s="17" t="s">
        <v>85</v>
      </c>
      <c r="AY133" s="17" t="s">
        <v>140</v>
      </c>
      <c r="BE133" s="109">
        <f>IF(U133="základná",N133,0)</f>
        <v>0</v>
      </c>
      <c r="BF133" s="109">
        <f>IF(U133="znížená",N133,0)</f>
        <v>0</v>
      </c>
      <c r="BG133" s="109">
        <f>IF(U133="zákl. prenesená",N133,0)</f>
        <v>0</v>
      </c>
      <c r="BH133" s="109">
        <f>IF(U133="zníž. prenesená",N133,0)</f>
        <v>0</v>
      </c>
      <c r="BI133" s="109">
        <f>IF(U133="nulová",N133,0)</f>
        <v>0</v>
      </c>
      <c r="BJ133" s="17" t="s">
        <v>85</v>
      </c>
      <c r="BK133" s="175">
        <f>ROUND(L133*K133,3)</f>
        <v>0</v>
      </c>
      <c r="BL133" s="17" t="s">
        <v>145</v>
      </c>
      <c r="BM133" s="17" t="s">
        <v>178</v>
      </c>
    </row>
    <row r="134" spans="2:65" s="1" customFormat="1" ht="31.5" customHeight="1">
      <c r="B134" s="34"/>
      <c r="C134" s="167" t="s">
        <v>179</v>
      </c>
      <c r="D134" s="167" t="s">
        <v>141</v>
      </c>
      <c r="E134" s="168" t="s">
        <v>180</v>
      </c>
      <c r="F134" s="245" t="s">
        <v>181</v>
      </c>
      <c r="G134" s="245"/>
      <c r="H134" s="245"/>
      <c r="I134" s="245"/>
      <c r="J134" s="169" t="s">
        <v>149</v>
      </c>
      <c r="K134" s="170">
        <v>35</v>
      </c>
      <c r="L134" s="233">
        <v>0</v>
      </c>
      <c r="M134" s="246"/>
      <c r="N134" s="234">
        <f>ROUND(L134*K134,3)</f>
        <v>0</v>
      </c>
      <c r="O134" s="234"/>
      <c r="P134" s="234"/>
      <c r="Q134" s="234"/>
      <c r="R134" s="36"/>
      <c r="T134" s="172" t="s">
        <v>20</v>
      </c>
      <c r="U134" s="43" t="s">
        <v>43</v>
      </c>
      <c r="V134" s="35"/>
      <c r="W134" s="173">
        <f>V134*K134</f>
        <v>0</v>
      </c>
      <c r="X134" s="173">
        <v>2.2399999999999998E-3</v>
      </c>
      <c r="Y134" s="173">
        <f>X134*K134</f>
        <v>7.8399999999999997E-2</v>
      </c>
      <c r="Z134" s="173">
        <v>0</v>
      </c>
      <c r="AA134" s="174">
        <f>Z134*K134</f>
        <v>0</v>
      </c>
      <c r="AR134" s="17" t="s">
        <v>145</v>
      </c>
      <c r="AT134" s="17" t="s">
        <v>141</v>
      </c>
      <c r="AU134" s="17" t="s">
        <v>85</v>
      </c>
      <c r="AY134" s="17" t="s">
        <v>140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7" t="s">
        <v>85</v>
      </c>
      <c r="BK134" s="175">
        <f>ROUND(L134*K134,3)</f>
        <v>0</v>
      </c>
      <c r="BL134" s="17" t="s">
        <v>145</v>
      </c>
      <c r="BM134" s="17" t="s">
        <v>182</v>
      </c>
    </row>
    <row r="135" spans="2:65" s="9" customFormat="1" ht="29.85" customHeight="1">
      <c r="B135" s="156"/>
      <c r="C135" s="157"/>
      <c r="D135" s="166" t="s">
        <v>114</v>
      </c>
      <c r="E135" s="166"/>
      <c r="F135" s="166"/>
      <c r="G135" s="166"/>
      <c r="H135" s="166"/>
      <c r="I135" s="166"/>
      <c r="J135" s="166"/>
      <c r="K135" s="166"/>
      <c r="L135" s="166"/>
      <c r="M135" s="166"/>
      <c r="N135" s="241">
        <f>BK135</f>
        <v>0</v>
      </c>
      <c r="O135" s="242"/>
      <c r="P135" s="242"/>
      <c r="Q135" s="242"/>
      <c r="R135" s="159"/>
      <c r="T135" s="160"/>
      <c r="U135" s="157"/>
      <c r="V135" s="157"/>
      <c r="W135" s="161">
        <f>SUM(W136:W145)</f>
        <v>0</v>
      </c>
      <c r="X135" s="157"/>
      <c r="Y135" s="161">
        <f>SUM(Y136:Y145)</f>
        <v>10.973383999999999</v>
      </c>
      <c r="Z135" s="157"/>
      <c r="AA135" s="162">
        <f>SUM(AA136:AA145)</f>
        <v>0</v>
      </c>
      <c r="AR135" s="163" t="s">
        <v>82</v>
      </c>
      <c r="AT135" s="164" t="s">
        <v>75</v>
      </c>
      <c r="AU135" s="164" t="s">
        <v>82</v>
      </c>
      <c r="AY135" s="163" t="s">
        <v>140</v>
      </c>
      <c r="BK135" s="165">
        <f>SUM(BK136:BK145)</f>
        <v>0</v>
      </c>
    </row>
    <row r="136" spans="2:65" s="1" customFormat="1" ht="44.25" customHeight="1">
      <c r="B136" s="34"/>
      <c r="C136" s="167" t="s">
        <v>183</v>
      </c>
      <c r="D136" s="167" t="s">
        <v>141</v>
      </c>
      <c r="E136" s="168" t="s">
        <v>184</v>
      </c>
      <c r="F136" s="245" t="s">
        <v>185</v>
      </c>
      <c r="G136" s="245"/>
      <c r="H136" s="245"/>
      <c r="I136" s="245"/>
      <c r="J136" s="169" t="s">
        <v>149</v>
      </c>
      <c r="K136" s="170">
        <v>35</v>
      </c>
      <c r="L136" s="233">
        <v>0</v>
      </c>
      <c r="M136" s="246"/>
      <c r="N136" s="234">
        <f t="shared" ref="N136:N145" si="5">ROUND(L136*K136,3)</f>
        <v>0</v>
      </c>
      <c r="O136" s="234"/>
      <c r="P136" s="234"/>
      <c r="Q136" s="234"/>
      <c r="R136" s="36"/>
      <c r="T136" s="172" t="s">
        <v>20</v>
      </c>
      <c r="U136" s="43" t="s">
        <v>43</v>
      </c>
      <c r="V136" s="35"/>
      <c r="W136" s="173">
        <f t="shared" ref="W136:W145" si="6">V136*K136</f>
        <v>0</v>
      </c>
      <c r="X136" s="173">
        <v>9.7930000000000003E-2</v>
      </c>
      <c r="Y136" s="173">
        <f t="shared" ref="Y136:Y145" si="7">X136*K136</f>
        <v>3.4275500000000001</v>
      </c>
      <c r="Z136" s="173">
        <v>0</v>
      </c>
      <c r="AA136" s="174">
        <f t="shared" ref="AA136:AA145" si="8">Z136*K136</f>
        <v>0</v>
      </c>
      <c r="AR136" s="17" t="s">
        <v>145</v>
      </c>
      <c r="AT136" s="17" t="s">
        <v>141</v>
      </c>
      <c r="AU136" s="17" t="s">
        <v>85</v>
      </c>
      <c r="AY136" s="17" t="s">
        <v>140</v>
      </c>
      <c r="BE136" s="109">
        <f t="shared" ref="BE136:BE145" si="9">IF(U136="základná",N136,0)</f>
        <v>0</v>
      </c>
      <c r="BF136" s="109">
        <f t="shared" ref="BF136:BF145" si="10">IF(U136="znížená",N136,0)</f>
        <v>0</v>
      </c>
      <c r="BG136" s="109">
        <f t="shared" ref="BG136:BG145" si="11">IF(U136="zákl. prenesená",N136,0)</f>
        <v>0</v>
      </c>
      <c r="BH136" s="109">
        <f t="shared" ref="BH136:BH145" si="12">IF(U136="zníž. prenesená",N136,0)</f>
        <v>0</v>
      </c>
      <c r="BI136" s="109">
        <f t="shared" ref="BI136:BI145" si="13">IF(U136="nulová",N136,0)</f>
        <v>0</v>
      </c>
      <c r="BJ136" s="17" t="s">
        <v>85</v>
      </c>
      <c r="BK136" s="175">
        <f t="shared" ref="BK136:BK145" si="14">ROUND(L136*K136,3)</f>
        <v>0</v>
      </c>
      <c r="BL136" s="17" t="s">
        <v>145</v>
      </c>
      <c r="BM136" s="17" t="s">
        <v>186</v>
      </c>
    </row>
    <row r="137" spans="2:65" s="1" customFormat="1" ht="22.5" customHeight="1">
      <c r="B137" s="34"/>
      <c r="C137" s="176" t="s">
        <v>187</v>
      </c>
      <c r="D137" s="176" t="s">
        <v>175</v>
      </c>
      <c r="E137" s="177" t="s">
        <v>188</v>
      </c>
      <c r="F137" s="247" t="s">
        <v>189</v>
      </c>
      <c r="G137" s="247"/>
      <c r="H137" s="247"/>
      <c r="I137" s="247"/>
      <c r="J137" s="178" t="s">
        <v>190</v>
      </c>
      <c r="K137" s="179">
        <v>35.35</v>
      </c>
      <c r="L137" s="248">
        <v>0</v>
      </c>
      <c r="M137" s="249"/>
      <c r="N137" s="250">
        <f t="shared" si="5"/>
        <v>0</v>
      </c>
      <c r="O137" s="234"/>
      <c r="P137" s="234"/>
      <c r="Q137" s="234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2.3E-2</v>
      </c>
      <c r="Y137" s="173">
        <f t="shared" si="7"/>
        <v>0.81305000000000005</v>
      </c>
      <c r="Z137" s="173">
        <v>0</v>
      </c>
      <c r="AA137" s="174">
        <f t="shared" si="8"/>
        <v>0</v>
      </c>
      <c r="AR137" s="17" t="s">
        <v>170</v>
      </c>
      <c r="AT137" s="17" t="s">
        <v>175</v>
      </c>
      <c r="AU137" s="17" t="s">
        <v>85</v>
      </c>
      <c r="AY137" s="17" t="s">
        <v>140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145</v>
      </c>
      <c r="BM137" s="17" t="s">
        <v>191</v>
      </c>
    </row>
    <row r="138" spans="2:65" s="1" customFormat="1" ht="44.25" customHeight="1">
      <c r="B138" s="34"/>
      <c r="C138" s="167" t="s">
        <v>192</v>
      </c>
      <c r="D138" s="167" t="s">
        <v>141</v>
      </c>
      <c r="E138" s="168" t="s">
        <v>193</v>
      </c>
      <c r="F138" s="245" t="s">
        <v>194</v>
      </c>
      <c r="G138" s="245"/>
      <c r="H138" s="245"/>
      <c r="I138" s="245"/>
      <c r="J138" s="169" t="s">
        <v>149</v>
      </c>
      <c r="K138" s="170">
        <v>3.4</v>
      </c>
      <c r="L138" s="233">
        <v>0</v>
      </c>
      <c r="M138" s="246"/>
      <c r="N138" s="234">
        <f t="shared" si="5"/>
        <v>0</v>
      </c>
      <c r="O138" s="234"/>
      <c r="P138" s="234"/>
      <c r="Q138" s="234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0.16400999999999999</v>
      </c>
      <c r="Y138" s="173">
        <f t="shared" si="7"/>
        <v>0.55763399999999996</v>
      </c>
      <c r="Z138" s="173">
        <v>0</v>
      </c>
      <c r="AA138" s="174">
        <f t="shared" si="8"/>
        <v>0</v>
      </c>
      <c r="AR138" s="17" t="s">
        <v>145</v>
      </c>
      <c r="AT138" s="17" t="s">
        <v>141</v>
      </c>
      <c r="AU138" s="17" t="s">
        <v>85</v>
      </c>
      <c r="AY138" s="17" t="s">
        <v>140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145</v>
      </c>
      <c r="BM138" s="17" t="s">
        <v>195</v>
      </c>
    </row>
    <row r="139" spans="2:65" s="1" customFormat="1" ht="22.5" customHeight="1">
      <c r="B139" s="34"/>
      <c r="C139" s="176" t="s">
        <v>196</v>
      </c>
      <c r="D139" s="176" t="s">
        <v>175</v>
      </c>
      <c r="E139" s="177" t="s">
        <v>197</v>
      </c>
      <c r="F139" s="247" t="s">
        <v>198</v>
      </c>
      <c r="G139" s="247"/>
      <c r="H139" s="247"/>
      <c r="I139" s="247"/>
      <c r="J139" s="178" t="s">
        <v>190</v>
      </c>
      <c r="K139" s="179">
        <v>4</v>
      </c>
      <c r="L139" s="248">
        <v>0</v>
      </c>
      <c r="M139" s="249"/>
      <c r="N139" s="250">
        <f t="shared" si="5"/>
        <v>0</v>
      </c>
      <c r="O139" s="234"/>
      <c r="P139" s="234"/>
      <c r="Q139" s="234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4.4999999999999998E-2</v>
      </c>
      <c r="Y139" s="173">
        <f t="shared" si="7"/>
        <v>0.18</v>
      </c>
      <c r="Z139" s="173">
        <v>0</v>
      </c>
      <c r="AA139" s="174">
        <f t="shared" si="8"/>
        <v>0</v>
      </c>
      <c r="AR139" s="17" t="s">
        <v>170</v>
      </c>
      <c r="AT139" s="17" t="s">
        <v>175</v>
      </c>
      <c r="AU139" s="17" t="s">
        <v>85</v>
      </c>
      <c r="AY139" s="17" t="s">
        <v>140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145</v>
      </c>
      <c r="BM139" s="17" t="s">
        <v>199</v>
      </c>
    </row>
    <row r="140" spans="2:65" s="1" customFormat="1" ht="44.25" customHeight="1">
      <c r="B140" s="34"/>
      <c r="C140" s="167" t="s">
        <v>200</v>
      </c>
      <c r="D140" s="167" t="s">
        <v>141</v>
      </c>
      <c r="E140" s="168" t="s">
        <v>201</v>
      </c>
      <c r="F140" s="245" t="s">
        <v>202</v>
      </c>
      <c r="G140" s="245"/>
      <c r="H140" s="245"/>
      <c r="I140" s="245"/>
      <c r="J140" s="169" t="s">
        <v>149</v>
      </c>
      <c r="K140" s="170">
        <v>35</v>
      </c>
      <c r="L140" s="233">
        <v>0</v>
      </c>
      <c r="M140" s="246"/>
      <c r="N140" s="234">
        <f t="shared" si="5"/>
        <v>0</v>
      </c>
      <c r="O140" s="234"/>
      <c r="P140" s="234"/>
      <c r="Q140" s="234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0.12584000000000001</v>
      </c>
      <c r="Y140" s="173">
        <f t="shared" si="7"/>
        <v>4.4043999999999999</v>
      </c>
      <c r="Z140" s="173">
        <v>0</v>
      </c>
      <c r="AA140" s="174">
        <f t="shared" si="8"/>
        <v>0</v>
      </c>
      <c r="AR140" s="17" t="s">
        <v>145</v>
      </c>
      <c r="AT140" s="17" t="s">
        <v>141</v>
      </c>
      <c r="AU140" s="17" t="s">
        <v>85</v>
      </c>
      <c r="AY140" s="17" t="s">
        <v>140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145</v>
      </c>
      <c r="BM140" s="17" t="s">
        <v>203</v>
      </c>
    </row>
    <row r="141" spans="2:65" s="1" customFormat="1" ht="22.5" customHeight="1">
      <c r="B141" s="34"/>
      <c r="C141" s="176" t="s">
        <v>204</v>
      </c>
      <c r="D141" s="176" t="s">
        <v>175</v>
      </c>
      <c r="E141" s="177" t="s">
        <v>197</v>
      </c>
      <c r="F141" s="247" t="s">
        <v>198</v>
      </c>
      <c r="G141" s="247"/>
      <c r="H141" s="247"/>
      <c r="I141" s="247"/>
      <c r="J141" s="178" t="s">
        <v>190</v>
      </c>
      <c r="K141" s="179">
        <v>35.35</v>
      </c>
      <c r="L141" s="248">
        <v>0</v>
      </c>
      <c r="M141" s="249"/>
      <c r="N141" s="250">
        <f t="shared" si="5"/>
        <v>0</v>
      </c>
      <c r="O141" s="234"/>
      <c r="P141" s="234"/>
      <c r="Q141" s="234"/>
      <c r="R141" s="36"/>
      <c r="T141" s="172" t="s">
        <v>20</v>
      </c>
      <c r="U141" s="43" t="s">
        <v>43</v>
      </c>
      <c r="V141" s="35"/>
      <c r="W141" s="173">
        <f t="shared" si="6"/>
        <v>0</v>
      </c>
      <c r="X141" s="173">
        <v>4.4999999999999998E-2</v>
      </c>
      <c r="Y141" s="173">
        <f t="shared" si="7"/>
        <v>1.5907500000000001</v>
      </c>
      <c r="Z141" s="173">
        <v>0</v>
      </c>
      <c r="AA141" s="174">
        <f t="shared" si="8"/>
        <v>0</v>
      </c>
      <c r="AR141" s="17" t="s">
        <v>170</v>
      </c>
      <c r="AT141" s="17" t="s">
        <v>175</v>
      </c>
      <c r="AU141" s="17" t="s">
        <v>85</v>
      </c>
      <c r="AY141" s="17" t="s">
        <v>140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7" t="s">
        <v>85</v>
      </c>
      <c r="BK141" s="175">
        <f t="shared" si="14"/>
        <v>0</v>
      </c>
      <c r="BL141" s="17" t="s">
        <v>145</v>
      </c>
      <c r="BM141" s="17" t="s">
        <v>205</v>
      </c>
    </row>
    <row r="142" spans="2:65" s="1" customFormat="1" ht="31.5" customHeight="1">
      <c r="B142" s="34"/>
      <c r="C142" s="167" t="s">
        <v>206</v>
      </c>
      <c r="D142" s="167" t="s">
        <v>141</v>
      </c>
      <c r="E142" s="168" t="s">
        <v>207</v>
      </c>
      <c r="F142" s="245" t="s">
        <v>208</v>
      </c>
      <c r="G142" s="245"/>
      <c r="H142" s="245"/>
      <c r="I142" s="245"/>
      <c r="J142" s="169" t="s">
        <v>149</v>
      </c>
      <c r="K142" s="170">
        <v>35</v>
      </c>
      <c r="L142" s="233">
        <v>0</v>
      </c>
      <c r="M142" s="246"/>
      <c r="N142" s="234">
        <f t="shared" si="5"/>
        <v>0</v>
      </c>
      <c r="O142" s="234"/>
      <c r="P142" s="234"/>
      <c r="Q142" s="234"/>
      <c r="R142" s="36"/>
      <c r="T142" s="172" t="s">
        <v>20</v>
      </c>
      <c r="U142" s="43" t="s">
        <v>43</v>
      </c>
      <c r="V142" s="35"/>
      <c r="W142" s="173">
        <f t="shared" si="6"/>
        <v>0</v>
      </c>
      <c r="X142" s="173">
        <v>0</v>
      </c>
      <c r="Y142" s="173">
        <f t="shared" si="7"/>
        <v>0</v>
      </c>
      <c r="Z142" s="173">
        <v>0</v>
      </c>
      <c r="AA142" s="174">
        <f t="shared" si="8"/>
        <v>0</v>
      </c>
      <c r="AR142" s="17" t="s">
        <v>145</v>
      </c>
      <c r="AT142" s="17" t="s">
        <v>141</v>
      </c>
      <c r="AU142" s="17" t="s">
        <v>85</v>
      </c>
      <c r="AY142" s="17" t="s">
        <v>140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7" t="s">
        <v>85</v>
      </c>
      <c r="BK142" s="175">
        <f t="shared" si="14"/>
        <v>0</v>
      </c>
      <c r="BL142" s="17" t="s">
        <v>145</v>
      </c>
      <c r="BM142" s="17" t="s">
        <v>209</v>
      </c>
    </row>
    <row r="143" spans="2:65" s="1" customFormat="1" ht="31.5" customHeight="1">
      <c r="B143" s="34"/>
      <c r="C143" s="167" t="s">
        <v>210</v>
      </c>
      <c r="D143" s="167" t="s">
        <v>141</v>
      </c>
      <c r="E143" s="168" t="s">
        <v>211</v>
      </c>
      <c r="F143" s="245" t="s">
        <v>212</v>
      </c>
      <c r="G143" s="245"/>
      <c r="H143" s="245"/>
      <c r="I143" s="245"/>
      <c r="J143" s="169" t="s">
        <v>213</v>
      </c>
      <c r="K143" s="170">
        <v>25.693999999999999</v>
      </c>
      <c r="L143" s="233">
        <v>0</v>
      </c>
      <c r="M143" s="246"/>
      <c r="N143" s="234">
        <f t="shared" si="5"/>
        <v>0</v>
      </c>
      <c r="O143" s="234"/>
      <c r="P143" s="234"/>
      <c r="Q143" s="234"/>
      <c r="R143" s="36"/>
      <c r="T143" s="172" t="s">
        <v>20</v>
      </c>
      <c r="U143" s="43" t="s">
        <v>43</v>
      </c>
      <c r="V143" s="35"/>
      <c r="W143" s="173">
        <f t="shared" si="6"/>
        <v>0</v>
      </c>
      <c r="X143" s="173">
        <v>0</v>
      </c>
      <c r="Y143" s="173">
        <f t="shared" si="7"/>
        <v>0</v>
      </c>
      <c r="Z143" s="173">
        <v>0</v>
      </c>
      <c r="AA143" s="174">
        <f t="shared" si="8"/>
        <v>0</v>
      </c>
      <c r="AR143" s="17" t="s">
        <v>145</v>
      </c>
      <c r="AT143" s="17" t="s">
        <v>141</v>
      </c>
      <c r="AU143" s="17" t="s">
        <v>85</v>
      </c>
      <c r="AY143" s="17" t="s">
        <v>140</v>
      </c>
      <c r="BE143" s="109">
        <f t="shared" si="9"/>
        <v>0</v>
      </c>
      <c r="BF143" s="109">
        <f t="shared" si="10"/>
        <v>0</v>
      </c>
      <c r="BG143" s="109">
        <f t="shared" si="11"/>
        <v>0</v>
      </c>
      <c r="BH143" s="109">
        <f t="shared" si="12"/>
        <v>0</v>
      </c>
      <c r="BI143" s="109">
        <f t="shared" si="13"/>
        <v>0</v>
      </c>
      <c r="BJ143" s="17" t="s">
        <v>85</v>
      </c>
      <c r="BK143" s="175">
        <f t="shared" si="14"/>
        <v>0</v>
      </c>
      <c r="BL143" s="17" t="s">
        <v>145</v>
      </c>
      <c r="BM143" s="17" t="s">
        <v>214</v>
      </c>
    </row>
    <row r="144" spans="2:65" s="1" customFormat="1" ht="31.5" customHeight="1">
      <c r="B144" s="34"/>
      <c r="C144" s="167" t="s">
        <v>215</v>
      </c>
      <c r="D144" s="167" t="s">
        <v>141</v>
      </c>
      <c r="E144" s="168" t="s">
        <v>216</v>
      </c>
      <c r="F144" s="245" t="s">
        <v>217</v>
      </c>
      <c r="G144" s="245"/>
      <c r="H144" s="245"/>
      <c r="I144" s="245"/>
      <c r="J144" s="169" t="s">
        <v>213</v>
      </c>
      <c r="K144" s="170">
        <v>25.693999999999999</v>
      </c>
      <c r="L144" s="233">
        <v>0</v>
      </c>
      <c r="M144" s="246"/>
      <c r="N144" s="234">
        <f t="shared" si="5"/>
        <v>0</v>
      </c>
      <c r="O144" s="234"/>
      <c r="P144" s="234"/>
      <c r="Q144" s="234"/>
      <c r="R144" s="36"/>
      <c r="T144" s="172" t="s">
        <v>20</v>
      </c>
      <c r="U144" s="43" t="s">
        <v>43</v>
      </c>
      <c r="V144" s="35"/>
      <c r="W144" s="173">
        <f t="shared" si="6"/>
        <v>0</v>
      </c>
      <c r="X144" s="173">
        <v>0</v>
      </c>
      <c r="Y144" s="173">
        <f t="shared" si="7"/>
        <v>0</v>
      </c>
      <c r="Z144" s="173">
        <v>0</v>
      </c>
      <c r="AA144" s="174">
        <f t="shared" si="8"/>
        <v>0</v>
      </c>
      <c r="AR144" s="17" t="s">
        <v>145</v>
      </c>
      <c r="AT144" s="17" t="s">
        <v>141</v>
      </c>
      <c r="AU144" s="17" t="s">
        <v>85</v>
      </c>
      <c r="AY144" s="17" t="s">
        <v>140</v>
      </c>
      <c r="BE144" s="109">
        <f t="shared" si="9"/>
        <v>0</v>
      </c>
      <c r="BF144" s="109">
        <f t="shared" si="10"/>
        <v>0</v>
      </c>
      <c r="BG144" s="109">
        <f t="shared" si="11"/>
        <v>0</v>
      </c>
      <c r="BH144" s="109">
        <f t="shared" si="12"/>
        <v>0</v>
      </c>
      <c r="BI144" s="109">
        <f t="shared" si="13"/>
        <v>0</v>
      </c>
      <c r="BJ144" s="17" t="s">
        <v>85</v>
      </c>
      <c r="BK144" s="175">
        <f t="shared" si="14"/>
        <v>0</v>
      </c>
      <c r="BL144" s="17" t="s">
        <v>145</v>
      </c>
      <c r="BM144" s="17" t="s">
        <v>218</v>
      </c>
    </row>
    <row r="145" spans="2:65" s="1" customFormat="1" ht="31.5" customHeight="1">
      <c r="B145" s="34"/>
      <c r="C145" s="167" t="s">
        <v>10</v>
      </c>
      <c r="D145" s="167" t="s">
        <v>141</v>
      </c>
      <c r="E145" s="168" t="s">
        <v>219</v>
      </c>
      <c r="F145" s="245" t="s">
        <v>220</v>
      </c>
      <c r="G145" s="245"/>
      <c r="H145" s="245"/>
      <c r="I145" s="245"/>
      <c r="J145" s="169" t="s">
        <v>213</v>
      </c>
      <c r="K145" s="170">
        <v>25.693999999999999</v>
      </c>
      <c r="L145" s="233">
        <v>0</v>
      </c>
      <c r="M145" s="246"/>
      <c r="N145" s="234">
        <f t="shared" si="5"/>
        <v>0</v>
      </c>
      <c r="O145" s="234"/>
      <c r="P145" s="234"/>
      <c r="Q145" s="234"/>
      <c r="R145" s="36"/>
      <c r="T145" s="172" t="s">
        <v>20</v>
      </c>
      <c r="U145" s="43" t="s">
        <v>43</v>
      </c>
      <c r="V145" s="35"/>
      <c r="W145" s="173">
        <f t="shared" si="6"/>
        <v>0</v>
      </c>
      <c r="X145" s="173">
        <v>0</v>
      </c>
      <c r="Y145" s="173">
        <f t="shared" si="7"/>
        <v>0</v>
      </c>
      <c r="Z145" s="173">
        <v>0</v>
      </c>
      <c r="AA145" s="174">
        <f t="shared" si="8"/>
        <v>0</v>
      </c>
      <c r="AR145" s="17" t="s">
        <v>145</v>
      </c>
      <c r="AT145" s="17" t="s">
        <v>141</v>
      </c>
      <c r="AU145" s="17" t="s">
        <v>85</v>
      </c>
      <c r="AY145" s="17" t="s">
        <v>140</v>
      </c>
      <c r="BE145" s="109">
        <f t="shared" si="9"/>
        <v>0</v>
      </c>
      <c r="BF145" s="109">
        <f t="shared" si="10"/>
        <v>0</v>
      </c>
      <c r="BG145" s="109">
        <f t="shared" si="11"/>
        <v>0</v>
      </c>
      <c r="BH145" s="109">
        <f t="shared" si="12"/>
        <v>0</v>
      </c>
      <c r="BI145" s="109">
        <f t="shared" si="13"/>
        <v>0</v>
      </c>
      <c r="BJ145" s="17" t="s">
        <v>85</v>
      </c>
      <c r="BK145" s="175">
        <f t="shared" si="14"/>
        <v>0</v>
      </c>
      <c r="BL145" s="17" t="s">
        <v>145</v>
      </c>
      <c r="BM145" s="17" t="s">
        <v>221</v>
      </c>
    </row>
    <row r="146" spans="2:65" s="9" customFormat="1" ht="29.85" customHeight="1">
      <c r="B146" s="156"/>
      <c r="C146" s="157"/>
      <c r="D146" s="166" t="s">
        <v>115</v>
      </c>
      <c r="E146" s="166"/>
      <c r="F146" s="166"/>
      <c r="G146" s="166"/>
      <c r="H146" s="166"/>
      <c r="I146" s="166"/>
      <c r="J146" s="166"/>
      <c r="K146" s="166"/>
      <c r="L146" s="166"/>
      <c r="M146" s="166"/>
      <c r="N146" s="241">
        <f>BK146</f>
        <v>0</v>
      </c>
      <c r="O146" s="242"/>
      <c r="P146" s="242"/>
      <c r="Q146" s="242"/>
      <c r="R146" s="159"/>
      <c r="T146" s="160"/>
      <c r="U146" s="157"/>
      <c r="V146" s="157"/>
      <c r="W146" s="161">
        <f>W147</f>
        <v>0</v>
      </c>
      <c r="X146" s="157"/>
      <c r="Y146" s="161">
        <f>Y147</f>
        <v>0</v>
      </c>
      <c r="Z146" s="157"/>
      <c r="AA146" s="162">
        <f>AA147</f>
        <v>0</v>
      </c>
      <c r="AR146" s="163" t="s">
        <v>82</v>
      </c>
      <c r="AT146" s="164" t="s">
        <v>75</v>
      </c>
      <c r="AU146" s="164" t="s">
        <v>82</v>
      </c>
      <c r="AY146" s="163" t="s">
        <v>140</v>
      </c>
      <c r="BK146" s="165">
        <f>BK147</f>
        <v>0</v>
      </c>
    </row>
    <row r="147" spans="2:65" s="1" customFormat="1" ht="44.25" customHeight="1">
      <c r="B147" s="34"/>
      <c r="C147" s="167" t="s">
        <v>222</v>
      </c>
      <c r="D147" s="167" t="s">
        <v>141</v>
      </c>
      <c r="E147" s="168" t="s">
        <v>223</v>
      </c>
      <c r="F147" s="245" t="s">
        <v>224</v>
      </c>
      <c r="G147" s="245"/>
      <c r="H147" s="245"/>
      <c r="I147" s="245"/>
      <c r="J147" s="169" t="s">
        <v>213</v>
      </c>
      <c r="K147" s="170">
        <v>47.64</v>
      </c>
      <c r="L147" s="233">
        <v>0</v>
      </c>
      <c r="M147" s="246"/>
      <c r="N147" s="234">
        <f>ROUND(L147*K147,3)</f>
        <v>0</v>
      </c>
      <c r="O147" s="234"/>
      <c r="P147" s="234"/>
      <c r="Q147" s="234"/>
      <c r="R147" s="36"/>
      <c r="T147" s="172" t="s">
        <v>20</v>
      </c>
      <c r="U147" s="43" t="s">
        <v>43</v>
      </c>
      <c r="V147" s="35"/>
      <c r="W147" s="173">
        <f>V147*K147</f>
        <v>0</v>
      </c>
      <c r="X147" s="173">
        <v>0</v>
      </c>
      <c r="Y147" s="173">
        <f>X147*K147</f>
        <v>0</v>
      </c>
      <c r="Z147" s="173">
        <v>0</v>
      </c>
      <c r="AA147" s="174">
        <f>Z147*K147</f>
        <v>0</v>
      </c>
      <c r="AR147" s="17" t="s">
        <v>145</v>
      </c>
      <c r="AT147" s="17" t="s">
        <v>141</v>
      </c>
      <c r="AU147" s="17" t="s">
        <v>85</v>
      </c>
      <c r="AY147" s="17" t="s">
        <v>140</v>
      </c>
      <c r="BE147" s="109">
        <f>IF(U147="základná",N147,0)</f>
        <v>0</v>
      </c>
      <c r="BF147" s="109">
        <f>IF(U147="znížená",N147,0)</f>
        <v>0</v>
      </c>
      <c r="BG147" s="109">
        <f>IF(U147="zákl. prenesená",N147,0)</f>
        <v>0</v>
      </c>
      <c r="BH147" s="109">
        <f>IF(U147="zníž. prenesená",N147,0)</f>
        <v>0</v>
      </c>
      <c r="BI147" s="109">
        <f>IF(U147="nulová",N147,0)</f>
        <v>0</v>
      </c>
      <c r="BJ147" s="17" t="s">
        <v>85</v>
      </c>
      <c r="BK147" s="175">
        <f>ROUND(L147*K147,3)</f>
        <v>0</v>
      </c>
      <c r="BL147" s="17" t="s">
        <v>145</v>
      </c>
      <c r="BM147" s="17" t="s">
        <v>225</v>
      </c>
    </row>
    <row r="148" spans="2:65" s="1" customFormat="1" ht="49.9" customHeight="1">
      <c r="B148" s="34"/>
      <c r="C148" s="35"/>
      <c r="D148" s="158" t="s">
        <v>226</v>
      </c>
      <c r="E148" s="35"/>
      <c r="F148" s="35"/>
      <c r="G148" s="35"/>
      <c r="H148" s="35"/>
      <c r="I148" s="35"/>
      <c r="J148" s="35"/>
      <c r="K148" s="35"/>
      <c r="L148" s="35"/>
      <c r="M148" s="35"/>
      <c r="N148" s="243">
        <f t="shared" ref="N148:N153" si="15">BK148</f>
        <v>0</v>
      </c>
      <c r="O148" s="244"/>
      <c r="P148" s="244"/>
      <c r="Q148" s="244"/>
      <c r="R148" s="36"/>
      <c r="T148" s="142"/>
      <c r="U148" s="35"/>
      <c r="V148" s="35"/>
      <c r="W148" s="35"/>
      <c r="X148" s="35"/>
      <c r="Y148" s="35"/>
      <c r="Z148" s="35"/>
      <c r="AA148" s="77"/>
      <c r="AT148" s="17" t="s">
        <v>75</v>
      </c>
      <c r="AU148" s="17" t="s">
        <v>76</v>
      </c>
      <c r="AY148" s="17" t="s">
        <v>227</v>
      </c>
      <c r="BK148" s="175">
        <f>SUM(BK149:BK153)</f>
        <v>0</v>
      </c>
    </row>
    <row r="149" spans="2:65" s="1" customFormat="1" ht="22.35" customHeight="1">
      <c r="B149" s="34"/>
      <c r="C149" s="180" t="s">
        <v>20</v>
      </c>
      <c r="D149" s="180" t="s">
        <v>141</v>
      </c>
      <c r="E149" s="181" t="s">
        <v>20</v>
      </c>
      <c r="F149" s="232" t="s">
        <v>20</v>
      </c>
      <c r="G149" s="232"/>
      <c r="H149" s="232"/>
      <c r="I149" s="232"/>
      <c r="J149" s="182" t="s">
        <v>20</v>
      </c>
      <c r="K149" s="171"/>
      <c r="L149" s="233"/>
      <c r="M149" s="234"/>
      <c r="N149" s="234">
        <f t="shared" si="15"/>
        <v>0</v>
      </c>
      <c r="O149" s="234"/>
      <c r="P149" s="234"/>
      <c r="Q149" s="234"/>
      <c r="R149" s="36"/>
      <c r="T149" s="172" t="s">
        <v>20</v>
      </c>
      <c r="U149" s="183" t="s">
        <v>43</v>
      </c>
      <c r="V149" s="35"/>
      <c r="W149" s="35"/>
      <c r="X149" s="35"/>
      <c r="Y149" s="35"/>
      <c r="Z149" s="35"/>
      <c r="AA149" s="77"/>
      <c r="AT149" s="17" t="s">
        <v>227</v>
      </c>
      <c r="AU149" s="17" t="s">
        <v>82</v>
      </c>
      <c r="AY149" s="17" t="s">
        <v>227</v>
      </c>
      <c r="BE149" s="109">
        <f>IF(U149="základná",N149,0)</f>
        <v>0</v>
      </c>
      <c r="BF149" s="109">
        <f>IF(U149="znížená",N149,0)</f>
        <v>0</v>
      </c>
      <c r="BG149" s="109">
        <f>IF(U149="zákl. prenesená",N149,0)</f>
        <v>0</v>
      </c>
      <c r="BH149" s="109">
        <f>IF(U149="zníž. prenesená",N149,0)</f>
        <v>0</v>
      </c>
      <c r="BI149" s="109">
        <f>IF(U149="nulová",N149,0)</f>
        <v>0</v>
      </c>
      <c r="BJ149" s="17" t="s">
        <v>85</v>
      </c>
      <c r="BK149" s="175">
        <f>L149*K149</f>
        <v>0</v>
      </c>
    </row>
    <row r="150" spans="2:65" s="1" customFormat="1" ht="22.35" customHeight="1">
      <c r="B150" s="34"/>
      <c r="C150" s="180" t="s">
        <v>20</v>
      </c>
      <c r="D150" s="180" t="s">
        <v>141</v>
      </c>
      <c r="E150" s="181" t="s">
        <v>20</v>
      </c>
      <c r="F150" s="232" t="s">
        <v>20</v>
      </c>
      <c r="G150" s="232"/>
      <c r="H150" s="232"/>
      <c r="I150" s="232"/>
      <c r="J150" s="182" t="s">
        <v>20</v>
      </c>
      <c r="K150" s="171"/>
      <c r="L150" s="233"/>
      <c r="M150" s="234"/>
      <c r="N150" s="234">
        <f t="shared" si="15"/>
        <v>0</v>
      </c>
      <c r="O150" s="234"/>
      <c r="P150" s="234"/>
      <c r="Q150" s="234"/>
      <c r="R150" s="36"/>
      <c r="T150" s="172" t="s">
        <v>20</v>
      </c>
      <c r="U150" s="183" t="s">
        <v>43</v>
      </c>
      <c r="V150" s="35"/>
      <c r="W150" s="35"/>
      <c r="X150" s="35"/>
      <c r="Y150" s="35"/>
      <c r="Z150" s="35"/>
      <c r="AA150" s="77"/>
      <c r="AT150" s="17" t="s">
        <v>227</v>
      </c>
      <c r="AU150" s="17" t="s">
        <v>82</v>
      </c>
      <c r="AY150" s="17" t="s">
        <v>227</v>
      </c>
      <c r="BE150" s="109">
        <f>IF(U150="základná",N150,0)</f>
        <v>0</v>
      </c>
      <c r="BF150" s="109">
        <f>IF(U150="znížená",N150,0)</f>
        <v>0</v>
      </c>
      <c r="BG150" s="109">
        <f>IF(U150="zákl. prenesená",N150,0)</f>
        <v>0</v>
      </c>
      <c r="BH150" s="109">
        <f>IF(U150="zníž. prenesená",N150,0)</f>
        <v>0</v>
      </c>
      <c r="BI150" s="109">
        <f>IF(U150="nulová",N150,0)</f>
        <v>0</v>
      </c>
      <c r="BJ150" s="17" t="s">
        <v>85</v>
      </c>
      <c r="BK150" s="175">
        <f>L150*K150</f>
        <v>0</v>
      </c>
    </row>
    <row r="151" spans="2:65" s="1" customFormat="1" ht="22.35" customHeight="1">
      <c r="B151" s="34"/>
      <c r="C151" s="180" t="s">
        <v>20</v>
      </c>
      <c r="D151" s="180" t="s">
        <v>141</v>
      </c>
      <c r="E151" s="181" t="s">
        <v>20</v>
      </c>
      <c r="F151" s="232" t="s">
        <v>20</v>
      </c>
      <c r="G151" s="232"/>
      <c r="H151" s="232"/>
      <c r="I151" s="232"/>
      <c r="J151" s="182" t="s">
        <v>20</v>
      </c>
      <c r="K151" s="171"/>
      <c r="L151" s="233"/>
      <c r="M151" s="234"/>
      <c r="N151" s="234">
        <f t="shared" si="15"/>
        <v>0</v>
      </c>
      <c r="O151" s="234"/>
      <c r="P151" s="234"/>
      <c r="Q151" s="234"/>
      <c r="R151" s="36"/>
      <c r="T151" s="172" t="s">
        <v>20</v>
      </c>
      <c r="U151" s="183" t="s">
        <v>43</v>
      </c>
      <c r="V151" s="35"/>
      <c r="W151" s="35"/>
      <c r="X151" s="35"/>
      <c r="Y151" s="35"/>
      <c r="Z151" s="35"/>
      <c r="AA151" s="77"/>
      <c r="AT151" s="17" t="s">
        <v>227</v>
      </c>
      <c r="AU151" s="17" t="s">
        <v>82</v>
      </c>
      <c r="AY151" s="17" t="s">
        <v>227</v>
      </c>
      <c r="BE151" s="109">
        <f>IF(U151="základná",N151,0)</f>
        <v>0</v>
      </c>
      <c r="BF151" s="109">
        <f>IF(U151="znížená",N151,0)</f>
        <v>0</v>
      </c>
      <c r="BG151" s="109">
        <f>IF(U151="zákl. prenesená",N151,0)</f>
        <v>0</v>
      </c>
      <c r="BH151" s="109">
        <f>IF(U151="zníž. prenesená",N151,0)</f>
        <v>0</v>
      </c>
      <c r="BI151" s="109">
        <f>IF(U151="nulová",N151,0)</f>
        <v>0</v>
      </c>
      <c r="BJ151" s="17" t="s">
        <v>85</v>
      </c>
      <c r="BK151" s="175">
        <f>L151*K151</f>
        <v>0</v>
      </c>
    </row>
    <row r="152" spans="2:65" s="1" customFormat="1" ht="22.35" customHeight="1">
      <c r="B152" s="34"/>
      <c r="C152" s="180" t="s">
        <v>20</v>
      </c>
      <c r="D152" s="180" t="s">
        <v>141</v>
      </c>
      <c r="E152" s="181" t="s">
        <v>20</v>
      </c>
      <c r="F152" s="232" t="s">
        <v>20</v>
      </c>
      <c r="G152" s="232"/>
      <c r="H152" s="232"/>
      <c r="I152" s="232"/>
      <c r="J152" s="182" t="s">
        <v>20</v>
      </c>
      <c r="K152" s="171"/>
      <c r="L152" s="233"/>
      <c r="M152" s="234"/>
      <c r="N152" s="234">
        <f t="shared" si="15"/>
        <v>0</v>
      </c>
      <c r="O152" s="234"/>
      <c r="P152" s="234"/>
      <c r="Q152" s="234"/>
      <c r="R152" s="36"/>
      <c r="T152" s="172" t="s">
        <v>20</v>
      </c>
      <c r="U152" s="183" t="s">
        <v>43</v>
      </c>
      <c r="V152" s="35"/>
      <c r="W152" s="35"/>
      <c r="X152" s="35"/>
      <c r="Y152" s="35"/>
      <c r="Z152" s="35"/>
      <c r="AA152" s="77"/>
      <c r="AT152" s="17" t="s">
        <v>227</v>
      </c>
      <c r="AU152" s="17" t="s">
        <v>82</v>
      </c>
      <c r="AY152" s="17" t="s">
        <v>227</v>
      </c>
      <c r="BE152" s="109">
        <f>IF(U152="základná",N152,0)</f>
        <v>0</v>
      </c>
      <c r="BF152" s="109">
        <f>IF(U152="znížená",N152,0)</f>
        <v>0</v>
      </c>
      <c r="BG152" s="109">
        <f>IF(U152="zákl. prenesená",N152,0)</f>
        <v>0</v>
      </c>
      <c r="BH152" s="109">
        <f>IF(U152="zníž. prenesená",N152,0)</f>
        <v>0</v>
      </c>
      <c r="BI152" s="109">
        <f>IF(U152="nulová",N152,0)</f>
        <v>0</v>
      </c>
      <c r="BJ152" s="17" t="s">
        <v>85</v>
      </c>
      <c r="BK152" s="175">
        <f>L152*K152</f>
        <v>0</v>
      </c>
    </row>
    <row r="153" spans="2:65" s="1" customFormat="1" ht="22.35" customHeight="1">
      <c r="B153" s="34"/>
      <c r="C153" s="180" t="s">
        <v>20</v>
      </c>
      <c r="D153" s="180" t="s">
        <v>141</v>
      </c>
      <c r="E153" s="181" t="s">
        <v>20</v>
      </c>
      <c r="F153" s="232" t="s">
        <v>20</v>
      </c>
      <c r="G153" s="232"/>
      <c r="H153" s="232"/>
      <c r="I153" s="232"/>
      <c r="J153" s="182" t="s">
        <v>20</v>
      </c>
      <c r="K153" s="171"/>
      <c r="L153" s="233"/>
      <c r="M153" s="234"/>
      <c r="N153" s="234">
        <f t="shared" si="15"/>
        <v>0</v>
      </c>
      <c r="O153" s="234"/>
      <c r="P153" s="234"/>
      <c r="Q153" s="234"/>
      <c r="R153" s="36"/>
      <c r="T153" s="172" t="s">
        <v>20</v>
      </c>
      <c r="U153" s="183" t="s">
        <v>43</v>
      </c>
      <c r="V153" s="55"/>
      <c r="W153" s="55"/>
      <c r="X153" s="55"/>
      <c r="Y153" s="55"/>
      <c r="Z153" s="55"/>
      <c r="AA153" s="57"/>
      <c r="AT153" s="17" t="s">
        <v>227</v>
      </c>
      <c r="AU153" s="17" t="s">
        <v>82</v>
      </c>
      <c r="AY153" s="17" t="s">
        <v>227</v>
      </c>
      <c r="BE153" s="109">
        <f>IF(U153="základná",N153,0)</f>
        <v>0</v>
      </c>
      <c r="BF153" s="109">
        <f>IF(U153="znížená",N153,0)</f>
        <v>0</v>
      </c>
      <c r="BG153" s="109">
        <f>IF(U153="zákl. prenesená",N153,0)</f>
        <v>0</v>
      </c>
      <c r="BH153" s="109">
        <f>IF(U153="zníž. prenesená",N153,0)</f>
        <v>0</v>
      </c>
      <c r="BI153" s="109">
        <f>IF(U153="nulová",N153,0)</f>
        <v>0</v>
      </c>
      <c r="BJ153" s="17" t="s">
        <v>85</v>
      </c>
      <c r="BK153" s="175">
        <f>L153*K153</f>
        <v>0</v>
      </c>
    </row>
    <row r="154" spans="2:65" s="1" customFormat="1" ht="6.95" customHeight="1">
      <c r="B154" s="58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60"/>
    </row>
  </sheetData>
  <sheetProtection algorithmName="SHA-512" hashValue="nAw5DzGeQvRDuJ5FD0olkDGuz1iXqjWmOvr2mgu5R9iyCZ42kkAAC0nLvg5CCIZ9apEhdsCofpgUQAgoPppteg==" saltValue="qoU2Z5sjsKp1JL+7uM7IpQ==" spinCount="100000" sheet="1" objects="1" scenarios="1" formatCells="0" formatColumns="0" formatRows="0" sort="0" autoFilter="0"/>
  <mergeCells count="153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7:I147"/>
    <mergeCell ref="L147:M147"/>
    <mergeCell ref="N147:Q147"/>
    <mergeCell ref="H1:K1"/>
    <mergeCell ref="S2:AC2"/>
    <mergeCell ref="F152:I152"/>
    <mergeCell ref="L152:M152"/>
    <mergeCell ref="N152:Q152"/>
    <mergeCell ref="F153:I153"/>
    <mergeCell ref="L153:M153"/>
    <mergeCell ref="N153:Q153"/>
    <mergeCell ref="N121:Q121"/>
    <mergeCell ref="N122:Q122"/>
    <mergeCell ref="N123:Q123"/>
    <mergeCell ref="N129:Q129"/>
    <mergeCell ref="N135:Q135"/>
    <mergeCell ref="N146:Q146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</mergeCells>
  <dataValidations count="2">
    <dataValidation type="list" allowBlank="1" showInputMessage="1" showErrorMessage="1" error="Povolené sú hodnoty K, M." sqref="D149:D154">
      <formula1>"K, M"</formula1>
    </dataValidation>
    <dataValidation type="list" allowBlank="1" showInputMessage="1" showErrorMessage="1" error="Povolené sú hodnoty základná, znížená, nulová." sqref="U149:U154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57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97</v>
      </c>
      <c r="G1" s="13"/>
      <c r="H1" s="231" t="s">
        <v>98</v>
      </c>
      <c r="I1" s="231"/>
      <c r="J1" s="231"/>
      <c r="K1" s="231"/>
      <c r="L1" s="13" t="s">
        <v>99</v>
      </c>
      <c r="M1" s="11"/>
      <c r="N1" s="11"/>
      <c r="O1" s="12" t="s">
        <v>100</v>
      </c>
      <c r="P1" s="11"/>
      <c r="Q1" s="11"/>
      <c r="R1" s="11"/>
      <c r="S1" s="13" t="s">
        <v>101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87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52" t="str">
        <f>'Rekapitulácia stavby'!K6</f>
        <v>Oprava chodníka na Námestí SNP medzi MK Slovanská a Červená</v>
      </c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"/>
      <c r="R6" s="22"/>
    </row>
    <row r="7" spans="1:66" s="1" customFormat="1" ht="32.85" customHeight="1">
      <c r="B7" s="34"/>
      <c r="C7" s="35"/>
      <c r="D7" s="28" t="s">
        <v>103</v>
      </c>
      <c r="E7" s="35"/>
      <c r="F7" s="224" t="s">
        <v>228</v>
      </c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69" t="str">
        <f>'Rekapitulácia stavby'!AN8</f>
        <v>25. 7. 2017</v>
      </c>
      <c r="P9" s="25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0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0" t="str">
        <f>IF('Rekapitulácia stavby'!E14="","",'Rekapitulácia stavby'!E14)</f>
        <v>Vyplň údaj</v>
      </c>
      <c r="F15" s="271"/>
      <c r="G15" s="271"/>
      <c r="H15" s="271"/>
      <c r="I15" s="271"/>
      <c r="J15" s="271"/>
      <c r="K15" s="271"/>
      <c r="L15" s="271"/>
      <c r="M15" s="29" t="s">
        <v>29</v>
      </c>
      <c r="N15" s="35"/>
      <c r="O15" s="270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105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91</v>
      </c>
      <c r="E28" s="35"/>
      <c r="F28" s="35"/>
      <c r="G28" s="35"/>
      <c r="H28" s="35"/>
      <c r="I28" s="35"/>
      <c r="J28" s="35"/>
      <c r="K28" s="35"/>
      <c r="L28" s="35"/>
      <c r="M28" s="228">
        <f>N96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68">
        <f>ROUND(M27+M28,2)</f>
        <v>0</v>
      </c>
      <c r="N30" s="251"/>
      <c r="O30" s="251"/>
      <c r="P30" s="251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65">
        <f>ROUND((((SUM(BE96:BE103)+SUM(BE121:BE150))+SUM(BE152:BE156))),2)</f>
        <v>0</v>
      </c>
      <c r="I32" s="251"/>
      <c r="J32" s="251"/>
      <c r="K32" s="35"/>
      <c r="L32" s="35"/>
      <c r="M32" s="265">
        <f>ROUND(((ROUND((SUM(BE96:BE103)+SUM(BE121:BE150)), 2)*F32)+SUM(BE152:BE156)*F32),2)</f>
        <v>0</v>
      </c>
      <c r="N32" s="251"/>
      <c r="O32" s="251"/>
      <c r="P32" s="251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65">
        <f>ROUND((((SUM(BF96:BF103)+SUM(BF121:BF150))+SUM(BF152:BF156))),2)</f>
        <v>0</v>
      </c>
      <c r="I33" s="251"/>
      <c r="J33" s="251"/>
      <c r="K33" s="35"/>
      <c r="L33" s="35"/>
      <c r="M33" s="265">
        <f>ROUND(((ROUND((SUM(BF96:BF103)+SUM(BF121:BF150)), 2)*F33)+SUM(BF152:BF156)*F33),2)</f>
        <v>0</v>
      </c>
      <c r="N33" s="251"/>
      <c r="O33" s="251"/>
      <c r="P33" s="251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65">
        <f>ROUND((((SUM(BG96:BG103)+SUM(BG121:BG150))+SUM(BG152:BG156))),2)</f>
        <v>0</v>
      </c>
      <c r="I34" s="251"/>
      <c r="J34" s="251"/>
      <c r="K34" s="35"/>
      <c r="L34" s="35"/>
      <c r="M34" s="265">
        <v>0</v>
      </c>
      <c r="N34" s="251"/>
      <c r="O34" s="251"/>
      <c r="P34" s="251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65">
        <f>ROUND((((SUM(BH96:BH103)+SUM(BH121:BH150))+SUM(BH152:BH156))),2)</f>
        <v>0</v>
      </c>
      <c r="I35" s="251"/>
      <c r="J35" s="251"/>
      <c r="K35" s="35"/>
      <c r="L35" s="35"/>
      <c r="M35" s="265">
        <v>0</v>
      </c>
      <c r="N35" s="251"/>
      <c r="O35" s="251"/>
      <c r="P35" s="251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65">
        <f>ROUND((((SUM(BI96:BI103)+SUM(BI121:BI150))+SUM(BI152:BI156))),2)</f>
        <v>0</v>
      </c>
      <c r="I36" s="251"/>
      <c r="J36" s="251"/>
      <c r="K36" s="35"/>
      <c r="L36" s="35"/>
      <c r="M36" s="265">
        <v>0</v>
      </c>
      <c r="N36" s="251"/>
      <c r="O36" s="251"/>
      <c r="P36" s="251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66">
        <f>SUM(M30:M36)</f>
        <v>0</v>
      </c>
      <c r="M38" s="266"/>
      <c r="N38" s="266"/>
      <c r="O38" s="266"/>
      <c r="P38" s="267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106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52" t="str">
        <f>F6</f>
        <v>Oprava chodníka na Námestí SNP medzi MK Slovanská a Červená</v>
      </c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103</v>
      </c>
      <c r="D79" s="35"/>
      <c r="E79" s="35"/>
      <c r="F79" s="202" t="str">
        <f>F7</f>
        <v>2 - Chodník pri výškovej budove a priechod pre chodcov</v>
      </c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54" t="str">
        <f>IF(O9="","",O9)</f>
        <v>25. 7. 2017</v>
      </c>
      <c r="N81" s="254"/>
      <c r="O81" s="254"/>
      <c r="P81" s="25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3" t="s">
        <v>107</v>
      </c>
      <c r="D86" s="264"/>
      <c r="E86" s="264"/>
      <c r="F86" s="264"/>
      <c r="G86" s="264"/>
      <c r="H86" s="117"/>
      <c r="I86" s="117"/>
      <c r="J86" s="117"/>
      <c r="K86" s="117"/>
      <c r="L86" s="117"/>
      <c r="M86" s="117"/>
      <c r="N86" s="263" t="s">
        <v>108</v>
      </c>
      <c r="O86" s="264"/>
      <c r="P86" s="264"/>
      <c r="Q86" s="264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109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N121</f>
        <v>0</v>
      </c>
      <c r="O88" s="261"/>
      <c r="P88" s="261"/>
      <c r="Q88" s="261"/>
      <c r="R88" s="36"/>
      <c r="T88" s="128"/>
      <c r="U88" s="128"/>
      <c r="AU88" s="17" t="s">
        <v>110</v>
      </c>
    </row>
    <row r="89" spans="2:47" s="6" customFormat="1" ht="24.95" customHeight="1">
      <c r="B89" s="130"/>
      <c r="C89" s="131"/>
      <c r="D89" s="132" t="s">
        <v>111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58">
        <f>N122</f>
        <v>0</v>
      </c>
      <c r="O89" s="259"/>
      <c r="P89" s="259"/>
      <c r="Q89" s="259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112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N123</f>
        <v>0</v>
      </c>
      <c r="O90" s="260"/>
      <c r="P90" s="260"/>
      <c r="Q90" s="260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113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N131</f>
        <v>0</v>
      </c>
      <c r="O91" s="260"/>
      <c r="P91" s="260"/>
      <c r="Q91" s="260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114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N136</f>
        <v>0</v>
      </c>
      <c r="O92" s="260"/>
      <c r="P92" s="260"/>
      <c r="Q92" s="260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115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N149</f>
        <v>0</v>
      </c>
      <c r="O93" s="260"/>
      <c r="P93" s="260"/>
      <c r="Q93" s="260"/>
      <c r="R93" s="137"/>
      <c r="T93" s="138"/>
      <c r="U93" s="138"/>
    </row>
    <row r="94" spans="2:47" s="6" customFormat="1" ht="21.75" customHeight="1">
      <c r="B94" s="130"/>
      <c r="C94" s="131"/>
      <c r="D94" s="132" t="s">
        <v>116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37">
        <f>N151</f>
        <v>0</v>
      </c>
      <c r="O94" s="259"/>
      <c r="P94" s="259"/>
      <c r="Q94" s="259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117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61">
        <f>ROUND(N97+N98+N99+N100+N101+N102,2)</f>
        <v>0</v>
      </c>
      <c r="O96" s="262"/>
      <c r="P96" s="262"/>
      <c r="Q96" s="262"/>
      <c r="R96" s="36"/>
      <c r="T96" s="139"/>
      <c r="U96" s="140" t="s">
        <v>40</v>
      </c>
    </row>
    <row r="97" spans="2:65" s="1" customFormat="1" ht="18" customHeight="1">
      <c r="B97" s="34"/>
      <c r="C97" s="35"/>
      <c r="D97" s="187" t="s">
        <v>118</v>
      </c>
      <c r="E97" s="188"/>
      <c r="F97" s="188"/>
      <c r="G97" s="188"/>
      <c r="H97" s="188"/>
      <c r="I97" s="35"/>
      <c r="J97" s="35"/>
      <c r="K97" s="35"/>
      <c r="L97" s="35"/>
      <c r="M97" s="35"/>
      <c r="N97" s="189">
        <f>ROUND(N88*T97,2)</f>
        <v>0</v>
      </c>
      <c r="O97" s="190"/>
      <c r="P97" s="190"/>
      <c r="Q97" s="190"/>
      <c r="R97" s="36"/>
      <c r="S97" s="141"/>
      <c r="T97" s="142"/>
      <c r="U97" s="143" t="s">
        <v>43</v>
      </c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5" t="s">
        <v>119</v>
      </c>
      <c r="AZ97" s="144"/>
      <c r="BA97" s="144"/>
      <c r="BB97" s="144"/>
      <c r="BC97" s="144"/>
      <c r="BD97" s="144"/>
      <c r="BE97" s="146">
        <f t="shared" ref="BE97:BE102" si="0">IF(U97="základná",N97,0)</f>
        <v>0</v>
      </c>
      <c r="BF97" s="146">
        <f t="shared" ref="BF97:BF102" si="1">IF(U97="znížená",N97,0)</f>
        <v>0</v>
      </c>
      <c r="BG97" s="146">
        <f t="shared" ref="BG97:BG102" si="2">IF(U97="zákl. prenesená",N97,0)</f>
        <v>0</v>
      </c>
      <c r="BH97" s="146">
        <f t="shared" ref="BH97:BH102" si="3">IF(U97="zníž. prenesená",N97,0)</f>
        <v>0</v>
      </c>
      <c r="BI97" s="146">
        <f t="shared" ref="BI97:BI102" si="4">IF(U97="nulová",N97,0)</f>
        <v>0</v>
      </c>
      <c r="BJ97" s="145" t="s">
        <v>85</v>
      </c>
      <c r="BK97" s="144"/>
      <c r="BL97" s="144"/>
      <c r="BM97" s="144"/>
    </row>
    <row r="98" spans="2:65" s="1" customFormat="1" ht="18" customHeight="1">
      <c r="B98" s="34"/>
      <c r="C98" s="35"/>
      <c r="D98" s="187" t="s">
        <v>120</v>
      </c>
      <c r="E98" s="188"/>
      <c r="F98" s="188"/>
      <c r="G98" s="188"/>
      <c r="H98" s="188"/>
      <c r="I98" s="35"/>
      <c r="J98" s="35"/>
      <c r="K98" s="35"/>
      <c r="L98" s="35"/>
      <c r="M98" s="35"/>
      <c r="N98" s="189">
        <f>ROUND(N88*T98,2)</f>
        <v>0</v>
      </c>
      <c r="O98" s="190"/>
      <c r="P98" s="190"/>
      <c r="Q98" s="190"/>
      <c r="R98" s="36"/>
      <c r="S98" s="141"/>
      <c r="T98" s="142"/>
      <c r="U98" s="143" t="s">
        <v>43</v>
      </c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5" t="s">
        <v>119</v>
      </c>
      <c r="AZ98" s="144"/>
      <c r="BA98" s="144"/>
      <c r="BB98" s="144"/>
      <c r="BC98" s="144"/>
      <c r="BD98" s="144"/>
      <c r="BE98" s="146">
        <f t="shared" si="0"/>
        <v>0</v>
      </c>
      <c r="BF98" s="146">
        <f t="shared" si="1"/>
        <v>0</v>
      </c>
      <c r="BG98" s="146">
        <f t="shared" si="2"/>
        <v>0</v>
      </c>
      <c r="BH98" s="146">
        <f t="shared" si="3"/>
        <v>0</v>
      </c>
      <c r="BI98" s="146">
        <f t="shared" si="4"/>
        <v>0</v>
      </c>
      <c r="BJ98" s="145" t="s">
        <v>85</v>
      </c>
      <c r="BK98" s="144"/>
      <c r="BL98" s="144"/>
      <c r="BM98" s="144"/>
    </row>
    <row r="99" spans="2:65" s="1" customFormat="1" ht="18" customHeight="1">
      <c r="B99" s="34"/>
      <c r="C99" s="35"/>
      <c r="D99" s="187" t="s">
        <v>121</v>
      </c>
      <c r="E99" s="188"/>
      <c r="F99" s="188"/>
      <c r="G99" s="188"/>
      <c r="H99" s="188"/>
      <c r="I99" s="35"/>
      <c r="J99" s="35"/>
      <c r="K99" s="35"/>
      <c r="L99" s="35"/>
      <c r="M99" s="35"/>
      <c r="N99" s="189">
        <f>ROUND(N88*T99,2)</f>
        <v>0</v>
      </c>
      <c r="O99" s="190"/>
      <c r="P99" s="190"/>
      <c r="Q99" s="190"/>
      <c r="R99" s="36"/>
      <c r="S99" s="141"/>
      <c r="T99" s="142"/>
      <c r="U99" s="143" t="s">
        <v>43</v>
      </c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5" t="s">
        <v>119</v>
      </c>
      <c r="AZ99" s="144"/>
      <c r="BA99" s="144"/>
      <c r="BB99" s="144"/>
      <c r="BC99" s="144"/>
      <c r="BD99" s="144"/>
      <c r="BE99" s="146">
        <f t="shared" si="0"/>
        <v>0</v>
      </c>
      <c r="BF99" s="146">
        <f t="shared" si="1"/>
        <v>0</v>
      </c>
      <c r="BG99" s="146">
        <f t="shared" si="2"/>
        <v>0</v>
      </c>
      <c r="BH99" s="146">
        <f t="shared" si="3"/>
        <v>0</v>
      </c>
      <c r="BI99" s="146">
        <f t="shared" si="4"/>
        <v>0</v>
      </c>
      <c r="BJ99" s="145" t="s">
        <v>85</v>
      </c>
      <c r="BK99" s="144"/>
      <c r="BL99" s="144"/>
      <c r="BM99" s="144"/>
    </row>
    <row r="100" spans="2:65" s="1" customFormat="1" ht="18" customHeight="1">
      <c r="B100" s="34"/>
      <c r="C100" s="35"/>
      <c r="D100" s="187" t="s">
        <v>122</v>
      </c>
      <c r="E100" s="188"/>
      <c r="F100" s="188"/>
      <c r="G100" s="188"/>
      <c r="H100" s="188"/>
      <c r="I100" s="35"/>
      <c r="J100" s="35"/>
      <c r="K100" s="35"/>
      <c r="L100" s="35"/>
      <c r="M100" s="35"/>
      <c r="N100" s="189">
        <f>ROUND(N88*T100,2)</f>
        <v>0</v>
      </c>
      <c r="O100" s="190"/>
      <c r="P100" s="190"/>
      <c r="Q100" s="190"/>
      <c r="R100" s="36"/>
      <c r="S100" s="141"/>
      <c r="T100" s="142"/>
      <c r="U100" s="143" t="s">
        <v>43</v>
      </c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5" t="s">
        <v>119</v>
      </c>
      <c r="AZ100" s="144"/>
      <c r="BA100" s="144"/>
      <c r="BB100" s="144"/>
      <c r="BC100" s="144"/>
      <c r="BD100" s="144"/>
      <c r="BE100" s="146">
        <f t="shared" si="0"/>
        <v>0</v>
      </c>
      <c r="BF100" s="146">
        <f t="shared" si="1"/>
        <v>0</v>
      </c>
      <c r="BG100" s="146">
        <f t="shared" si="2"/>
        <v>0</v>
      </c>
      <c r="BH100" s="146">
        <f t="shared" si="3"/>
        <v>0</v>
      </c>
      <c r="BI100" s="146">
        <f t="shared" si="4"/>
        <v>0</v>
      </c>
      <c r="BJ100" s="145" t="s">
        <v>85</v>
      </c>
      <c r="BK100" s="144"/>
      <c r="BL100" s="144"/>
      <c r="BM100" s="144"/>
    </row>
    <row r="101" spans="2:65" s="1" customFormat="1" ht="18" customHeight="1">
      <c r="B101" s="34"/>
      <c r="C101" s="35"/>
      <c r="D101" s="187" t="s">
        <v>123</v>
      </c>
      <c r="E101" s="188"/>
      <c r="F101" s="188"/>
      <c r="G101" s="188"/>
      <c r="H101" s="188"/>
      <c r="I101" s="35"/>
      <c r="J101" s="35"/>
      <c r="K101" s="35"/>
      <c r="L101" s="35"/>
      <c r="M101" s="35"/>
      <c r="N101" s="189">
        <f>ROUND(N88*T101,2)</f>
        <v>0</v>
      </c>
      <c r="O101" s="190"/>
      <c r="P101" s="190"/>
      <c r="Q101" s="190"/>
      <c r="R101" s="36"/>
      <c r="S101" s="141"/>
      <c r="T101" s="142"/>
      <c r="U101" s="143" t="s">
        <v>43</v>
      </c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5" t="s">
        <v>119</v>
      </c>
      <c r="AZ101" s="144"/>
      <c r="BA101" s="144"/>
      <c r="BB101" s="144"/>
      <c r="BC101" s="144"/>
      <c r="BD101" s="144"/>
      <c r="BE101" s="146">
        <f t="shared" si="0"/>
        <v>0</v>
      </c>
      <c r="BF101" s="146">
        <f t="shared" si="1"/>
        <v>0</v>
      </c>
      <c r="BG101" s="146">
        <f t="shared" si="2"/>
        <v>0</v>
      </c>
      <c r="BH101" s="146">
        <f t="shared" si="3"/>
        <v>0</v>
      </c>
      <c r="BI101" s="146">
        <f t="shared" si="4"/>
        <v>0</v>
      </c>
      <c r="BJ101" s="145" t="s">
        <v>85</v>
      </c>
      <c r="BK101" s="144"/>
      <c r="BL101" s="144"/>
      <c r="BM101" s="144"/>
    </row>
    <row r="102" spans="2:65" s="1" customFormat="1" ht="18" customHeight="1">
      <c r="B102" s="34"/>
      <c r="C102" s="35"/>
      <c r="D102" s="105" t="s">
        <v>124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89">
        <f>ROUND(N88*T102,2)</f>
        <v>0</v>
      </c>
      <c r="O102" s="190"/>
      <c r="P102" s="190"/>
      <c r="Q102" s="190"/>
      <c r="R102" s="36"/>
      <c r="S102" s="141"/>
      <c r="T102" s="147"/>
      <c r="U102" s="148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125</v>
      </c>
      <c r="AZ102" s="144"/>
      <c r="BA102" s="144"/>
      <c r="BB102" s="144"/>
      <c r="BC102" s="144"/>
      <c r="BD102" s="144"/>
      <c r="BE102" s="146">
        <f t="shared" si="0"/>
        <v>0</v>
      </c>
      <c r="BF102" s="146">
        <f t="shared" si="1"/>
        <v>0</v>
      </c>
      <c r="BG102" s="146">
        <f t="shared" si="2"/>
        <v>0</v>
      </c>
      <c r="BH102" s="146">
        <f t="shared" si="3"/>
        <v>0</v>
      </c>
      <c r="BI102" s="146">
        <f t="shared" si="4"/>
        <v>0</v>
      </c>
      <c r="BJ102" s="145" t="s">
        <v>85</v>
      </c>
      <c r="BK102" s="144"/>
      <c r="BL102" s="144"/>
      <c r="BM102" s="144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96</v>
      </c>
      <c r="D104" s="117"/>
      <c r="E104" s="117"/>
      <c r="F104" s="117"/>
      <c r="G104" s="117"/>
      <c r="H104" s="117"/>
      <c r="I104" s="117"/>
      <c r="J104" s="117"/>
      <c r="K104" s="117"/>
      <c r="L104" s="184">
        <f>ROUND(SUM(N88+N96),2)</f>
        <v>0</v>
      </c>
      <c r="M104" s="184"/>
      <c r="N104" s="184"/>
      <c r="O104" s="184"/>
      <c r="P104" s="184"/>
      <c r="Q104" s="184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200" t="s">
        <v>126</v>
      </c>
      <c r="D110" s="251"/>
      <c r="E110" s="251"/>
      <c r="F110" s="251"/>
      <c r="G110" s="251"/>
      <c r="H110" s="251"/>
      <c r="I110" s="251"/>
      <c r="J110" s="251"/>
      <c r="K110" s="251"/>
      <c r="L110" s="251"/>
      <c r="M110" s="251"/>
      <c r="N110" s="251"/>
      <c r="O110" s="251"/>
      <c r="P110" s="251"/>
      <c r="Q110" s="251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52" t="str">
        <f>F6</f>
        <v>Oprava chodníka na Námestí SNP medzi MK Slovanská a Červená</v>
      </c>
      <c r="G112" s="253"/>
      <c r="H112" s="253"/>
      <c r="I112" s="253"/>
      <c r="J112" s="253"/>
      <c r="K112" s="253"/>
      <c r="L112" s="253"/>
      <c r="M112" s="253"/>
      <c r="N112" s="253"/>
      <c r="O112" s="253"/>
      <c r="P112" s="253"/>
      <c r="Q112" s="35"/>
      <c r="R112" s="36"/>
    </row>
    <row r="113" spans="2:65" s="1" customFormat="1" ht="36.950000000000003" customHeight="1">
      <c r="B113" s="34"/>
      <c r="C113" s="68" t="s">
        <v>103</v>
      </c>
      <c r="D113" s="35"/>
      <c r="E113" s="35"/>
      <c r="F113" s="202" t="str">
        <f>F7</f>
        <v>2 - Chodník pri výškovej budove a priechod pre chodcov</v>
      </c>
      <c r="G113" s="251"/>
      <c r="H113" s="251"/>
      <c r="I113" s="251"/>
      <c r="J113" s="251"/>
      <c r="K113" s="251"/>
      <c r="L113" s="251"/>
      <c r="M113" s="251"/>
      <c r="N113" s="251"/>
      <c r="O113" s="251"/>
      <c r="P113" s="251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 xml:space="preserve"> </v>
      </c>
      <c r="G115" s="35"/>
      <c r="H115" s="35"/>
      <c r="I115" s="35"/>
      <c r="J115" s="35"/>
      <c r="K115" s="29" t="s">
        <v>24</v>
      </c>
      <c r="L115" s="35"/>
      <c r="M115" s="254" t="str">
        <f>IF(O9="","",O9)</f>
        <v>25. 7. 2017</v>
      </c>
      <c r="N115" s="254"/>
      <c r="O115" s="254"/>
      <c r="P115" s="25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32</v>
      </c>
      <c r="L117" s="35"/>
      <c r="M117" s="222" t="str">
        <f>E18</f>
        <v xml:space="preserve"> </v>
      </c>
      <c r="N117" s="222"/>
      <c r="O117" s="222"/>
      <c r="P117" s="222"/>
      <c r="Q117" s="222"/>
      <c r="R117" s="36"/>
    </row>
    <row r="118" spans="2:65" s="1" customFormat="1" ht="14.45" customHeight="1">
      <c r="B118" s="34"/>
      <c r="C118" s="29" t="s">
        <v>30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222" t="str">
        <f>E21</f>
        <v xml:space="preserve"> </v>
      </c>
      <c r="N118" s="222"/>
      <c r="O118" s="222"/>
      <c r="P118" s="222"/>
      <c r="Q118" s="222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9"/>
      <c r="C120" s="150" t="s">
        <v>127</v>
      </c>
      <c r="D120" s="151" t="s">
        <v>128</v>
      </c>
      <c r="E120" s="151" t="s">
        <v>58</v>
      </c>
      <c r="F120" s="255" t="s">
        <v>129</v>
      </c>
      <c r="G120" s="255"/>
      <c r="H120" s="255"/>
      <c r="I120" s="255"/>
      <c r="J120" s="151" t="s">
        <v>130</v>
      </c>
      <c r="K120" s="151" t="s">
        <v>131</v>
      </c>
      <c r="L120" s="256" t="s">
        <v>132</v>
      </c>
      <c r="M120" s="256"/>
      <c r="N120" s="255" t="s">
        <v>108</v>
      </c>
      <c r="O120" s="255"/>
      <c r="P120" s="255"/>
      <c r="Q120" s="257"/>
      <c r="R120" s="152"/>
      <c r="T120" s="79" t="s">
        <v>133</v>
      </c>
      <c r="U120" s="80" t="s">
        <v>40</v>
      </c>
      <c r="V120" s="80" t="s">
        <v>134</v>
      </c>
      <c r="W120" s="80" t="s">
        <v>135</v>
      </c>
      <c r="X120" s="80" t="s">
        <v>136</v>
      </c>
      <c r="Y120" s="80" t="s">
        <v>137</v>
      </c>
      <c r="Z120" s="80" t="s">
        <v>138</v>
      </c>
      <c r="AA120" s="81" t="s">
        <v>139</v>
      </c>
    </row>
    <row r="121" spans="2:65" s="1" customFormat="1" ht="29.25" customHeight="1">
      <c r="B121" s="34"/>
      <c r="C121" s="83" t="s">
        <v>105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35">
        <f>BK121</f>
        <v>0</v>
      </c>
      <c r="O121" s="236"/>
      <c r="P121" s="236"/>
      <c r="Q121" s="236"/>
      <c r="R121" s="36"/>
      <c r="T121" s="82"/>
      <c r="U121" s="50"/>
      <c r="V121" s="50"/>
      <c r="W121" s="153">
        <f>W122+W151</f>
        <v>0</v>
      </c>
      <c r="X121" s="50"/>
      <c r="Y121" s="153">
        <f>Y122+Y151</f>
        <v>44.148820000000008</v>
      </c>
      <c r="Z121" s="50"/>
      <c r="AA121" s="154">
        <f>AA122+AA151</f>
        <v>0.10500000000000001</v>
      </c>
      <c r="AT121" s="17" t="s">
        <v>75</v>
      </c>
      <c r="AU121" s="17" t="s">
        <v>110</v>
      </c>
      <c r="BK121" s="155">
        <f>BK122+BK151</f>
        <v>0</v>
      </c>
    </row>
    <row r="122" spans="2:65" s="9" customFormat="1" ht="37.35" customHeight="1">
      <c r="B122" s="156"/>
      <c r="C122" s="157"/>
      <c r="D122" s="158" t="s">
        <v>111</v>
      </c>
      <c r="E122" s="158"/>
      <c r="F122" s="158"/>
      <c r="G122" s="158"/>
      <c r="H122" s="158"/>
      <c r="I122" s="158"/>
      <c r="J122" s="158"/>
      <c r="K122" s="158"/>
      <c r="L122" s="158"/>
      <c r="M122" s="158"/>
      <c r="N122" s="237">
        <f>BK122</f>
        <v>0</v>
      </c>
      <c r="O122" s="238"/>
      <c r="P122" s="238"/>
      <c r="Q122" s="238"/>
      <c r="R122" s="159"/>
      <c r="T122" s="160"/>
      <c r="U122" s="157"/>
      <c r="V122" s="157"/>
      <c r="W122" s="161">
        <f>W123+W131+W136+W149</f>
        <v>0</v>
      </c>
      <c r="X122" s="157"/>
      <c r="Y122" s="161">
        <f>Y123+Y131+Y136+Y149</f>
        <v>44.148820000000008</v>
      </c>
      <c r="Z122" s="157"/>
      <c r="AA122" s="162">
        <f>AA123+AA131+AA136+AA149</f>
        <v>0.10500000000000001</v>
      </c>
      <c r="AR122" s="163" t="s">
        <v>82</v>
      </c>
      <c r="AT122" s="164" t="s">
        <v>75</v>
      </c>
      <c r="AU122" s="164" t="s">
        <v>76</v>
      </c>
      <c r="AY122" s="163" t="s">
        <v>140</v>
      </c>
      <c r="BK122" s="165">
        <f>BK123+BK131+BK136+BK149</f>
        <v>0</v>
      </c>
    </row>
    <row r="123" spans="2:65" s="9" customFormat="1" ht="19.899999999999999" customHeight="1">
      <c r="B123" s="156"/>
      <c r="C123" s="157"/>
      <c r="D123" s="166" t="s">
        <v>112</v>
      </c>
      <c r="E123" s="166"/>
      <c r="F123" s="166"/>
      <c r="G123" s="166"/>
      <c r="H123" s="166"/>
      <c r="I123" s="166"/>
      <c r="J123" s="166"/>
      <c r="K123" s="166"/>
      <c r="L123" s="166"/>
      <c r="M123" s="166"/>
      <c r="N123" s="239">
        <f>BK123</f>
        <v>0</v>
      </c>
      <c r="O123" s="240"/>
      <c r="P123" s="240"/>
      <c r="Q123" s="240"/>
      <c r="R123" s="159"/>
      <c r="T123" s="160"/>
      <c r="U123" s="157"/>
      <c r="V123" s="157"/>
      <c r="W123" s="161">
        <f>SUM(W124:W130)</f>
        <v>0</v>
      </c>
      <c r="X123" s="157"/>
      <c r="Y123" s="161">
        <f>SUM(Y124:Y130)</f>
        <v>0</v>
      </c>
      <c r="Z123" s="157"/>
      <c r="AA123" s="162">
        <f>SUM(AA124:AA130)</f>
        <v>0</v>
      </c>
      <c r="AR123" s="163" t="s">
        <v>82</v>
      </c>
      <c r="AT123" s="164" t="s">
        <v>75</v>
      </c>
      <c r="AU123" s="164" t="s">
        <v>82</v>
      </c>
      <c r="AY123" s="163" t="s">
        <v>140</v>
      </c>
      <c r="BK123" s="165">
        <f>SUM(BK124:BK130)</f>
        <v>0</v>
      </c>
    </row>
    <row r="124" spans="2:65" s="1" customFormat="1" ht="31.5" customHeight="1">
      <c r="B124" s="34"/>
      <c r="C124" s="167" t="s">
        <v>82</v>
      </c>
      <c r="D124" s="167" t="s">
        <v>141</v>
      </c>
      <c r="E124" s="168" t="s">
        <v>229</v>
      </c>
      <c r="F124" s="245" t="s">
        <v>230</v>
      </c>
      <c r="G124" s="245"/>
      <c r="H124" s="245"/>
      <c r="I124" s="245"/>
      <c r="J124" s="169" t="s">
        <v>231</v>
      </c>
      <c r="K124" s="170">
        <v>18</v>
      </c>
      <c r="L124" s="233">
        <v>0</v>
      </c>
      <c r="M124" s="246"/>
      <c r="N124" s="234">
        <f t="shared" ref="N124:N130" si="5">ROUND(L124*K124,3)</f>
        <v>0</v>
      </c>
      <c r="O124" s="234"/>
      <c r="P124" s="234"/>
      <c r="Q124" s="234"/>
      <c r="R124" s="36"/>
      <c r="T124" s="172" t="s">
        <v>20</v>
      </c>
      <c r="U124" s="43" t="s">
        <v>43</v>
      </c>
      <c r="V124" s="35"/>
      <c r="W124" s="173">
        <f t="shared" ref="W124:W130" si="6">V124*K124</f>
        <v>0</v>
      </c>
      <c r="X124" s="173">
        <v>0</v>
      </c>
      <c r="Y124" s="173">
        <f t="shared" ref="Y124:Y130" si="7">X124*K124</f>
        <v>0</v>
      </c>
      <c r="Z124" s="173">
        <v>0</v>
      </c>
      <c r="AA124" s="174">
        <f t="shared" ref="AA124:AA130" si="8">Z124*K124</f>
        <v>0</v>
      </c>
      <c r="AR124" s="17" t="s">
        <v>145</v>
      </c>
      <c r="AT124" s="17" t="s">
        <v>141</v>
      </c>
      <c r="AU124" s="17" t="s">
        <v>85</v>
      </c>
      <c r="AY124" s="17" t="s">
        <v>140</v>
      </c>
      <c r="BE124" s="109">
        <f t="shared" ref="BE124:BE130" si="9">IF(U124="základná",N124,0)</f>
        <v>0</v>
      </c>
      <c r="BF124" s="109">
        <f t="shared" ref="BF124:BF130" si="10">IF(U124="znížená",N124,0)</f>
        <v>0</v>
      </c>
      <c r="BG124" s="109">
        <f t="shared" ref="BG124:BG130" si="11">IF(U124="zákl. prenesená",N124,0)</f>
        <v>0</v>
      </c>
      <c r="BH124" s="109">
        <f t="shared" ref="BH124:BH130" si="12">IF(U124="zníž. prenesená",N124,0)</f>
        <v>0</v>
      </c>
      <c r="BI124" s="109">
        <f t="shared" ref="BI124:BI130" si="13">IF(U124="nulová",N124,0)</f>
        <v>0</v>
      </c>
      <c r="BJ124" s="17" t="s">
        <v>85</v>
      </c>
      <c r="BK124" s="175">
        <f t="shared" ref="BK124:BK130" si="14">ROUND(L124*K124,3)</f>
        <v>0</v>
      </c>
      <c r="BL124" s="17" t="s">
        <v>145</v>
      </c>
      <c r="BM124" s="17" t="s">
        <v>232</v>
      </c>
    </row>
    <row r="125" spans="2:65" s="1" customFormat="1" ht="31.5" customHeight="1">
      <c r="B125" s="34"/>
      <c r="C125" s="167" t="s">
        <v>85</v>
      </c>
      <c r="D125" s="167" t="s">
        <v>141</v>
      </c>
      <c r="E125" s="168" t="s">
        <v>233</v>
      </c>
      <c r="F125" s="245" t="s">
        <v>234</v>
      </c>
      <c r="G125" s="245"/>
      <c r="H125" s="245"/>
      <c r="I125" s="245"/>
      <c r="J125" s="169" t="s">
        <v>231</v>
      </c>
      <c r="K125" s="170">
        <v>18</v>
      </c>
      <c r="L125" s="233">
        <v>0</v>
      </c>
      <c r="M125" s="246"/>
      <c r="N125" s="234">
        <f t="shared" si="5"/>
        <v>0</v>
      </c>
      <c r="O125" s="234"/>
      <c r="P125" s="234"/>
      <c r="Q125" s="234"/>
      <c r="R125" s="36"/>
      <c r="T125" s="172" t="s">
        <v>20</v>
      </c>
      <c r="U125" s="43" t="s">
        <v>43</v>
      </c>
      <c r="V125" s="35"/>
      <c r="W125" s="173">
        <f t="shared" si="6"/>
        <v>0</v>
      </c>
      <c r="X125" s="173">
        <v>0</v>
      </c>
      <c r="Y125" s="173">
        <f t="shared" si="7"/>
        <v>0</v>
      </c>
      <c r="Z125" s="173">
        <v>0</v>
      </c>
      <c r="AA125" s="174">
        <f t="shared" si="8"/>
        <v>0</v>
      </c>
      <c r="AR125" s="17" t="s">
        <v>145</v>
      </c>
      <c r="AT125" s="17" t="s">
        <v>141</v>
      </c>
      <c r="AU125" s="17" t="s">
        <v>85</v>
      </c>
      <c r="AY125" s="17" t="s">
        <v>140</v>
      </c>
      <c r="BE125" s="109">
        <f t="shared" si="9"/>
        <v>0</v>
      </c>
      <c r="BF125" s="109">
        <f t="shared" si="10"/>
        <v>0</v>
      </c>
      <c r="BG125" s="109">
        <f t="shared" si="11"/>
        <v>0</v>
      </c>
      <c r="BH125" s="109">
        <f t="shared" si="12"/>
        <v>0</v>
      </c>
      <c r="BI125" s="109">
        <f t="shared" si="13"/>
        <v>0</v>
      </c>
      <c r="BJ125" s="17" t="s">
        <v>85</v>
      </c>
      <c r="BK125" s="175">
        <f t="shared" si="14"/>
        <v>0</v>
      </c>
      <c r="BL125" s="17" t="s">
        <v>145</v>
      </c>
      <c r="BM125" s="17" t="s">
        <v>235</v>
      </c>
    </row>
    <row r="126" spans="2:65" s="1" customFormat="1" ht="44.25" customHeight="1">
      <c r="B126" s="34"/>
      <c r="C126" s="167" t="s">
        <v>151</v>
      </c>
      <c r="D126" s="167" t="s">
        <v>141</v>
      </c>
      <c r="E126" s="168" t="s">
        <v>236</v>
      </c>
      <c r="F126" s="245" t="s">
        <v>237</v>
      </c>
      <c r="G126" s="245"/>
      <c r="H126" s="245"/>
      <c r="I126" s="245"/>
      <c r="J126" s="169" t="s">
        <v>231</v>
      </c>
      <c r="K126" s="170">
        <v>18</v>
      </c>
      <c r="L126" s="233">
        <v>0</v>
      </c>
      <c r="M126" s="246"/>
      <c r="N126" s="234">
        <f t="shared" si="5"/>
        <v>0</v>
      </c>
      <c r="O126" s="234"/>
      <c r="P126" s="234"/>
      <c r="Q126" s="234"/>
      <c r="R126" s="36"/>
      <c r="T126" s="172" t="s">
        <v>20</v>
      </c>
      <c r="U126" s="43" t="s">
        <v>43</v>
      </c>
      <c r="V126" s="35"/>
      <c r="W126" s="173">
        <f t="shared" si="6"/>
        <v>0</v>
      </c>
      <c r="X126" s="173">
        <v>0</v>
      </c>
      <c r="Y126" s="173">
        <f t="shared" si="7"/>
        <v>0</v>
      </c>
      <c r="Z126" s="173">
        <v>0</v>
      </c>
      <c r="AA126" s="174">
        <f t="shared" si="8"/>
        <v>0</v>
      </c>
      <c r="AR126" s="17" t="s">
        <v>145</v>
      </c>
      <c r="AT126" s="17" t="s">
        <v>141</v>
      </c>
      <c r="AU126" s="17" t="s">
        <v>85</v>
      </c>
      <c r="AY126" s="17" t="s">
        <v>140</v>
      </c>
      <c r="BE126" s="109">
        <f t="shared" si="9"/>
        <v>0</v>
      </c>
      <c r="BF126" s="109">
        <f t="shared" si="10"/>
        <v>0</v>
      </c>
      <c r="BG126" s="109">
        <f t="shared" si="11"/>
        <v>0</v>
      </c>
      <c r="BH126" s="109">
        <f t="shared" si="12"/>
        <v>0</v>
      </c>
      <c r="BI126" s="109">
        <f t="shared" si="13"/>
        <v>0</v>
      </c>
      <c r="BJ126" s="17" t="s">
        <v>85</v>
      </c>
      <c r="BK126" s="175">
        <f t="shared" si="14"/>
        <v>0</v>
      </c>
      <c r="BL126" s="17" t="s">
        <v>145</v>
      </c>
      <c r="BM126" s="17" t="s">
        <v>238</v>
      </c>
    </row>
    <row r="127" spans="2:65" s="1" customFormat="1" ht="44.25" customHeight="1">
      <c r="B127" s="34"/>
      <c r="C127" s="167" t="s">
        <v>145</v>
      </c>
      <c r="D127" s="167" t="s">
        <v>141</v>
      </c>
      <c r="E127" s="168" t="s">
        <v>239</v>
      </c>
      <c r="F127" s="245" t="s">
        <v>240</v>
      </c>
      <c r="G127" s="245"/>
      <c r="H127" s="245"/>
      <c r="I127" s="245"/>
      <c r="J127" s="169" t="s">
        <v>231</v>
      </c>
      <c r="K127" s="170">
        <v>18</v>
      </c>
      <c r="L127" s="233">
        <v>0</v>
      </c>
      <c r="M127" s="246"/>
      <c r="N127" s="234">
        <f t="shared" si="5"/>
        <v>0</v>
      </c>
      <c r="O127" s="234"/>
      <c r="P127" s="234"/>
      <c r="Q127" s="234"/>
      <c r="R127" s="36"/>
      <c r="T127" s="172" t="s">
        <v>20</v>
      </c>
      <c r="U127" s="43" t="s">
        <v>43</v>
      </c>
      <c r="V127" s="35"/>
      <c r="W127" s="173">
        <f t="shared" si="6"/>
        <v>0</v>
      </c>
      <c r="X127" s="173">
        <v>0</v>
      </c>
      <c r="Y127" s="173">
        <f t="shared" si="7"/>
        <v>0</v>
      </c>
      <c r="Z127" s="173">
        <v>0</v>
      </c>
      <c r="AA127" s="174">
        <f t="shared" si="8"/>
        <v>0</v>
      </c>
      <c r="AR127" s="17" t="s">
        <v>145</v>
      </c>
      <c r="AT127" s="17" t="s">
        <v>141</v>
      </c>
      <c r="AU127" s="17" t="s">
        <v>85</v>
      </c>
      <c r="AY127" s="17" t="s">
        <v>140</v>
      </c>
      <c r="BE127" s="109">
        <f t="shared" si="9"/>
        <v>0</v>
      </c>
      <c r="BF127" s="109">
        <f t="shared" si="10"/>
        <v>0</v>
      </c>
      <c r="BG127" s="109">
        <f t="shared" si="11"/>
        <v>0</v>
      </c>
      <c r="BH127" s="109">
        <f t="shared" si="12"/>
        <v>0</v>
      </c>
      <c r="BI127" s="109">
        <f t="shared" si="13"/>
        <v>0</v>
      </c>
      <c r="BJ127" s="17" t="s">
        <v>85</v>
      </c>
      <c r="BK127" s="175">
        <f t="shared" si="14"/>
        <v>0</v>
      </c>
      <c r="BL127" s="17" t="s">
        <v>145</v>
      </c>
      <c r="BM127" s="17" t="s">
        <v>241</v>
      </c>
    </row>
    <row r="128" spans="2:65" s="1" customFormat="1" ht="22.5" customHeight="1">
      <c r="B128" s="34"/>
      <c r="C128" s="167" t="s">
        <v>158</v>
      </c>
      <c r="D128" s="167" t="s">
        <v>141</v>
      </c>
      <c r="E128" s="168" t="s">
        <v>242</v>
      </c>
      <c r="F128" s="245" t="s">
        <v>243</v>
      </c>
      <c r="G128" s="245"/>
      <c r="H128" s="245"/>
      <c r="I128" s="245"/>
      <c r="J128" s="169" t="s">
        <v>231</v>
      </c>
      <c r="K128" s="170">
        <v>18</v>
      </c>
      <c r="L128" s="233">
        <v>0</v>
      </c>
      <c r="M128" s="246"/>
      <c r="N128" s="234">
        <f t="shared" si="5"/>
        <v>0</v>
      </c>
      <c r="O128" s="234"/>
      <c r="P128" s="234"/>
      <c r="Q128" s="234"/>
      <c r="R128" s="36"/>
      <c r="T128" s="172" t="s">
        <v>20</v>
      </c>
      <c r="U128" s="43" t="s">
        <v>43</v>
      </c>
      <c r="V128" s="35"/>
      <c r="W128" s="173">
        <f t="shared" si="6"/>
        <v>0</v>
      </c>
      <c r="X128" s="173">
        <v>0</v>
      </c>
      <c r="Y128" s="173">
        <f t="shared" si="7"/>
        <v>0</v>
      </c>
      <c r="Z128" s="173">
        <v>0</v>
      </c>
      <c r="AA128" s="174">
        <f t="shared" si="8"/>
        <v>0</v>
      </c>
      <c r="AR128" s="17" t="s">
        <v>145</v>
      </c>
      <c r="AT128" s="17" t="s">
        <v>141</v>
      </c>
      <c r="AU128" s="17" t="s">
        <v>85</v>
      </c>
      <c r="AY128" s="17" t="s">
        <v>140</v>
      </c>
      <c r="BE128" s="109">
        <f t="shared" si="9"/>
        <v>0</v>
      </c>
      <c r="BF128" s="109">
        <f t="shared" si="10"/>
        <v>0</v>
      </c>
      <c r="BG128" s="109">
        <f t="shared" si="11"/>
        <v>0</v>
      </c>
      <c r="BH128" s="109">
        <f t="shared" si="12"/>
        <v>0</v>
      </c>
      <c r="BI128" s="109">
        <f t="shared" si="13"/>
        <v>0</v>
      </c>
      <c r="BJ128" s="17" t="s">
        <v>85</v>
      </c>
      <c r="BK128" s="175">
        <f t="shared" si="14"/>
        <v>0</v>
      </c>
      <c r="BL128" s="17" t="s">
        <v>145</v>
      </c>
      <c r="BM128" s="17" t="s">
        <v>244</v>
      </c>
    </row>
    <row r="129" spans="2:65" s="1" customFormat="1" ht="31.5" customHeight="1">
      <c r="B129" s="34"/>
      <c r="C129" s="167" t="s">
        <v>162</v>
      </c>
      <c r="D129" s="167" t="s">
        <v>141</v>
      </c>
      <c r="E129" s="168" t="s">
        <v>245</v>
      </c>
      <c r="F129" s="245" t="s">
        <v>246</v>
      </c>
      <c r="G129" s="245"/>
      <c r="H129" s="245"/>
      <c r="I129" s="245"/>
      <c r="J129" s="169" t="s">
        <v>213</v>
      </c>
      <c r="K129" s="170">
        <v>32.4</v>
      </c>
      <c r="L129" s="233">
        <v>0</v>
      </c>
      <c r="M129" s="246"/>
      <c r="N129" s="234">
        <f t="shared" si="5"/>
        <v>0</v>
      </c>
      <c r="O129" s="234"/>
      <c r="P129" s="234"/>
      <c r="Q129" s="234"/>
      <c r="R129" s="36"/>
      <c r="T129" s="172" t="s">
        <v>20</v>
      </c>
      <c r="U129" s="43" t="s">
        <v>43</v>
      </c>
      <c r="V129" s="35"/>
      <c r="W129" s="173">
        <f t="shared" si="6"/>
        <v>0</v>
      </c>
      <c r="X129" s="173">
        <v>0</v>
      </c>
      <c r="Y129" s="173">
        <f t="shared" si="7"/>
        <v>0</v>
      </c>
      <c r="Z129" s="173">
        <v>0</v>
      </c>
      <c r="AA129" s="174">
        <f t="shared" si="8"/>
        <v>0</v>
      </c>
      <c r="AR129" s="17" t="s">
        <v>145</v>
      </c>
      <c r="AT129" s="17" t="s">
        <v>141</v>
      </c>
      <c r="AU129" s="17" t="s">
        <v>85</v>
      </c>
      <c r="AY129" s="17" t="s">
        <v>140</v>
      </c>
      <c r="BE129" s="109">
        <f t="shared" si="9"/>
        <v>0</v>
      </c>
      <c r="BF129" s="109">
        <f t="shared" si="10"/>
        <v>0</v>
      </c>
      <c r="BG129" s="109">
        <f t="shared" si="11"/>
        <v>0</v>
      </c>
      <c r="BH129" s="109">
        <f t="shared" si="12"/>
        <v>0</v>
      </c>
      <c r="BI129" s="109">
        <f t="shared" si="13"/>
        <v>0</v>
      </c>
      <c r="BJ129" s="17" t="s">
        <v>85</v>
      </c>
      <c r="BK129" s="175">
        <f t="shared" si="14"/>
        <v>0</v>
      </c>
      <c r="BL129" s="17" t="s">
        <v>145</v>
      </c>
      <c r="BM129" s="17" t="s">
        <v>247</v>
      </c>
    </row>
    <row r="130" spans="2:65" s="1" customFormat="1" ht="31.5" customHeight="1">
      <c r="B130" s="34"/>
      <c r="C130" s="167" t="s">
        <v>166</v>
      </c>
      <c r="D130" s="167" t="s">
        <v>141</v>
      </c>
      <c r="E130" s="168" t="s">
        <v>248</v>
      </c>
      <c r="F130" s="245" t="s">
        <v>249</v>
      </c>
      <c r="G130" s="245"/>
      <c r="H130" s="245"/>
      <c r="I130" s="245"/>
      <c r="J130" s="169" t="s">
        <v>144</v>
      </c>
      <c r="K130" s="170">
        <v>28</v>
      </c>
      <c r="L130" s="233">
        <v>0</v>
      </c>
      <c r="M130" s="246"/>
      <c r="N130" s="234">
        <f t="shared" si="5"/>
        <v>0</v>
      </c>
      <c r="O130" s="234"/>
      <c r="P130" s="234"/>
      <c r="Q130" s="234"/>
      <c r="R130" s="36"/>
      <c r="T130" s="172" t="s">
        <v>20</v>
      </c>
      <c r="U130" s="43" t="s">
        <v>43</v>
      </c>
      <c r="V130" s="35"/>
      <c r="W130" s="173">
        <f t="shared" si="6"/>
        <v>0</v>
      </c>
      <c r="X130" s="173">
        <v>0</v>
      </c>
      <c r="Y130" s="173">
        <f t="shared" si="7"/>
        <v>0</v>
      </c>
      <c r="Z130" s="173">
        <v>0</v>
      </c>
      <c r="AA130" s="174">
        <f t="shared" si="8"/>
        <v>0</v>
      </c>
      <c r="AR130" s="17" t="s">
        <v>145</v>
      </c>
      <c r="AT130" s="17" t="s">
        <v>141</v>
      </c>
      <c r="AU130" s="17" t="s">
        <v>85</v>
      </c>
      <c r="AY130" s="17" t="s">
        <v>140</v>
      </c>
      <c r="BE130" s="109">
        <f t="shared" si="9"/>
        <v>0</v>
      </c>
      <c r="BF130" s="109">
        <f t="shared" si="10"/>
        <v>0</v>
      </c>
      <c r="BG130" s="109">
        <f t="shared" si="11"/>
        <v>0</v>
      </c>
      <c r="BH130" s="109">
        <f t="shared" si="12"/>
        <v>0</v>
      </c>
      <c r="BI130" s="109">
        <f t="shared" si="13"/>
        <v>0</v>
      </c>
      <c r="BJ130" s="17" t="s">
        <v>85</v>
      </c>
      <c r="BK130" s="175">
        <f t="shared" si="14"/>
        <v>0</v>
      </c>
      <c r="BL130" s="17" t="s">
        <v>145</v>
      </c>
      <c r="BM130" s="17" t="s">
        <v>250</v>
      </c>
    </row>
    <row r="131" spans="2:65" s="9" customFormat="1" ht="29.85" customHeight="1">
      <c r="B131" s="156"/>
      <c r="C131" s="157"/>
      <c r="D131" s="166" t="s">
        <v>113</v>
      </c>
      <c r="E131" s="166"/>
      <c r="F131" s="166"/>
      <c r="G131" s="166"/>
      <c r="H131" s="166"/>
      <c r="I131" s="166"/>
      <c r="J131" s="166"/>
      <c r="K131" s="166"/>
      <c r="L131" s="166"/>
      <c r="M131" s="166"/>
      <c r="N131" s="241">
        <f>BK131</f>
        <v>0</v>
      </c>
      <c r="O131" s="242"/>
      <c r="P131" s="242"/>
      <c r="Q131" s="242"/>
      <c r="R131" s="159"/>
      <c r="T131" s="160"/>
      <c r="U131" s="157"/>
      <c r="V131" s="157"/>
      <c r="W131" s="161">
        <f>SUM(W132:W135)</f>
        <v>0</v>
      </c>
      <c r="X131" s="157"/>
      <c r="Y131" s="161">
        <f>SUM(Y132:Y135)</f>
        <v>36.973800000000004</v>
      </c>
      <c r="Z131" s="157"/>
      <c r="AA131" s="162">
        <f>SUM(AA132:AA135)</f>
        <v>0</v>
      </c>
      <c r="AR131" s="163" t="s">
        <v>82</v>
      </c>
      <c r="AT131" s="164" t="s">
        <v>75</v>
      </c>
      <c r="AU131" s="164" t="s">
        <v>82</v>
      </c>
      <c r="AY131" s="163" t="s">
        <v>140</v>
      </c>
      <c r="BK131" s="165">
        <f>SUM(BK132:BK135)</f>
        <v>0</v>
      </c>
    </row>
    <row r="132" spans="2:65" s="1" customFormat="1" ht="44.25" customHeight="1">
      <c r="B132" s="34"/>
      <c r="C132" s="167" t="s">
        <v>170</v>
      </c>
      <c r="D132" s="167" t="s">
        <v>141</v>
      </c>
      <c r="E132" s="168" t="s">
        <v>163</v>
      </c>
      <c r="F132" s="245" t="s">
        <v>164</v>
      </c>
      <c r="G132" s="245"/>
      <c r="H132" s="245"/>
      <c r="I132" s="245"/>
      <c r="J132" s="169" t="s">
        <v>144</v>
      </c>
      <c r="K132" s="170">
        <v>60</v>
      </c>
      <c r="L132" s="233">
        <v>0</v>
      </c>
      <c r="M132" s="246"/>
      <c r="N132" s="234">
        <f>ROUND(L132*K132,3)</f>
        <v>0</v>
      </c>
      <c r="O132" s="234"/>
      <c r="P132" s="234"/>
      <c r="Q132" s="234"/>
      <c r="R132" s="36"/>
      <c r="T132" s="172" t="s">
        <v>20</v>
      </c>
      <c r="U132" s="43" t="s">
        <v>43</v>
      </c>
      <c r="V132" s="35"/>
      <c r="W132" s="173">
        <f>V132*K132</f>
        <v>0</v>
      </c>
      <c r="X132" s="173">
        <v>0.29160000000000003</v>
      </c>
      <c r="Y132" s="173">
        <f>X132*K132</f>
        <v>17.496000000000002</v>
      </c>
      <c r="Z132" s="173">
        <v>0</v>
      </c>
      <c r="AA132" s="174">
        <f>Z132*K132</f>
        <v>0</v>
      </c>
      <c r="AR132" s="17" t="s">
        <v>145</v>
      </c>
      <c r="AT132" s="17" t="s">
        <v>141</v>
      </c>
      <c r="AU132" s="17" t="s">
        <v>85</v>
      </c>
      <c r="AY132" s="17" t="s">
        <v>140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7" t="s">
        <v>85</v>
      </c>
      <c r="BK132" s="175">
        <f>ROUND(L132*K132,3)</f>
        <v>0</v>
      </c>
      <c r="BL132" s="17" t="s">
        <v>145</v>
      </c>
      <c r="BM132" s="17" t="s">
        <v>251</v>
      </c>
    </row>
    <row r="133" spans="2:65" s="1" customFormat="1" ht="31.5" customHeight="1">
      <c r="B133" s="34"/>
      <c r="C133" s="167" t="s">
        <v>174</v>
      </c>
      <c r="D133" s="167" t="s">
        <v>141</v>
      </c>
      <c r="E133" s="168" t="s">
        <v>167</v>
      </c>
      <c r="F133" s="245" t="s">
        <v>168</v>
      </c>
      <c r="G133" s="245"/>
      <c r="H133" s="245"/>
      <c r="I133" s="245"/>
      <c r="J133" s="169" t="s">
        <v>144</v>
      </c>
      <c r="K133" s="170">
        <v>60</v>
      </c>
      <c r="L133" s="233">
        <v>0</v>
      </c>
      <c r="M133" s="246"/>
      <c r="N133" s="234">
        <f>ROUND(L133*K133,3)</f>
        <v>0</v>
      </c>
      <c r="O133" s="234"/>
      <c r="P133" s="234"/>
      <c r="Q133" s="234"/>
      <c r="R133" s="36"/>
      <c r="T133" s="172" t="s">
        <v>20</v>
      </c>
      <c r="U133" s="43" t="s">
        <v>43</v>
      </c>
      <c r="V133" s="35"/>
      <c r="W133" s="173">
        <f>V133*K133</f>
        <v>0</v>
      </c>
      <c r="X133" s="173">
        <v>8.0030000000000004E-2</v>
      </c>
      <c r="Y133" s="173">
        <f>X133*K133</f>
        <v>4.8018000000000001</v>
      </c>
      <c r="Z133" s="173">
        <v>0</v>
      </c>
      <c r="AA133" s="174">
        <f>Z133*K133</f>
        <v>0</v>
      </c>
      <c r="AR133" s="17" t="s">
        <v>145</v>
      </c>
      <c r="AT133" s="17" t="s">
        <v>141</v>
      </c>
      <c r="AU133" s="17" t="s">
        <v>85</v>
      </c>
      <c r="AY133" s="17" t="s">
        <v>140</v>
      </c>
      <c r="BE133" s="109">
        <f>IF(U133="základná",N133,0)</f>
        <v>0</v>
      </c>
      <c r="BF133" s="109">
        <f>IF(U133="znížená",N133,0)</f>
        <v>0</v>
      </c>
      <c r="BG133" s="109">
        <f>IF(U133="zákl. prenesená",N133,0)</f>
        <v>0</v>
      </c>
      <c r="BH133" s="109">
        <f>IF(U133="zníž. prenesená",N133,0)</f>
        <v>0</v>
      </c>
      <c r="BI133" s="109">
        <f>IF(U133="nulová",N133,0)</f>
        <v>0</v>
      </c>
      <c r="BJ133" s="17" t="s">
        <v>85</v>
      </c>
      <c r="BK133" s="175">
        <f>ROUND(L133*K133,3)</f>
        <v>0</v>
      </c>
      <c r="BL133" s="17" t="s">
        <v>145</v>
      </c>
      <c r="BM133" s="17" t="s">
        <v>252</v>
      </c>
    </row>
    <row r="134" spans="2:65" s="1" customFormat="1" ht="44.25" customHeight="1">
      <c r="B134" s="34"/>
      <c r="C134" s="167" t="s">
        <v>179</v>
      </c>
      <c r="D134" s="167" t="s">
        <v>141</v>
      </c>
      <c r="E134" s="168" t="s">
        <v>171</v>
      </c>
      <c r="F134" s="245" t="s">
        <v>172</v>
      </c>
      <c r="G134" s="245"/>
      <c r="H134" s="245"/>
      <c r="I134" s="245"/>
      <c r="J134" s="169" t="s">
        <v>144</v>
      </c>
      <c r="K134" s="170">
        <v>60</v>
      </c>
      <c r="L134" s="233">
        <v>0</v>
      </c>
      <c r="M134" s="246"/>
      <c r="N134" s="234">
        <f>ROUND(L134*K134,3)</f>
        <v>0</v>
      </c>
      <c r="O134" s="234"/>
      <c r="P134" s="234"/>
      <c r="Q134" s="234"/>
      <c r="R134" s="36"/>
      <c r="T134" s="172" t="s">
        <v>20</v>
      </c>
      <c r="U134" s="43" t="s">
        <v>43</v>
      </c>
      <c r="V134" s="35"/>
      <c r="W134" s="173">
        <f>V134*K134</f>
        <v>0</v>
      </c>
      <c r="X134" s="173">
        <v>0.112</v>
      </c>
      <c r="Y134" s="173">
        <f>X134*K134</f>
        <v>6.72</v>
      </c>
      <c r="Z134" s="173">
        <v>0</v>
      </c>
      <c r="AA134" s="174">
        <f>Z134*K134</f>
        <v>0</v>
      </c>
      <c r="AR134" s="17" t="s">
        <v>145</v>
      </c>
      <c r="AT134" s="17" t="s">
        <v>141</v>
      </c>
      <c r="AU134" s="17" t="s">
        <v>85</v>
      </c>
      <c r="AY134" s="17" t="s">
        <v>140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7" t="s">
        <v>85</v>
      </c>
      <c r="BK134" s="175">
        <f>ROUND(L134*K134,3)</f>
        <v>0</v>
      </c>
      <c r="BL134" s="17" t="s">
        <v>145</v>
      </c>
      <c r="BM134" s="17" t="s">
        <v>253</v>
      </c>
    </row>
    <row r="135" spans="2:65" s="1" customFormat="1" ht="22.5" customHeight="1">
      <c r="B135" s="34"/>
      <c r="C135" s="176" t="s">
        <v>183</v>
      </c>
      <c r="D135" s="176" t="s">
        <v>175</v>
      </c>
      <c r="E135" s="177" t="s">
        <v>254</v>
      </c>
      <c r="F135" s="247" t="s">
        <v>255</v>
      </c>
      <c r="G135" s="247"/>
      <c r="H135" s="247"/>
      <c r="I135" s="247"/>
      <c r="J135" s="178" t="s">
        <v>144</v>
      </c>
      <c r="K135" s="179">
        <v>61.2</v>
      </c>
      <c r="L135" s="248">
        <v>0</v>
      </c>
      <c r="M135" s="249"/>
      <c r="N135" s="250">
        <f>ROUND(L135*K135,3)</f>
        <v>0</v>
      </c>
      <c r="O135" s="234"/>
      <c r="P135" s="234"/>
      <c r="Q135" s="234"/>
      <c r="R135" s="36"/>
      <c r="T135" s="172" t="s">
        <v>20</v>
      </c>
      <c r="U135" s="43" t="s">
        <v>43</v>
      </c>
      <c r="V135" s="35"/>
      <c r="W135" s="173">
        <f>V135*K135</f>
        <v>0</v>
      </c>
      <c r="X135" s="173">
        <v>0.13</v>
      </c>
      <c r="Y135" s="173">
        <f>X135*K135</f>
        <v>7.9560000000000004</v>
      </c>
      <c r="Z135" s="173">
        <v>0</v>
      </c>
      <c r="AA135" s="174">
        <f>Z135*K135</f>
        <v>0</v>
      </c>
      <c r="AR135" s="17" t="s">
        <v>170</v>
      </c>
      <c r="AT135" s="17" t="s">
        <v>175</v>
      </c>
      <c r="AU135" s="17" t="s">
        <v>85</v>
      </c>
      <c r="AY135" s="17" t="s">
        <v>140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7" t="s">
        <v>85</v>
      </c>
      <c r="BK135" s="175">
        <f>ROUND(L135*K135,3)</f>
        <v>0</v>
      </c>
      <c r="BL135" s="17" t="s">
        <v>145</v>
      </c>
      <c r="BM135" s="17" t="s">
        <v>256</v>
      </c>
    </row>
    <row r="136" spans="2:65" s="9" customFormat="1" ht="29.85" customHeight="1">
      <c r="B136" s="156"/>
      <c r="C136" s="157"/>
      <c r="D136" s="166" t="s">
        <v>114</v>
      </c>
      <c r="E136" s="166"/>
      <c r="F136" s="166"/>
      <c r="G136" s="166"/>
      <c r="H136" s="166"/>
      <c r="I136" s="166"/>
      <c r="J136" s="166"/>
      <c r="K136" s="166"/>
      <c r="L136" s="166"/>
      <c r="M136" s="166"/>
      <c r="N136" s="241">
        <f>BK136</f>
        <v>0</v>
      </c>
      <c r="O136" s="242"/>
      <c r="P136" s="242"/>
      <c r="Q136" s="242"/>
      <c r="R136" s="159"/>
      <c r="T136" s="160"/>
      <c r="U136" s="157"/>
      <c r="V136" s="157"/>
      <c r="W136" s="161">
        <f>SUM(W137:W148)</f>
        <v>0</v>
      </c>
      <c r="X136" s="157"/>
      <c r="Y136" s="161">
        <f>SUM(Y137:Y148)</f>
        <v>7.1750200000000008</v>
      </c>
      <c r="Z136" s="157"/>
      <c r="AA136" s="162">
        <f>SUM(AA137:AA148)</f>
        <v>0.10500000000000001</v>
      </c>
      <c r="AR136" s="163" t="s">
        <v>82</v>
      </c>
      <c r="AT136" s="164" t="s">
        <v>75</v>
      </c>
      <c r="AU136" s="164" t="s">
        <v>82</v>
      </c>
      <c r="AY136" s="163" t="s">
        <v>140</v>
      </c>
      <c r="BK136" s="165">
        <f>SUM(BK137:BK148)</f>
        <v>0</v>
      </c>
    </row>
    <row r="137" spans="2:65" s="1" customFormat="1" ht="31.5" customHeight="1">
      <c r="B137" s="34"/>
      <c r="C137" s="167" t="s">
        <v>187</v>
      </c>
      <c r="D137" s="167" t="s">
        <v>141</v>
      </c>
      <c r="E137" s="168" t="s">
        <v>257</v>
      </c>
      <c r="F137" s="245" t="s">
        <v>258</v>
      </c>
      <c r="G137" s="245"/>
      <c r="H137" s="245"/>
      <c r="I137" s="245"/>
      <c r="J137" s="169" t="s">
        <v>190</v>
      </c>
      <c r="K137" s="170">
        <v>1</v>
      </c>
      <c r="L137" s="233">
        <v>0</v>
      </c>
      <c r="M137" s="246"/>
      <c r="N137" s="234">
        <f t="shared" ref="N137:N148" si="15">ROUND(L137*K137,3)</f>
        <v>0</v>
      </c>
      <c r="O137" s="234"/>
      <c r="P137" s="234"/>
      <c r="Q137" s="234"/>
      <c r="R137" s="36"/>
      <c r="T137" s="172" t="s">
        <v>20</v>
      </c>
      <c r="U137" s="43" t="s">
        <v>43</v>
      </c>
      <c r="V137" s="35"/>
      <c r="W137" s="173">
        <f t="shared" ref="W137:W148" si="16">V137*K137</f>
        <v>0</v>
      </c>
      <c r="X137" s="173">
        <v>0.22133</v>
      </c>
      <c r="Y137" s="173">
        <f t="shared" ref="Y137:Y148" si="17">X137*K137</f>
        <v>0.22133</v>
      </c>
      <c r="Z137" s="173">
        <v>0</v>
      </c>
      <c r="AA137" s="174">
        <f t="shared" ref="AA137:AA148" si="18">Z137*K137</f>
        <v>0</v>
      </c>
      <c r="AR137" s="17" t="s">
        <v>145</v>
      </c>
      <c r="AT137" s="17" t="s">
        <v>141</v>
      </c>
      <c r="AU137" s="17" t="s">
        <v>85</v>
      </c>
      <c r="AY137" s="17" t="s">
        <v>140</v>
      </c>
      <c r="BE137" s="109">
        <f t="shared" ref="BE137:BE148" si="19">IF(U137="základná",N137,0)</f>
        <v>0</v>
      </c>
      <c r="BF137" s="109">
        <f t="shared" ref="BF137:BF148" si="20">IF(U137="znížená",N137,0)</f>
        <v>0</v>
      </c>
      <c r="BG137" s="109">
        <f t="shared" ref="BG137:BG148" si="21">IF(U137="zákl. prenesená",N137,0)</f>
        <v>0</v>
      </c>
      <c r="BH137" s="109">
        <f t="shared" ref="BH137:BH148" si="22">IF(U137="zníž. prenesená",N137,0)</f>
        <v>0</v>
      </c>
      <c r="BI137" s="109">
        <f t="shared" ref="BI137:BI148" si="23">IF(U137="nulová",N137,0)</f>
        <v>0</v>
      </c>
      <c r="BJ137" s="17" t="s">
        <v>85</v>
      </c>
      <c r="BK137" s="175">
        <f t="shared" ref="BK137:BK148" si="24">ROUND(L137*K137,3)</f>
        <v>0</v>
      </c>
      <c r="BL137" s="17" t="s">
        <v>145</v>
      </c>
      <c r="BM137" s="17" t="s">
        <v>259</v>
      </c>
    </row>
    <row r="138" spans="2:65" s="1" customFormat="1" ht="44.25" customHeight="1">
      <c r="B138" s="34"/>
      <c r="C138" s="176" t="s">
        <v>192</v>
      </c>
      <c r="D138" s="176" t="s">
        <v>175</v>
      </c>
      <c r="E138" s="177" t="s">
        <v>260</v>
      </c>
      <c r="F138" s="247" t="s">
        <v>261</v>
      </c>
      <c r="G138" s="247"/>
      <c r="H138" s="247"/>
      <c r="I138" s="247"/>
      <c r="J138" s="178" t="s">
        <v>190</v>
      </c>
      <c r="K138" s="179">
        <v>1</v>
      </c>
      <c r="L138" s="248">
        <v>0</v>
      </c>
      <c r="M138" s="249"/>
      <c r="N138" s="250">
        <f t="shared" si="15"/>
        <v>0</v>
      </c>
      <c r="O138" s="234"/>
      <c r="P138" s="234"/>
      <c r="Q138" s="234"/>
      <c r="R138" s="36"/>
      <c r="T138" s="172" t="s">
        <v>20</v>
      </c>
      <c r="U138" s="43" t="s">
        <v>43</v>
      </c>
      <c r="V138" s="35"/>
      <c r="W138" s="173">
        <f t="shared" si="16"/>
        <v>0</v>
      </c>
      <c r="X138" s="173">
        <v>0</v>
      </c>
      <c r="Y138" s="173">
        <f t="shared" si="17"/>
        <v>0</v>
      </c>
      <c r="Z138" s="173">
        <v>0</v>
      </c>
      <c r="AA138" s="174">
        <f t="shared" si="18"/>
        <v>0</v>
      </c>
      <c r="AR138" s="17" t="s">
        <v>170</v>
      </c>
      <c r="AT138" s="17" t="s">
        <v>175</v>
      </c>
      <c r="AU138" s="17" t="s">
        <v>85</v>
      </c>
      <c r="AY138" s="17" t="s">
        <v>140</v>
      </c>
      <c r="BE138" s="109">
        <f t="shared" si="19"/>
        <v>0</v>
      </c>
      <c r="BF138" s="109">
        <f t="shared" si="20"/>
        <v>0</v>
      </c>
      <c r="BG138" s="109">
        <f t="shared" si="21"/>
        <v>0</v>
      </c>
      <c r="BH138" s="109">
        <f t="shared" si="22"/>
        <v>0</v>
      </c>
      <c r="BI138" s="109">
        <f t="shared" si="23"/>
        <v>0</v>
      </c>
      <c r="BJ138" s="17" t="s">
        <v>85</v>
      </c>
      <c r="BK138" s="175">
        <f t="shared" si="24"/>
        <v>0</v>
      </c>
      <c r="BL138" s="17" t="s">
        <v>145</v>
      </c>
      <c r="BM138" s="17" t="s">
        <v>262</v>
      </c>
    </row>
    <row r="139" spans="2:65" s="1" customFormat="1" ht="22.5" customHeight="1">
      <c r="B139" s="34"/>
      <c r="C139" s="176" t="s">
        <v>196</v>
      </c>
      <c r="D139" s="176" t="s">
        <v>175</v>
      </c>
      <c r="E139" s="177" t="s">
        <v>263</v>
      </c>
      <c r="F139" s="247" t="s">
        <v>264</v>
      </c>
      <c r="G139" s="247"/>
      <c r="H139" s="247"/>
      <c r="I139" s="247"/>
      <c r="J139" s="178" t="s">
        <v>149</v>
      </c>
      <c r="K139" s="179">
        <v>3.25</v>
      </c>
      <c r="L139" s="248">
        <v>0</v>
      </c>
      <c r="M139" s="249"/>
      <c r="N139" s="250">
        <f t="shared" si="15"/>
        <v>0</v>
      </c>
      <c r="O139" s="234"/>
      <c r="P139" s="234"/>
      <c r="Q139" s="234"/>
      <c r="R139" s="36"/>
      <c r="T139" s="172" t="s">
        <v>20</v>
      </c>
      <c r="U139" s="43" t="s">
        <v>43</v>
      </c>
      <c r="V139" s="35"/>
      <c r="W139" s="173">
        <f t="shared" si="16"/>
        <v>0</v>
      </c>
      <c r="X139" s="173">
        <v>1.4E-3</v>
      </c>
      <c r="Y139" s="173">
        <f t="shared" si="17"/>
        <v>4.5500000000000002E-3</v>
      </c>
      <c r="Z139" s="173">
        <v>0</v>
      </c>
      <c r="AA139" s="174">
        <f t="shared" si="18"/>
        <v>0</v>
      </c>
      <c r="AR139" s="17" t="s">
        <v>170</v>
      </c>
      <c r="AT139" s="17" t="s">
        <v>175</v>
      </c>
      <c r="AU139" s="17" t="s">
        <v>85</v>
      </c>
      <c r="AY139" s="17" t="s">
        <v>140</v>
      </c>
      <c r="BE139" s="109">
        <f t="shared" si="19"/>
        <v>0</v>
      </c>
      <c r="BF139" s="109">
        <f t="shared" si="20"/>
        <v>0</v>
      </c>
      <c r="BG139" s="109">
        <f t="shared" si="21"/>
        <v>0</v>
      </c>
      <c r="BH139" s="109">
        <f t="shared" si="22"/>
        <v>0</v>
      </c>
      <c r="BI139" s="109">
        <f t="shared" si="23"/>
        <v>0</v>
      </c>
      <c r="BJ139" s="17" t="s">
        <v>85</v>
      </c>
      <c r="BK139" s="175">
        <f t="shared" si="24"/>
        <v>0</v>
      </c>
      <c r="BL139" s="17" t="s">
        <v>145</v>
      </c>
      <c r="BM139" s="17" t="s">
        <v>265</v>
      </c>
    </row>
    <row r="140" spans="2:65" s="1" customFormat="1" ht="22.5" customHeight="1">
      <c r="B140" s="34"/>
      <c r="C140" s="176" t="s">
        <v>200</v>
      </c>
      <c r="D140" s="176" t="s">
        <v>175</v>
      </c>
      <c r="E140" s="177" t="s">
        <v>266</v>
      </c>
      <c r="F140" s="247" t="s">
        <v>267</v>
      </c>
      <c r="G140" s="247"/>
      <c r="H140" s="247"/>
      <c r="I140" s="247"/>
      <c r="J140" s="178" t="s">
        <v>190</v>
      </c>
      <c r="K140" s="179">
        <v>2</v>
      </c>
      <c r="L140" s="248">
        <v>0</v>
      </c>
      <c r="M140" s="249"/>
      <c r="N140" s="250">
        <f t="shared" si="15"/>
        <v>0</v>
      </c>
      <c r="O140" s="234"/>
      <c r="P140" s="234"/>
      <c r="Q140" s="234"/>
      <c r="R140" s="36"/>
      <c r="T140" s="172" t="s">
        <v>20</v>
      </c>
      <c r="U140" s="43" t="s">
        <v>43</v>
      </c>
      <c r="V140" s="35"/>
      <c r="W140" s="173">
        <f t="shared" si="16"/>
        <v>0</v>
      </c>
      <c r="X140" s="173">
        <v>0</v>
      </c>
      <c r="Y140" s="173">
        <f t="shared" si="17"/>
        <v>0</v>
      </c>
      <c r="Z140" s="173">
        <v>0</v>
      </c>
      <c r="AA140" s="174">
        <f t="shared" si="18"/>
        <v>0</v>
      </c>
      <c r="AR140" s="17" t="s">
        <v>170</v>
      </c>
      <c r="AT140" s="17" t="s">
        <v>175</v>
      </c>
      <c r="AU140" s="17" t="s">
        <v>85</v>
      </c>
      <c r="AY140" s="17" t="s">
        <v>140</v>
      </c>
      <c r="BE140" s="109">
        <f t="shared" si="19"/>
        <v>0</v>
      </c>
      <c r="BF140" s="109">
        <f t="shared" si="20"/>
        <v>0</v>
      </c>
      <c r="BG140" s="109">
        <f t="shared" si="21"/>
        <v>0</v>
      </c>
      <c r="BH140" s="109">
        <f t="shared" si="22"/>
        <v>0</v>
      </c>
      <c r="BI140" s="109">
        <f t="shared" si="23"/>
        <v>0</v>
      </c>
      <c r="BJ140" s="17" t="s">
        <v>85</v>
      </c>
      <c r="BK140" s="175">
        <f t="shared" si="24"/>
        <v>0</v>
      </c>
      <c r="BL140" s="17" t="s">
        <v>145</v>
      </c>
      <c r="BM140" s="17" t="s">
        <v>268</v>
      </c>
    </row>
    <row r="141" spans="2:65" s="1" customFormat="1" ht="22.5" customHeight="1">
      <c r="B141" s="34"/>
      <c r="C141" s="176" t="s">
        <v>204</v>
      </c>
      <c r="D141" s="176" t="s">
        <v>175</v>
      </c>
      <c r="E141" s="177" t="s">
        <v>269</v>
      </c>
      <c r="F141" s="247" t="s">
        <v>270</v>
      </c>
      <c r="G141" s="247"/>
      <c r="H141" s="247"/>
      <c r="I141" s="247"/>
      <c r="J141" s="178" t="s">
        <v>190</v>
      </c>
      <c r="K141" s="179">
        <v>1</v>
      </c>
      <c r="L141" s="248">
        <v>0</v>
      </c>
      <c r="M141" s="249"/>
      <c r="N141" s="250">
        <f t="shared" si="15"/>
        <v>0</v>
      </c>
      <c r="O141" s="234"/>
      <c r="P141" s="234"/>
      <c r="Q141" s="234"/>
      <c r="R141" s="36"/>
      <c r="T141" s="172" t="s">
        <v>20</v>
      </c>
      <c r="U141" s="43" t="s">
        <v>43</v>
      </c>
      <c r="V141" s="35"/>
      <c r="W141" s="173">
        <f t="shared" si="16"/>
        <v>0</v>
      </c>
      <c r="X141" s="173">
        <v>0</v>
      </c>
      <c r="Y141" s="173">
        <f t="shared" si="17"/>
        <v>0</v>
      </c>
      <c r="Z141" s="173">
        <v>0</v>
      </c>
      <c r="AA141" s="174">
        <f t="shared" si="18"/>
        <v>0</v>
      </c>
      <c r="AR141" s="17" t="s">
        <v>170</v>
      </c>
      <c r="AT141" s="17" t="s">
        <v>175</v>
      </c>
      <c r="AU141" s="17" t="s">
        <v>85</v>
      </c>
      <c r="AY141" s="17" t="s">
        <v>140</v>
      </c>
      <c r="BE141" s="109">
        <f t="shared" si="19"/>
        <v>0</v>
      </c>
      <c r="BF141" s="109">
        <f t="shared" si="20"/>
        <v>0</v>
      </c>
      <c r="BG141" s="109">
        <f t="shared" si="21"/>
        <v>0</v>
      </c>
      <c r="BH141" s="109">
        <f t="shared" si="22"/>
        <v>0</v>
      </c>
      <c r="BI141" s="109">
        <f t="shared" si="23"/>
        <v>0</v>
      </c>
      <c r="BJ141" s="17" t="s">
        <v>85</v>
      </c>
      <c r="BK141" s="175">
        <f t="shared" si="24"/>
        <v>0</v>
      </c>
      <c r="BL141" s="17" t="s">
        <v>145</v>
      </c>
      <c r="BM141" s="17" t="s">
        <v>271</v>
      </c>
    </row>
    <row r="142" spans="2:65" s="1" customFormat="1" ht="44.25" customHeight="1">
      <c r="B142" s="34"/>
      <c r="C142" s="167" t="s">
        <v>206</v>
      </c>
      <c r="D142" s="167" t="s">
        <v>141</v>
      </c>
      <c r="E142" s="168" t="s">
        <v>272</v>
      </c>
      <c r="F142" s="245" t="s">
        <v>273</v>
      </c>
      <c r="G142" s="245"/>
      <c r="H142" s="245"/>
      <c r="I142" s="245"/>
      <c r="J142" s="169" t="s">
        <v>144</v>
      </c>
      <c r="K142" s="170">
        <v>9</v>
      </c>
      <c r="L142" s="233">
        <v>0</v>
      </c>
      <c r="M142" s="246"/>
      <c r="N142" s="234">
        <f t="shared" si="15"/>
        <v>0</v>
      </c>
      <c r="O142" s="234"/>
      <c r="P142" s="234"/>
      <c r="Q142" s="234"/>
      <c r="R142" s="36"/>
      <c r="T142" s="172" t="s">
        <v>20</v>
      </c>
      <c r="U142" s="43" t="s">
        <v>43</v>
      </c>
      <c r="V142" s="35"/>
      <c r="W142" s="173">
        <f t="shared" si="16"/>
        <v>0</v>
      </c>
      <c r="X142" s="173">
        <v>6.6E-4</v>
      </c>
      <c r="Y142" s="173">
        <f t="shared" si="17"/>
        <v>5.94E-3</v>
      </c>
      <c r="Z142" s="173">
        <v>0</v>
      </c>
      <c r="AA142" s="174">
        <f t="shared" si="18"/>
        <v>0</v>
      </c>
      <c r="AR142" s="17" t="s">
        <v>145</v>
      </c>
      <c r="AT142" s="17" t="s">
        <v>141</v>
      </c>
      <c r="AU142" s="17" t="s">
        <v>85</v>
      </c>
      <c r="AY142" s="17" t="s">
        <v>140</v>
      </c>
      <c r="BE142" s="109">
        <f t="shared" si="19"/>
        <v>0</v>
      </c>
      <c r="BF142" s="109">
        <f t="shared" si="20"/>
        <v>0</v>
      </c>
      <c r="BG142" s="109">
        <f t="shared" si="21"/>
        <v>0</v>
      </c>
      <c r="BH142" s="109">
        <f t="shared" si="22"/>
        <v>0</v>
      </c>
      <c r="BI142" s="109">
        <f t="shared" si="23"/>
        <v>0</v>
      </c>
      <c r="BJ142" s="17" t="s">
        <v>85</v>
      </c>
      <c r="BK142" s="175">
        <f t="shared" si="24"/>
        <v>0</v>
      </c>
      <c r="BL142" s="17" t="s">
        <v>145</v>
      </c>
      <c r="BM142" s="17" t="s">
        <v>274</v>
      </c>
    </row>
    <row r="143" spans="2:65" s="1" customFormat="1" ht="44.25" customHeight="1">
      <c r="B143" s="34"/>
      <c r="C143" s="167" t="s">
        <v>210</v>
      </c>
      <c r="D143" s="167" t="s">
        <v>141</v>
      </c>
      <c r="E143" s="168" t="s">
        <v>275</v>
      </c>
      <c r="F143" s="245" t="s">
        <v>276</v>
      </c>
      <c r="G143" s="245"/>
      <c r="H143" s="245"/>
      <c r="I143" s="245"/>
      <c r="J143" s="169" t="s">
        <v>144</v>
      </c>
      <c r="K143" s="170">
        <v>9</v>
      </c>
      <c r="L143" s="233">
        <v>0</v>
      </c>
      <c r="M143" s="246"/>
      <c r="N143" s="234">
        <f t="shared" si="15"/>
        <v>0</v>
      </c>
      <c r="O143" s="234"/>
      <c r="P143" s="234"/>
      <c r="Q143" s="234"/>
      <c r="R143" s="36"/>
      <c r="T143" s="172" t="s">
        <v>20</v>
      </c>
      <c r="U143" s="43" t="s">
        <v>43</v>
      </c>
      <c r="V143" s="35"/>
      <c r="W143" s="173">
        <f t="shared" si="16"/>
        <v>0</v>
      </c>
      <c r="X143" s="173">
        <v>3.2000000000000003E-4</v>
      </c>
      <c r="Y143" s="173">
        <f t="shared" si="17"/>
        <v>2.8800000000000002E-3</v>
      </c>
      <c r="Z143" s="173">
        <v>0</v>
      </c>
      <c r="AA143" s="174">
        <f t="shared" si="18"/>
        <v>0</v>
      </c>
      <c r="AR143" s="17" t="s">
        <v>145</v>
      </c>
      <c r="AT143" s="17" t="s">
        <v>141</v>
      </c>
      <c r="AU143" s="17" t="s">
        <v>85</v>
      </c>
      <c r="AY143" s="17" t="s">
        <v>140</v>
      </c>
      <c r="BE143" s="109">
        <f t="shared" si="19"/>
        <v>0</v>
      </c>
      <c r="BF143" s="109">
        <f t="shared" si="20"/>
        <v>0</v>
      </c>
      <c r="BG143" s="109">
        <f t="shared" si="21"/>
        <v>0</v>
      </c>
      <c r="BH143" s="109">
        <f t="shared" si="22"/>
        <v>0</v>
      </c>
      <c r="BI143" s="109">
        <f t="shared" si="23"/>
        <v>0</v>
      </c>
      <c r="BJ143" s="17" t="s">
        <v>85</v>
      </c>
      <c r="BK143" s="175">
        <f t="shared" si="24"/>
        <v>0</v>
      </c>
      <c r="BL143" s="17" t="s">
        <v>145</v>
      </c>
      <c r="BM143" s="17" t="s">
        <v>277</v>
      </c>
    </row>
    <row r="144" spans="2:65" s="1" customFormat="1" ht="31.5" customHeight="1">
      <c r="B144" s="34"/>
      <c r="C144" s="167" t="s">
        <v>215</v>
      </c>
      <c r="D144" s="167" t="s">
        <v>141</v>
      </c>
      <c r="E144" s="168" t="s">
        <v>278</v>
      </c>
      <c r="F144" s="245" t="s">
        <v>279</v>
      </c>
      <c r="G144" s="245"/>
      <c r="H144" s="245"/>
      <c r="I144" s="245"/>
      <c r="J144" s="169" t="s">
        <v>144</v>
      </c>
      <c r="K144" s="170">
        <v>9</v>
      </c>
      <c r="L144" s="233">
        <v>0</v>
      </c>
      <c r="M144" s="246"/>
      <c r="N144" s="234">
        <f t="shared" si="15"/>
        <v>0</v>
      </c>
      <c r="O144" s="234"/>
      <c r="P144" s="234"/>
      <c r="Q144" s="234"/>
      <c r="R144" s="36"/>
      <c r="T144" s="172" t="s">
        <v>20</v>
      </c>
      <c r="U144" s="43" t="s">
        <v>43</v>
      </c>
      <c r="V144" s="35"/>
      <c r="W144" s="173">
        <f t="shared" si="16"/>
        <v>0</v>
      </c>
      <c r="X144" s="173">
        <v>0</v>
      </c>
      <c r="Y144" s="173">
        <f t="shared" si="17"/>
        <v>0</v>
      </c>
      <c r="Z144" s="173">
        <v>0</v>
      </c>
      <c r="AA144" s="174">
        <f t="shared" si="18"/>
        <v>0</v>
      </c>
      <c r="AR144" s="17" t="s">
        <v>145</v>
      </c>
      <c r="AT144" s="17" t="s">
        <v>141</v>
      </c>
      <c r="AU144" s="17" t="s">
        <v>85</v>
      </c>
      <c r="AY144" s="17" t="s">
        <v>140</v>
      </c>
      <c r="BE144" s="109">
        <f t="shared" si="19"/>
        <v>0</v>
      </c>
      <c r="BF144" s="109">
        <f t="shared" si="20"/>
        <v>0</v>
      </c>
      <c r="BG144" s="109">
        <f t="shared" si="21"/>
        <v>0</v>
      </c>
      <c r="BH144" s="109">
        <f t="shared" si="22"/>
        <v>0</v>
      </c>
      <c r="BI144" s="109">
        <f t="shared" si="23"/>
        <v>0</v>
      </c>
      <c r="BJ144" s="17" t="s">
        <v>85</v>
      </c>
      <c r="BK144" s="175">
        <f t="shared" si="24"/>
        <v>0</v>
      </c>
      <c r="BL144" s="17" t="s">
        <v>145</v>
      </c>
      <c r="BM144" s="17" t="s">
        <v>280</v>
      </c>
    </row>
    <row r="145" spans="2:65" s="1" customFormat="1" ht="44.25" customHeight="1">
      <c r="B145" s="34"/>
      <c r="C145" s="167" t="s">
        <v>10</v>
      </c>
      <c r="D145" s="167" t="s">
        <v>141</v>
      </c>
      <c r="E145" s="168" t="s">
        <v>281</v>
      </c>
      <c r="F145" s="245" t="s">
        <v>282</v>
      </c>
      <c r="G145" s="245"/>
      <c r="H145" s="245"/>
      <c r="I145" s="245"/>
      <c r="J145" s="169" t="s">
        <v>149</v>
      </c>
      <c r="K145" s="170">
        <v>57</v>
      </c>
      <c r="L145" s="233">
        <v>0</v>
      </c>
      <c r="M145" s="246"/>
      <c r="N145" s="234">
        <f t="shared" si="15"/>
        <v>0</v>
      </c>
      <c r="O145" s="234"/>
      <c r="P145" s="234"/>
      <c r="Q145" s="234"/>
      <c r="R145" s="36"/>
      <c r="T145" s="172" t="s">
        <v>20</v>
      </c>
      <c r="U145" s="43" t="s">
        <v>43</v>
      </c>
      <c r="V145" s="35"/>
      <c r="W145" s="173">
        <f t="shared" si="16"/>
        <v>0</v>
      </c>
      <c r="X145" s="173">
        <v>9.8530000000000006E-2</v>
      </c>
      <c r="Y145" s="173">
        <f t="shared" si="17"/>
        <v>5.6162100000000006</v>
      </c>
      <c r="Z145" s="173">
        <v>0</v>
      </c>
      <c r="AA145" s="174">
        <f t="shared" si="18"/>
        <v>0</v>
      </c>
      <c r="AR145" s="17" t="s">
        <v>145</v>
      </c>
      <c r="AT145" s="17" t="s">
        <v>141</v>
      </c>
      <c r="AU145" s="17" t="s">
        <v>85</v>
      </c>
      <c r="AY145" s="17" t="s">
        <v>140</v>
      </c>
      <c r="BE145" s="109">
        <f t="shared" si="19"/>
        <v>0</v>
      </c>
      <c r="BF145" s="109">
        <f t="shared" si="20"/>
        <v>0</v>
      </c>
      <c r="BG145" s="109">
        <f t="shared" si="21"/>
        <v>0</v>
      </c>
      <c r="BH145" s="109">
        <f t="shared" si="22"/>
        <v>0</v>
      </c>
      <c r="BI145" s="109">
        <f t="shared" si="23"/>
        <v>0</v>
      </c>
      <c r="BJ145" s="17" t="s">
        <v>85</v>
      </c>
      <c r="BK145" s="175">
        <f t="shared" si="24"/>
        <v>0</v>
      </c>
      <c r="BL145" s="17" t="s">
        <v>145</v>
      </c>
      <c r="BM145" s="17" t="s">
        <v>283</v>
      </c>
    </row>
    <row r="146" spans="2:65" s="1" customFormat="1" ht="22.5" customHeight="1">
      <c r="B146" s="34"/>
      <c r="C146" s="176" t="s">
        <v>222</v>
      </c>
      <c r="D146" s="176" t="s">
        <v>175</v>
      </c>
      <c r="E146" s="177" t="s">
        <v>188</v>
      </c>
      <c r="F146" s="247" t="s">
        <v>189</v>
      </c>
      <c r="G146" s="247"/>
      <c r="H146" s="247"/>
      <c r="I146" s="247"/>
      <c r="J146" s="178" t="s">
        <v>190</v>
      </c>
      <c r="K146" s="179">
        <v>57.57</v>
      </c>
      <c r="L146" s="248">
        <v>0</v>
      </c>
      <c r="M146" s="249"/>
      <c r="N146" s="250">
        <f t="shared" si="15"/>
        <v>0</v>
      </c>
      <c r="O146" s="234"/>
      <c r="P146" s="234"/>
      <c r="Q146" s="234"/>
      <c r="R146" s="36"/>
      <c r="T146" s="172" t="s">
        <v>20</v>
      </c>
      <c r="U146" s="43" t="s">
        <v>43</v>
      </c>
      <c r="V146" s="35"/>
      <c r="W146" s="173">
        <f t="shared" si="16"/>
        <v>0</v>
      </c>
      <c r="X146" s="173">
        <v>2.3E-2</v>
      </c>
      <c r="Y146" s="173">
        <f t="shared" si="17"/>
        <v>1.3241099999999999</v>
      </c>
      <c r="Z146" s="173">
        <v>0</v>
      </c>
      <c r="AA146" s="174">
        <f t="shared" si="18"/>
        <v>0</v>
      </c>
      <c r="AR146" s="17" t="s">
        <v>170</v>
      </c>
      <c r="AT146" s="17" t="s">
        <v>175</v>
      </c>
      <c r="AU146" s="17" t="s">
        <v>85</v>
      </c>
      <c r="AY146" s="17" t="s">
        <v>140</v>
      </c>
      <c r="BE146" s="109">
        <f t="shared" si="19"/>
        <v>0</v>
      </c>
      <c r="BF146" s="109">
        <f t="shared" si="20"/>
        <v>0</v>
      </c>
      <c r="BG146" s="109">
        <f t="shared" si="21"/>
        <v>0</v>
      </c>
      <c r="BH146" s="109">
        <f t="shared" si="22"/>
        <v>0</v>
      </c>
      <c r="BI146" s="109">
        <f t="shared" si="23"/>
        <v>0</v>
      </c>
      <c r="BJ146" s="17" t="s">
        <v>85</v>
      </c>
      <c r="BK146" s="175">
        <f t="shared" si="24"/>
        <v>0</v>
      </c>
      <c r="BL146" s="17" t="s">
        <v>145</v>
      </c>
      <c r="BM146" s="17" t="s">
        <v>284</v>
      </c>
    </row>
    <row r="147" spans="2:65" s="1" customFormat="1" ht="31.5" customHeight="1">
      <c r="B147" s="34"/>
      <c r="C147" s="167" t="s">
        <v>285</v>
      </c>
      <c r="D147" s="167" t="s">
        <v>141</v>
      </c>
      <c r="E147" s="168" t="s">
        <v>207</v>
      </c>
      <c r="F147" s="245" t="s">
        <v>208</v>
      </c>
      <c r="G147" s="245"/>
      <c r="H147" s="245"/>
      <c r="I147" s="245"/>
      <c r="J147" s="169" t="s">
        <v>149</v>
      </c>
      <c r="K147" s="170">
        <v>3</v>
      </c>
      <c r="L147" s="233">
        <v>0</v>
      </c>
      <c r="M147" s="246"/>
      <c r="N147" s="234">
        <f t="shared" si="15"/>
        <v>0</v>
      </c>
      <c r="O147" s="234"/>
      <c r="P147" s="234"/>
      <c r="Q147" s="234"/>
      <c r="R147" s="36"/>
      <c r="T147" s="172" t="s">
        <v>20</v>
      </c>
      <c r="U147" s="43" t="s">
        <v>43</v>
      </c>
      <c r="V147" s="35"/>
      <c r="W147" s="173">
        <f t="shared" si="16"/>
        <v>0</v>
      </c>
      <c r="X147" s="173">
        <v>0</v>
      </c>
      <c r="Y147" s="173">
        <f t="shared" si="17"/>
        <v>0</v>
      </c>
      <c r="Z147" s="173">
        <v>0</v>
      </c>
      <c r="AA147" s="174">
        <f t="shared" si="18"/>
        <v>0</v>
      </c>
      <c r="AR147" s="17" t="s">
        <v>145</v>
      </c>
      <c r="AT147" s="17" t="s">
        <v>141</v>
      </c>
      <c r="AU147" s="17" t="s">
        <v>85</v>
      </c>
      <c r="AY147" s="17" t="s">
        <v>140</v>
      </c>
      <c r="BE147" s="109">
        <f t="shared" si="19"/>
        <v>0</v>
      </c>
      <c r="BF147" s="109">
        <f t="shared" si="20"/>
        <v>0</v>
      </c>
      <c r="BG147" s="109">
        <f t="shared" si="21"/>
        <v>0</v>
      </c>
      <c r="BH147" s="109">
        <f t="shared" si="22"/>
        <v>0</v>
      </c>
      <c r="BI147" s="109">
        <f t="shared" si="23"/>
        <v>0</v>
      </c>
      <c r="BJ147" s="17" t="s">
        <v>85</v>
      </c>
      <c r="BK147" s="175">
        <f t="shared" si="24"/>
        <v>0</v>
      </c>
      <c r="BL147" s="17" t="s">
        <v>145</v>
      </c>
      <c r="BM147" s="17" t="s">
        <v>286</v>
      </c>
    </row>
    <row r="148" spans="2:65" s="1" customFormat="1" ht="31.5" customHeight="1">
      <c r="B148" s="34"/>
      <c r="C148" s="167" t="s">
        <v>287</v>
      </c>
      <c r="D148" s="167" t="s">
        <v>141</v>
      </c>
      <c r="E148" s="168" t="s">
        <v>288</v>
      </c>
      <c r="F148" s="245" t="s">
        <v>289</v>
      </c>
      <c r="G148" s="245"/>
      <c r="H148" s="245"/>
      <c r="I148" s="245"/>
      <c r="J148" s="169" t="s">
        <v>149</v>
      </c>
      <c r="K148" s="170">
        <v>3</v>
      </c>
      <c r="L148" s="233">
        <v>0</v>
      </c>
      <c r="M148" s="246"/>
      <c r="N148" s="234">
        <f t="shared" si="15"/>
        <v>0</v>
      </c>
      <c r="O148" s="234"/>
      <c r="P148" s="234"/>
      <c r="Q148" s="234"/>
      <c r="R148" s="36"/>
      <c r="T148" s="172" t="s">
        <v>20</v>
      </c>
      <c r="U148" s="43" t="s">
        <v>43</v>
      </c>
      <c r="V148" s="35"/>
      <c r="W148" s="173">
        <f t="shared" si="16"/>
        <v>0</v>
      </c>
      <c r="X148" s="173">
        <v>0</v>
      </c>
      <c r="Y148" s="173">
        <f t="shared" si="17"/>
        <v>0</v>
      </c>
      <c r="Z148" s="173">
        <v>3.5000000000000003E-2</v>
      </c>
      <c r="AA148" s="174">
        <f t="shared" si="18"/>
        <v>0.10500000000000001</v>
      </c>
      <c r="AR148" s="17" t="s">
        <v>145</v>
      </c>
      <c r="AT148" s="17" t="s">
        <v>141</v>
      </c>
      <c r="AU148" s="17" t="s">
        <v>85</v>
      </c>
      <c r="AY148" s="17" t="s">
        <v>140</v>
      </c>
      <c r="BE148" s="109">
        <f t="shared" si="19"/>
        <v>0</v>
      </c>
      <c r="BF148" s="109">
        <f t="shared" si="20"/>
        <v>0</v>
      </c>
      <c r="BG148" s="109">
        <f t="shared" si="21"/>
        <v>0</v>
      </c>
      <c r="BH148" s="109">
        <f t="shared" si="22"/>
        <v>0</v>
      </c>
      <c r="BI148" s="109">
        <f t="shared" si="23"/>
        <v>0</v>
      </c>
      <c r="BJ148" s="17" t="s">
        <v>85</v>
      </c>
      <c r="BK148" s="175">
        <f t="shared" si="24"/>
        <v>0</v>
      </c>
      <c r="BL148" s="17" t="s">
        <v>145</v>
      </c>
      <c r="BM148" s="17" t="s">
        <v>290</v>
      </c>
    </row>
    <row r="149" spans="2:65" s="9" customFormat="1" ht="29.85" customHeight="1">
      <c r="B149" s="156"/>
      <c r="C149" s="157"/>
      <c r="D149" s="166" t="s">
        <v>115</v>
      </c>
      <c r="E149" s="166"/>
      <c r="F149" s="166"/>
      <c r="G149" s="166"/>
      <c r="H149" s="166"/>
      <c r="I149" s="166"/>
      <c r="J149" s="166"/>
      <c r="K149" s="166"/>
      <c r="L149" s="166"/>
      <c r="M149" s="166"/>
      <c r="N149" s="241">
        <f>BK149</f>
        <v>0</v>
      </c>
      <c r="O149" s="242"/>
      <c r="P149" s="242"/>
      <c r="Q149" s="242"/>
      <c r="R149" s="159"/>
      <c r="T149" s="160"/>
      <c r="U149" s="157"/>
      <c r="V149" s="157"/>
      <c r="W149" s="161">
        <f>W150</f>
        <v>0</v>
      </c>
      <c r="X149" s="157"/>
      <c r="Y149" s="161">
        <f>Y150</f>
        <v>0</v>
      </c>
      <c r="Z149" s="157"/>
      <c r="AA149" s="162">
        <f>AA150</f>
        <v>0</v>
      </c>
      <c r="AR149" s="163" t="s">
        <v>82</v>
      </c>
      <c r="AT149" s="164" t="s">
        <v>75</v>
      </c>
      <c r="AU149" s="164" t="s">
        <v>82</v>
      </c>
      <c r="AY149" s="163" t="s">
        <v>140</v>
      </c>
      <c r="BK149" s="165">
        <f>BK150</f>
        <v>0</v>
      </c>
    </row>
    <row r="150" spans="2:65" s="1" customFormat="1" ht="44.25" customHeight="1">
      <c r="B150" s="34"/>
      <c r="C150" s="167" t="s">
        <v>291</v>
      </c>
      <c r="D150" s="167" t="s">
        <v>141</v>
      </c>
      <c r="E150" s="168" t="s">
        <v>223</v>
      </c>
      <c r="F150" s="245" t="s">
        <v>224</v>
      </c>
      <c r="G150" s="245"/>
      <c r="H150" s="245"/>
      <c r="I150" s="245"/>
      <c r="J150" s="169" t="s">
        <v>213</v>
      </c>
      <c r="K150" s="170">
        <v>44.149000000000001</v>
      </c>
      <c r="L150" s="233">
        <v>0</v>
      </c>
      <c r="M150" s="246"/>
      <c r="N150" s="234">
        <f>ROUND(L150*K150,3)</f>
        <v>0</v>
      </c>
      <c r="O150" s="234"/>
      <c r="P150" s="234"/>
      <c r="Q150" s="234"/>
      <c r="R150" s="36"/>
      <c r="T150" s="172" t="s">
        <v>20</v>
      </c>
      <c r="U150" s="43" t="s">
        <v>43</v>
      </c>
      <c r="V150" s="35"/>
      <c r="W150" s="173">
        <f>V150*K150</f>
        <v>0</v>
      </c>
      <c r="X150" s="173">
        <v>0</v>
      </c>
      <c r="Y150" s="173">
        <f>X150*K150</f>
        <v>0</v>
      </c>
      <c r="Z150" s="173">
        <v>0</v>
      </c>
      <c r="AA150" s="174">
        <f>Z150*K150</f>
        <v>0</v>
      </c>
      <c r="AR150" s="17" t="s">
        <v>145</v>
      </c>
      <c r="AT150" s="17" t="s">
        <v>141</v>
      </c>
      <c r="AU150" s="17" t="s">
        <v>85</v>
      </c>
      <c r="AY150" s="17" t="s">
        <v>140</v>
      </c>
      <c r="BE150" s="109">
        <f>IF(U150="základná",N150,0)</f>
        <v>0</v>
      </c>
      <c r="BF150" s="109">
        <f>IF(U150="znížená",N150,0)</f>
        <v>0</v>
      </c>
      <c r="BG150" s="109">
        <f>IF(U150="zákl. prenesená",N150,0)</f>
        <v>0</v>
      </c>
      <c r="BH150" s="109">
        <f>IF(U150="zníž. prenesená",N150,0)</f>
        <v>0</v>
      </c>
      <c r="BI150" s="109">
        <f>IF(U150="nulová",N150,0)</f>
        <v>0</v>
      </c>
      <c r="BJ150" s="17" t="s">
        <v>85</v>
      </c>
      <c r="BK150" s="175">
        <f>ROUND(L150*K150,3)</f>
        <v>0</v>
      </c>
      <c r="BL150" s="17" t="s">
        <v>145</v>
      </c>
      <c r="BM150" s="17" t="s">
        <v>292</v>
      </c>
    </row>
    <row r="151" spans="2:65" s="1" customFormat="1" ht="49.9" customHeight="1">
      <c r="B151" s="34"/>
      <c r="C151" s="35"/>
      <c r="D151" s="158" t="s">
        <v>226</v>
      </c>
      <c r="E151" s="35"/>
      <c r="F151" s="35"/>
      <c r="G151" s="35"/>
      <c r="H151" s="35"/>
      <c r="I151" s="35"/>
      <c r="J151" s="35"/>
      <c r="K151" s="35"/>
      <c r="L151" s="35"/>
      <c r="M151" s="35"/>
      <c r="N151" s="243">
        <f t="shared" ref="N151:N156" si="25">BK151</f>
        <v>0</v>
      </c>
      <c r="O151" s="244"/>
      <c r="P151" s="244"/>
      <c r="Q151" s="244"/>
      <c r="R151" s="36"/>
      <c r="T151" s="142"/>
      <c r="U151" s="35"/>
      <c r="V151" s="35"/>
      <c r="W151" s="35"/>
      <c r="X151" s="35"/>
      <c r="Y151" s="35"/>
      <c r="Z151" s="35"/>
      <c r="AA151" s="77"/>
      <c r="AT151" s="17" t="s">
        <v>75</v>
      </c>
      <c r="AU151" s="17" t="s">
        <v>76</v>
      </c>
      <c r="AY151" s="17" t="s">
        <v>227</v>
      </c>
      <c r="BK151" s="175">
        <f>SUM(BK152:BK156)</f>
        <v>0</v>
      </c>
    </row>
    <row r="152" spans="2:65" s="1" customFormat="1" ht="22.35" customHeight="1">
      <c r="B152" s="34"/>
      <c r="C152" s="180" t="s">
        <v>20</v>
      </c>
      <c r="D152" s="180" t="s">
        <v>141</v>
      </c>
      <c r="E152" s="181" t="s">
        <v>20</v>
      </c>
      <c r="F152" s="232" t="s">
        <v>20</v>
      </c>
      <c r="G152" s="232"/>
      <c r="H152" s="232"/>
      <c r="I152" s="232"/>
      <c r="J152" s="182" t="s">
        <v>20</v>
      </c>
      <c r="K152" s="171"/>
      <c r="L152" s="233"/>
      <c r="M152" s="234"/>
      <c r="N152" s="234">
        <f t="shared" si="25"/>
        <v>0</v>
      </c>
      <c r="O152" s="234"/>
      <c r="P152" s="234"/>
      <c r="Q152" s="234"/>
      <c r="R152" s="36"/>
      <c r="T152" s="172" t="s">
        <v>20</v>
      </c>
      <c r="U152" s="183" t="s">
        <v>43</v>
      </c>
      <c r="V152" s="35"/>
      <c r="W152" s="35"/>
      <c r="X152" s="35"/>
      <c r="Y152" s="35"/>
      <c r="Z152" s="35"/>
      <c r="AA152" s="77"/>
      <c r="AT152" s="17" t="s">
        <v>227</v>
      </c>
      <c r="AU152" s="17" t="s">
        <v>82</v>
      </c>
      <c r="AY152" s="17" t="s">
        <v>227</v>
      </c>
      <c r="BE152" s="109">
        <f>IF(U152="základná",N152,0)</f>
        <v>0</v>
      </c>
      <c r="BF152" s="109">
        <f>IF(U152="znížená",N152,0)</f>
        <v>0</v>
      </c>
      <c r="BG152" s="109">
        <f>IF(U152="zákl. prenesená",N152,0)</f>
        <v>0</v>
      </c>
      <c r="BH152" s="109">
        <f>IF(U152="zníž. prenesená",N152,0)</f>
        <v>0</v>
      </c>
      <c r="BI152" s="109">
        <f>IF(U152="nulová",N152,0)</f>
        <v>0</v>
      </c>
      <c r="BJ152" s="17" t="s">
        <v>85</v>
      </c>
      <c r="BK152" s="175">
        <f>L152*K152</f>
        <v>0</v>
      </c>
    </row>
    <row r="153" spans="2:65" s="1" customFormat="1" ht="22.35" customHeight="1">
      <c r="B153" s="34"/>
      <c r="C153" s="180" t="s">
        <v>20</v>
      </c>
      <c r="D153" s="180" t="s">
        <v>141</v>
      </c>
      <c r="E153" s="181" t="s">
        <v>20</v>
      </c>
      <c r="F153" s="232" t="s">
        <v>20</v>
      </c>
      <c r="G153" s="232"/>
      <c r="H153" s="232"/>
      <c r="I153" s="232"/>
      <c r="J153" s="182" t="s">
        <v>20</v>
      </c>
      <c r="K153" s="171"/>
      <c r="L153" s="233"/>
      <c r="M153" s="234"/>
      <c r="N153" s="234">
        <f t="shared" si="25"/>
        <v>0</v>
      </c>
      <c r="O153" s="234"/>
      <c r="P153" s="234"/>
      <c r="Q153" s="234"/>
      <c r="R153" s="36"/>
      <c r="T153" s="172" t="s">
        <v>20</v>
      </c>
      <c r="U153" s="183" t="s">
        <v>43</v>
      </c>
      <c r="V153" s="35"/>
      <c r="W153" s="35"/>
      <c r="X153" s="35"/>
      <c r="Y153" s="35"/>
      <c r="Z153" s="35"/>
      <c r="AA153" s="77"/>
      <c r="AT153" s="17" t="s">
        <v>227</v>
      </c>
      <c r="AU153" s="17" t="s">
        <v>82</v>
      </c>
      <c r="AY153" s="17" t="s">
        <v>227</v>
      </c>
      <c r="BE153" s="109">
        <f>IF(U153="základná",N153,0)</f>
        <v>0</v>
      </c>
      <c r="BF153" s="109">
        <f>IF(U153="znížená",N153,0)</f>
        <v>0</v>
      </c>
      <c r="BG153" s="109">
        <f>IF(U153="zákl. prenesená",N153,0)</f>
        <v>0</v>
      </c>
      <c r="BH153" s="109">
        <f>IF(U153="zníž. prenesená",N153,0)</f>
        <v>0</v>
      </c>
      <c r="BI153" s="109">
        <f>IF(U153="nulová",N153,0)</f>
        <v>0</v>
      </c>
      <c r="BJ153" s="17" t="s">
        <v>85</v>
      </c>
      <c r="BK153" s="175">
        <f>L153*K153</f>
        <v>0</v>
      </c>
    </row>
    <row r="154" spans="2:65" s="1" customFormat="1" ht="22.35" customHeight="1">
      <c r="B154" s="34"/>
      <c r="C154" s="180" t="s">
        <v>20</v>
      </c>
      <c r="D154" s="180" t="s">
        <v>141</v>
      </c>
      <c r="E154" s="181" t="s">
        <v>20</v>
      </c>
      <c r="F154" s="232" t="s">
        <v>20</v>
      </c>
      <c r="G154" s="232"/>
      <c r="H154" s="232"/>
      <c r="I154" s="232"/>
      <c r="J154" s="182" t="s">
        <v>20</v>
      </c>
      <c r="K154" s="171"/>
      <c r="L154" s="233"/>
      <c r="M154" s="234"/>
      <c r="N154" s="234">
        <f t="shared" si="25"/>
        <v>0</v>
      </c>
      <c r="O154" s="234"/>
      <c r="P154" s="234"/>
      <c r="Q154" s="234"/>
      <c r="R154" s="36"/>
      <c r="T154" s="172" t="s">
        <v>20</v>
      </c>
      <c r="U154" s="183" t="s">
        <v>43</v>
      </c>
      <c r="V154" s="35"/>
      <c r="W154" s="35"/>
      <c r="X154" s="35"/>
      <c r="Y154" s="35"/>
      <c r="Z154" s="35"/>
      <c r="AA154" s="77"/>
      <c r="AT154" s="17" t="s">
        <v>227</v>
      </c>
      <c r="AU154" s="17" t="s">
        <v>82</v>
      </c>
      <c r="AY154" s="17" t="s">
        <v>227</v>
      </c>
      <c r="BE154" s="109">
        <f>IF(U154="základná",N154,0)</f>
        <v>0</v>
      </c>
      <c r="BF154" s="109">
        <f>IF(U154="znížená",N154,0)</f>
        <v>0</v>
      </c>
      <c r="BG154" s="109">
        <f>IF(U154="zákl. prenesená",N154,0)</f>
        <v>0</v>
      </c>
      <c r="BH154" s="109">
        <f>IF(U154="zníž. prenesená",N154,0)</f>
        <v>0</v>
      </c>
      <c r="BI154" s="109">
        <f>IF(U154="nulová",N154,0)</f>
        <v>0</v>
      </c>
      <c r="BJ154" s="17" t="s">
        <v>85</v>
      </c>
      <c r="BK154" s="175">
        <f>L154*K154</f>
        <v>0</v>
      </c>
    </row>
    <row r="155" spans="2:65" s="1" customFormat="1" ht="22.35" customHeight="1">
      <c r="B155" s="34"/>
      <c r="C155" s="180" t="s">
        <v>20</v>
      </c>
      <c r="D155" s="180" t="s">
        <v>141</v>
      </c>
      <c r="E155" s="181" t="s">
        <v>20</v>
      </c>
      <c r="F155" s="232" t="s">
        <v>20</v>
      </c>
      <c r="G155" s="232"/>
      <c r="H155" s="232"/>
      <c r="I155" s="232"/>
      <c r="J155" s="182" t="s">
        <v>20</v>
      </c>
      <c r="K155" s="171"/>
      <c r="L155" s="233"/>
      <c r="M155" s="234"/>
      <c r="N155" s="234">
        <f t="shared" si="25"/>
        <v>0</v>
      </c>
      <c r="O155" s="234"/>
      <c r="P155" s="234"/>
      <c r="Q155" s="234"/>
      <c r="R155" s="36"/>
      <c r="T155" s="172" t="s">
        <v>20</v>
      </c>
      <c r="U155" s="183" t="s">
        <v>43</v>
      </c>
      <c r="V155" s="35"/>
      <c r="W155" s="35"/>
      <c r="X155" s="35"/>
      <c r="Y155" s="35"/>
      <c r="Z155" s="35"/>
      <c r="AA155" s="77"/>
      <c r="AT155" s="17" t="s">
        <v>227</v>
      </c>
      <c r="AU155" s="17" t="s">
        <v>82</v>
      </c>
      <c r="AY155" s="17" t="s">
        <v>227</v>
      </c>
      <c r="BE155" s="109">
        <f>IF(U155="základná",N155,0)</f>
        <v>0</v>
      </c>
      <c r="BF155" s="109">
        <f>IF(U155="znížená",N155,0)</f>
        <v>0</v>
      </c>
      <c r="BG155" s="109">
        <f>IF(U155="zákl. prenesená",N155,0)</f>
        <v>0</v>
      </c>
      <c r="BH155" s="109">
        <f>IF(U155="zníž. prenesená",N155,0)</f>
        <v>0</v>
      </c>
      <c r="BI155" s="109">
        <f>IF(U155="nulová",N155,0)</f>
        <v>0</v>
      </c>
      <c r="BJ155" s="17" t="s">
        <v>85</v>
      </c>
      <c r="BK155" s="175">
        <f>L155*K155</f>
        <v>0</v>
      </c>
    </row>
    <row r="156" spans="2:65" s="1" customFormat="1" ht="22.35" customHeight="1">
      <c r="B156" s="34"/>
      <c r="C156" s="180" t="s">
        <v>20</v>
      </c>
      <c r="D156" s="180" t="s">
        <v>141</v>
      </c>
      <c r="E156" s="181" t="s">
        <v>20</v>
      </c>
      <c r="F156" s="232" t="s">
        <v>20</v>
      </c>
      <c r="G156" s="232"/>
      <c r="H156" s="232"/>
      <c r="I156" s="232"/>
      <c r="J156" s="182" t="s">
        <v>20</v>
      </c>
      <c r="K156" s="171"/>
      <c r="L156" s="233"/>
      <c r="M156" s="234"/>
      <c r="N156" s="234">
        <f t="shared" si="25"/>
        <v>0</v>
      </c>
      <c r="O156" s="234"/>
      <c r="P156" s="234"/>
      <c r="Q156" s="234"/>
      <c r="R156" s="36"/>
      <c r="T156" s="172" t="s">
        <v>20</v>
      </c>
      <c r="U156" s="183" t="s">
        <v>43</v>
      </c>
      <c r="V156" s="55"/>
      <c r="W156" s="55"/>
      <c r="X156" s="55"/>
      <c r="Y156" s="55"/>
      <c r="Z156" s="55"/>
      <c r="AA156" s="57"/>
      <c r="AT156" s="17" t="s">
        <v>227</v>
      </c>
      <c r="AU156" s="17" t="s">
        <v>82</v>
      </c>
      <c r="AY156" s="17" t="s">
        <v>227</v>
      </c>
      <c r="BE156" s="109">
        <f>IF(U156="základná",N156,0)</f>
        <v>0</v>
      </c>
      <c r="BF156" s="109">
        <f>IF(U156="znížená",N156,0)</f>
        <v>0</v>
      </c>
      <c r="BG156" s="109">
        <f>IF(U156="zákl. prenesená",N156,0)</f>
        <v>0</v>
      </c>
      <c r="BH156" s="109">
        <f>IF(U156="zníž. prenesená",N156,0)</f>
        <v>0</v>
      </c>
      <c r="BI156" s="109">
        <f>IF(U156="nulová",N156,0)</f>
        <v>0</v>
      </c>
      <c r="BJ156" s="17" t="s">
        <v>85</v>
      </c>
      <c r="BK156" s="175">
        <f>L156*K156</f>
        <v>0</v>
      </c>
    </row>
    <row r="157" spans="2:65" s="1" customFormat="1" ht="6.95" customHeight="1">
      <c r="B157" s="58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60"/>
    </row>
  </sheetData>
  <sheetProtection algorithmName="SHA-512" hashValue="/71gvHo42jgdbhOSYHw+ZZ0LBuYQ9bsGmMToYNDReeUGXyPLoOgYUcNnAzrWTsGGVFOIXeqk9yYdUScIDO+uzw==" saltValue="xE+03aR3HVbc+64KAI/C3g==" spinCount="100000" sheet="1" objects="1" scenarios="1" formatCells="0" formatColumns="0" formatRows="0" sort="0" autoFilter="0"/>
  <mergeCells count="162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50:I150"/>
    <mergeCell ref="L150:M150"/>
    <mergeCell ref="N150:Q150"/>
    <mergeCell ref="H1:K1"/>
    <mergeCell ref="S2:AC2"/>
    <mergeCell ref="F155:I155"/>
    <mergeCell ref="L155:M155"/>
    <mergeCell ref="N155:Q155"/>
    <mergeCell ref="F156:I156"/>
    <mergeCell ref="L156:M156"/>
    <mergeCell ref="N156:Q156"/>
    <mergeCell ref="N121:Q121"/>
    <mergeCell ref="N122:Q122"/>
    <mergeCell ref="N123:Q123"/>
    <mergeCell ref="N131:Q131"/>
    <mergeCell ref="N136:Q136"/>
    <mergeCell ref="N149:Q149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</mergeCells>
  <dataValidations count="2">
    <dataValidation type="list" allowBlank="1" showInputMessage="1" showErrorMessage="1" error="Povolené sú hodnoty K, M." sqref="D152:D157">
      <formula1>"K, M"</formula1>
    </dataValidation>
    <dataValidation type="list" allowBlank="1" showInputMessage="1" showErrorMessage="1" error="Povolené sú hodnoty základná, znížená, nulová." sqref="U152:U157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1 - Chodník Slovanská - Č...</vt:lpstr>
      <vt:lpstr>2 - Chodník pri výškovej ...</vt:lpstr>
      <vt:lpstr>'1 - Chodník Slovanská - Č...'!Názvy_tlače</vt:lpstr>
      <vt:lpstr>'2 - Chodník pri výškovej ...'!Názvy_tlače</vt:lpstr>
      <vt:lpstr>'Rekapitulácia stavby'!Názvy_tlače</vt:lpstr>
      <vt:lpstr>'1 - Chodník Slovanská - Č...'!Oblasť_tlače</vt:lpstr>
      <vt:lpstr>'2 - Chodník pri výškovej 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svecova</cp:lastModifiedBy>
  <cp:lastPrinted>2017-09-05T08:06:59Z</cp:lastPrinted>
  <dcterms:created xsi:type="dcterms:W3CDTF">2017-07-25T06:29:23Z</dcterms:created>
  <dcterms:modified xsi:type="dcterms:W3CDTF">2017-09-05T08:07:55Z</dcterms:modified>
</cp:coreProperties>
</file>