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vecova\Documents\MsU\2017\VEREJNE_OBSTARAVANIE\§117\CHODNIK_MALA_OKRUZNA_LESNA\"/>
    </mc:Choice>
  </mc:AlternateContent>
  <bookViews>
    <workbookView xWindow="0" yWindow="0" windowWidth="24000" windowHeight="9735"/>
  </bookViews>
  <sheets>
    <sheet name="Rekapitulácia stavby" sheetId="1" r:id="rId1"/>
    <sheet name="1 - 1014- 9 a 1014-11" sheetId="2" r:id="rId2"/>
    <sheet name="2 - 1014-13 a 1014-15" sheetId="3" r:id="rId3"/>
    <sheet name="3 - 1014-17 a 1014-19" sheetId="4" r:id="rId4"/>
  </sheets>
  <definedNames>
    <definedName name="_xlnm.Print_Titles" localSheetId="1">'1 - 1014- 9 a 1014-11'!$125:$125</definedName>
    <definedName name="_xlnm.Print_Titles" localSheetId="2">'2 - 1014-13 a 1014-15'!$120:$120</definedName>
    <definedName name="_xlnm.Print_Titles" localSheetId="3">'3 - 1014-17 a 1014-19'!$120:$120</definedName>
    <definedName name="_xlnm.Print_Titles" localSheetId="0">'Rekapitulácia stavby'!$85:$85</definedName>
    <definedName name="_xlnm.Print_Area" localSheetId="1">'1 - 1014- 9 a 1014-11'!$C$4:$Q$70,'1 - 1014- 9 a 1014-11'!$C$76:$Q$109,'1 - 1014- 9 a 1014-11'!$C$115:$Q$168</definedName>
    <definedName name="_xlnm.Print_Area" localSheetId="2">'2 - 1014-13 a 1014-15'!$C$4:$Q$70,'2 - 1014-13 a 1014-15'!$C$76:$Q$104,'2 - 1014-13 a 1014-15'!$C$110:$Q$145</definedName>
    <definedName name="_xlnm.Print_Area" localSheetId="3">'3 - 1014-17 a 1014-19'!$C$4:$Q$70,'3 - 1014-17 a 1014-19'!$C$76:$Q$104,'3 - 1014-17 a 1014-19'!$C$110:$Q$146</definedName>
    <definedName name="_xlnm.Print_Area" localSheetId="0">'Rekapitulácia stavby'!$C$4:$AP$70,'Rekapitulácia stavby'!$C$76:$AP$98</definedName>
  </definedNames>
  <calcPr calcId="162913"/>
</workbook>
</file>

<file path=xl/calcChain.xml><?xml version="1.0" encoding="utf-8"?>
<calcChain xmlns="http://schemas.openxmlformats.org/spreadsheetml/2006/main">
  <c r="AY90" i="1" l="1"/>
  <c r="AX90" i="1"/>
  <c r="BI146" i="4"/>
  <c r="BH146" i="4"/>
  <c r="BG146" i="4"/>
  <c r="BE146" i="4"/>
  <c r="N146" i="4"/>
  <c r="BF146" i="4" s="1"/>
  <c r="BK146" i="4"/>
  <c r="BI145" i="4"/>
  <c r="BH145" i="4"/>
  <c r="BG145" i="4"/>
  <c r="BE145" i="4"/>
  <c r="BK145" i="4"/>
  <c r="N145" i="4" s="1"/>
  <c r="BF145" i="4" s="1"/>
  <c r="BI144" i="4"/>
  <c r="BH144" i="4"/>
  <c r="BG144" i="4"/>
  <c r="BF144" i="4"/>
  <c r="BE144" i="4"/>
  <c r="N144" i="4"/>
  <c r="BK144" i="4"/>
  <c r="BI143" i="4"/>
  <c r="BH143" i="4"/>
  <c r="BG143" i="4"/>
  <c r="BE143" i="4"/>
  <c r="BK143" i="4"/>
  <c r="N143" i="4" s="1"/>
  <c r="BF143" i="4" s="1"/>
  <c r="BI142" i="4"/>
  <c r="BH142" i="4"/>
  <c r="BG142" i="4"/>
  <c r="BE142" i="4"/>
  <c r="N142" i="4"/>
  <c r="BF142" i="4" s="1"/>
  <c r="BK142" i="4"/>
  <c r="BK141" i="4" s="1"/>
  <c r="N141" i="4" s="1"/>
  <c r="N94" i="4" s="1"/>
  <c r="BI140" i="4"/>
  <c r="BH140" i="4"/>
  <c r="BG140" i="4"/>
  <c r="BE140" i="4"/>
  <c r="AA140" i="4"/>
  <c r="AA139" i="4" s="1"/>
  <c r="Y140" i="4"/>
  <c r="Y139" i="4" s="1"/>
  <c r="W140" i="4"/>
  <c r="W139" i="4" s="1"/>
  <c r="BK140" i="4"/>
  <c r="BK139" i="4" s="1"/>
  <c r="N139" i="4" s="1"/>
  <c r="N93" i="4" s="1"/>
  <c r="N140" i="4"/>
  <c r="BF140" i="4" s="1"/>
  <c r="BI138" i="4"/>
  <c r="BH138" i="4"/>
  <c r="BG138" i="4"/>
  <c r="BE138" i="4"/>
  <c r="AA138" i="4"/>
  <c r="Y138" i="4"/>
  <c r="W138" i="4"/>
  <c r="BK138" i="4"/>
  <c r="N138" i="4"/>
  <c r="BF138" i="4" s="1"/>
  <c r="BI137" i="4"/>
  <c r="BH137" i="4"/>
  <c r="BG137" i="4"/>
  <c r="BF137" i="4"/>
  <c r="BE137" i="4"/>
  <c r="AA137" i="4"/>
  <c r="Y137" i="4"/>
  <c r="W137" i="4"/>
  <c r="BK137" i="4"/>
  <c r="N137" i="4"/>
  <c r="BI136" i="4"/>
  <c r="BH136" i="4"/>
  <c r="BG136" i="4"/>
  <c r="BE136" i="4"/>
  <c r="AA136" i="4"/>
  <c r="Y136" i="4"/>
  <c r="W136" i="4"/>
  <c r="BK136" i="4"/>
  <c r="N136" i="4"/>
  <c r="BF136" i="4" s="1"/>
  <c r="BI135" i="4"/>
  <c r="BH135" i="4"/>
  <c r="BG135" i="4"/>
  <c r="BF135" i="4"/>
  <c r="BE135" i="4"/>
  <c r="AA135" i="4"/>
  <c r="Y135" i="4"/>
  <c r="W135" i="4"/>
  <c r="BK135" i="4"/>
  <c r="N135" i="4"/>
  <c r="BI134" i="4"/>
  <c r="BH134" i="4"/>
  <c r="BG134" i="4"/>
  <c r="BE134" i="4"/>
  <c r="AA134" i="4"/>
  <c r="Y134" i="4"/>
  <c r="W134" i="4"/>
  <c r="BK134" i="4"/>
  <c r="N134" i="4"/>
  <c r="BF134" i="4" s="1"/>
  <c r="BI133" i="4"/>
  <c r="BH133" i="4"/>
  <c r="BG133" i="4"/>
  <c r="BF133" i="4"/>
  <c r="BE133" i="4"/>
  <c r="AA133" i="4"/>
  <c r="Y133" i="4"/>
  <c r="W133" i="4"/>
  <c r="BK133" i="4"/>
  <c r="N133" i="4"/>
  <c r="BI132" i="4"/>
  <c r="BH132" i="4"/>
  <c r="BG132" i="4"/>
  <c r="BE132" i="4"/>
  <c r="AA132" i="4"/>
  <c r="AA131" i="4" s="1"/>
  <c r="Y132" i="4"/>
  <c r="Y131" i="4" s="1"/>
  <c r="W132" i="4"/>
  <c r="W131" i="4" s="1"/>
  <c r="BK132" i="4"/>
  <c r="BK131" i="4" s="1"/>
  <c r="N131" i="4" s="1"/>
  <c r="N92" i="4" s="1"/>
  <c r="N132" i="4"/>
  <c r="BF132" i="4" s="1"/>
  <c r="BI130" i="4"/>
  <c r="BH130" i="4"/>
  <c r="BG130" i="4"/>
  <c r="BF130" i="4"/>
  <c r="BE130" i="4"/>
  <c r="AA130" i="4"/>
  <c r="Y130" i="4"/>
  <c r="W130" i="4"/>
  <c r="BK130" i="4"/>
  <c r="N130" i="4"/>
  <c r="BI129" i="4"/>
  <c r="BH129" i="4"/>
  <c r="BG129" i="4"/>
  <c r="BE129" i="4"/>
  <c r="AA129" i="4"/>
  <c r="Y129" i="4"/>
  <c r="W129" i="4"/>
  <c r="BK129" i="4"/>
  <c r="N129" i="4"/>
  <c r="BF129" i="4" s="1"/>
  <c r="BI128" i="4"/>
  <c r="BH128" i="4"/>
  <c r="BG128" i="4"/>
  <c r="BF128" i="4"/>
  <c r="BE128" i="4"/>
  <c r="AA128" i="4"/>
  <c r="AA127" i="4" s="1"/>
  <c r="Y128" i="4"/>
  <c r="Y127" i="4" s="1"/>
  <c r="W128" i="4"/>
  <c r="W127" i="4" s="1"/>
  <c r="BK128" i="4"/>
  <c r="BK127" i="4" s="1"/>
  <c r="N127" i="4" s="1"/>
  <c r="N91" i="4" s="1"/>
  <c r="N128" i="4"/>
  <c r="BI126" i="4"/>
  <c r="BH126" i="4"/>
  <c r="BG126" i="4"/>
  <c r="BF126" i="4"/>
  <c r="BE126" i="4"/>
  <c r="AA126" i="4"/>
  <c r="Y126" i="4"/>
  <c r="W126" i="4"/>
  <c r="BK126" i="4"/>
  <c r="N126" i="4"/>
  <c r="BI125" i="4"/>
  <c r="BH125" i="4"/>
  <c r="BG125" i="4"/>
  <c r="BE125" i="4"/>
  <c r="AA125" i="4"/>
  <c r="Y125" i="4"/>
  <c r="W125" i="4"/>
  <c r="BK125" i="4"/>
  <c r="N125" i="4"/>
  <c r="BF125" i="4" s="1"/>
  <c r="BI124" i="4"/>
  <c r="BH124" i="4"/>
  <c r="BG124" i="4"/>
  <c r="BF124" i="4"/>
  <c r="BE124" i="4"/>
  <c r="AA124" i="4"/>
  <c r="AA123" i="4" s="1"/>
  <c r="AA122" i="4" s="1"/>
  <c r="AA121" i="4" s="1"/>
  <c r="Y124" i="4"/>
  <c r="Y123" i="4" s="1"/>
  <c r="W124" i="4"/>
  <c r="W123" i="4" s="1"/>
  <c r="BK124" i="4"/>
  <c r="BK123" i="4" s="1"/>
  <c r="N124" i="4"/>
  <c r="F117" i="4"/>
  <c r="F115" i="4"/>
  <c r="F113" i="4"/>
  <c r="BI102" i="4"/>
  <c r="BH102" i="4"/>
  <c r="BG102" i="4"/>
  <c r="BE102" i="4"/>
  <c r="BI101" i="4"/>
  <c r="BH101" i="4"/>
  <c r="BG101" i="4"/>
  <c r="BE101" i="4"/>
  <c r="BI100" i="4"/>
  <c r="BH100" i="4"/>
  <c r="BG100" i="4"/>
  <c r="BE100" i="4"/>
  <c r="BI99" i="4"/>
  <c r="BH99" i="4"/>
  <c r="BG99" i="4"/>
  <c r="BE99" i="4"/>
  <c r="BI98" i="4"/>
  <c r="BH98" i="4"/>
  <c r="BG98" i="4"/>
  <c r="BE98" i="4"/>
  <c r="BI97" i="4"/>
  <c r="H36" i="4" s="1"/>
  <c r="BD90" i="1" s="1"/>
  <c r="BH97" i="4"/>
  <c r="H35" i="4" s="1"/>
  <c r="BC90" i="1" s="1"/>
  <c r="BG97" i="4"/>
  <c r="H34" i="4" s="1"/>
  <c r="BB90" i="1" s="1"/>
  <c r="BE97" i="4"/>
  <c r="M32" i="4" s="1"/>
  <c r="AV90" i="1" s="1"/>
  <c r="F83" i="4"/>
  <c r="F81" i="4"/>
  <c r="F79" i="4"/>
  <c r="O21" i="4"/>
  <c r="E21" i="4"/>
  <c r="M118" i="4" s="1"/>
  <c r="O20" i="4"/>
  <c r="O18" i="4"/>
  <c r="E18" i="4"/>
  <c r="M117" i="4" s="1"/>
  <c r="O17" i="4"/>
  <c r="O15" i="4"/>
  <c r="E15" i="4"/>
  <c r="F118" i="4" s="1"/>
  <c r="O14" i="4"/>
  <c r="O9" i="4"/>
  <c r="M115" i="4" s="1"/>
  <c r="F6" i="4"/>
  <c r="F112" i="4" s="1"/>
  <c r="AY89" i="1"/>
  <c r="AX89" i="1"/>
  <c r="BI145" i="3"/>
  <c r="BH145" i="3"/>
  <c r="BG145" i="3"/>
  <c r="BE145" i="3"/>
  <c r="BK145" i="3"/>
  <c r="N145" i="3" s="1"/>
  <c r="BF145" i="3" s="1"/>
  <c r="BI144" i="3"/>
  <c r="BH144" i="3"/>
  <c r="BG144" i="3"/>
  <c r="BE144" i="3"/>
  <c r="BK144" i="3"/>
  <c r="N144" i="3" s="1"/>
  <c r="BF144" i="3" s="1"/>
  <c r="BI143" i="3"/>
  <c r="BH143" i="3"/>
  <c r="BG143" i="3"/>
  <c r="BE143" i="3"/>
  <c r="N143" i="3"/>
  <c r="BF143" i="3" s="1"/>
  <c r="BK143" i="3"/>
  <c r="BI142" i="3"/>
  <c r="BH142" i="3"/>
  <c r="BG142" i="3"/>
  <c r="BE142" i="3"/>
  <c r="N142" i="3"/>
  <c r="BF142" i="3" s="1"/>
  <c r="BK142" i="3"/>
  <c r="BI141" i="3"/>
  <c r="BH141" i="3"/>
  <c r="BG141" i="3"/>
  <c r="BE141" i="3"/>
  <c r="BK141" i="3"/>
  <c r="N141" i="3" s="1"/>
  <c r="BF141" i="3" s="1"/>
  <c r="BI139" i="3"/>
  <c r="BH139" i="3"/>
  <c r="BG139" i="3"/>
  <c r="BE139" i="3"/>
  <c r="AA139" i="3"/>
  <c r="AA138" i="3" s="1"/>
  <c r="Y139" i="3"/>
  <c r="Y138" i="3" s="1"/>
  <c r="W139" i="3"/>
  <c r="W138" i="3" s="1"/>
  <c r="BK139" i="3"/>
  <c r="BK138" i="3" s="1"/>
  <c r="N138" i="3" s="1"/>
  <c r="N93" i="3" s="1"/>
  <c r="N139" i="3"/>
  <c r="BF139" i="3" s="1"/>
  <c r="BI137" i="3"/>
  <c r="BH137" i="3"/>
  <c r="BG137" i="3"/>
  <c r="BE137" i="3"/>
  <c r="AA137" i="3"/>
  <c r="Y137" i="3"/>
  <c r="W137" i="3"/>
  <c r="BK137" i="3"/>
  <c r="N137" i="3"/>
  <c r="BF137" i="3" s="1"/>
  <c r="BI136" i="3"/>
  <c r="BH136" i="3"/>
  <c r="BG136" i="3"/>
  <c r="BE136" i="3"/>
  <c r="AA136" i="3"/>
  <c r="Y136" i="3"/>
  <c r="W136" i="3"/>
  <c r="BK136" i="3"/>
  <c r="N136" i="3"/>
  <c r="BF136" i="3" s="1"/>
  <c r="BI135" i="3"/>
  <c r="BH135" i="3"/>
  <c r="BG135" i="3"/>
  <c r="BE135" i="3"/>
  <c r="AA135" i="3"/>
  <c r="Y135" i="3"/>
  <c r="W135" i="3"/>
  <c r="BK135" i="3"/>
  <c r="N135" i="3"/>
  <c r="BF135" i="3" s="1"/>
  <c r="BI134" i="3"/>
  <c r="BH134" i="3"/>
  <c r="BG134" i="3"/>
  <c r="BF134" i="3"/>
  <c r="BE134" i="3"/>
  <c r="AA134" i="3"/>
  <c r="Y134" i="3"/>
  <c r="W134" i="3"/>
  <c r="BK134" i="3"/>
  <c r="N134" i="3"/>
  <c r="BI133" i="3"/>
  <c r="BH133" i="3"/>
  <c r="BG133" i="3"/>
  <c r="BE133" i="3"/>
  <c r="AA133" i="3"/>
  <c r="Y133" i="3"/>
  <c r="W133" i="3"/>
  <c r="BK133" i="3"/>
  <c r="N133" i="3"/>
  <c r="BF133" i="3" s="1"/>
  <c r="BI132" i="3"/>
  <c r="BH132" i="3"/>
  <c r="BG132" i="3"/>
  <c r="BF132" i="3"/>
  <c r="BE132" i="3"/>
  <c r="AA132" i="3"/>
  <c r="AA131" i="3" s="1"/>
  <c r="Y132" i="3"/>
  <c r="Y131" i="3" s="1"/>
  <c r="W132" i="3"/>
  <c r="W131" i="3" s="1"/>
  <c r="BK132" i="3"/>
  <c r="BK131" i="3" s="1"/>
  <c r="N131" i="3" s="1"/>
  <c r="N92" i="3" s="1"/>
  <c r="N132" i="3"/>
  <c r="BI130" i="3"/>
  <c r="BH130" i="3"/>
  <c r="BG130" i="3"/>
  <c r="BE130" i="3"/>
  <c r="AA130" i="3"/>
  <c r="Y130" i="3"/>
  <c r="W130" i="3"/>
  <c r="BK130" i="3"/>
  <c r="N130" i="3"/>
  <c r="BF130" i="3" s="1"/>
  <c r="BI129" i="3"/>
  <c r="BH129" i="3"/>
  <c r="BG129" i="3"/>
  <c r="BF129" i="3"/>
  <c r="BE129" i="3"/>
  <c r="AA129" i="3"/>
  <c r="Y129" i="3"/>
  <c r="W129" i="3"/>
  <c r="BK129" i="3"/>
  <c r="N129" i="3"/>
  <c r="BI128" i="3"/>
  <c r="BH128" i="3"/>
  <c r="BG128" i="3"/>
  <c r="BE128" i="3"/>
  <c r="AA128" i="3"/>
  <c r="AA127" i="3" s="1"/>
  <c r="Y128" i="3"/>
  <c r="Y127" i="3" s="1"/>
  <c r="W128" i="3"/>
  <c r="W127" i="3" s="1"/>
  <c r="BK128" i="3"/>
  <c r="BK127" i="3" s="1"/>
  <c r="N127" i="3" s="1"/>
  <c r="N91" i="3" s="1"/>
  <c r="N128" i="3"/>
  <c r="BF128" i="3" s="1"/>
  <c r="BI126" i="3"/>
  <c r="BH126" i="3"/>
  <c r="BG126" i="3"/>
  <c r="BE126" i="3"/>
  <c r="AA126" i="3"/>
  <c r="Y126" i="3"/>
  <c r="W126" i="3"/>
  <c r="BK126" i="3"/>
  <c r="N126" i="3"/>
  <c r="BF126" i="3" s="1"/>
  <c r="BI125" i="3"/>
  <c r="BH125" i="3"/>
  <c r="BG125" i="3"/>
  <c r="BF125" i="3"/>
  <c r="BE125" i="3"/>
  <c r="AA125" i="3"/>
  <c r="Y125" i="3"/>
  <c r="W125" i="3"/>
  <c r="BK125" i="3"/>
  <c r="N125" i="3"/>
  <c r="BI124" i="3"/>
  <c r="BH124" i="3"/>
  <c r="BG124" i="3"/>
  <c r="BE124" i="3"/>
  <c r="AA124" i="3"/>
  <c r="AA123" i="3" s="1"/>
  <c r="AA122" i="3" s="1"/>
  <c r="AA121" i="3" s="1"/>
  <c r="Y124" i="3"/>
  <c r="Y123" i="3" s="1"/>
  <c r="Y122" i="3" s="1"/>
  <c r="Y121" i="3" s="1"/>
  <c r="W124" i="3"/>
  <c r="W123" i="3" s="1"/>
  <c r="W122" i="3" s="1"/>
  <c r="W121" i="3" s="1"/>
  <c r="AU89" i="1" s="1"/>
  <c r="BK124" i="3"/>
  <c r="BK123" i="3" s="1"/>
  <c r="N124" i="3"/>
  <c r="BF124" i="3" s="1"/>
  <c r="F117" i="3"/>
  <c r="F115" i="3"/>
  <c r="F113" i="3"/>
  <c r="BI102" i="3"/>
  <c r="BH102" i="3"/>
  <c r="BG102" i="3"/>
  <c r="BE102" i="3"/>
  <c r="BI101" i="3"/>
  <c r="BH101" i="3"/>
  <c r="BG101" i="3"/>
  <c r="BE101" i="3"/>
  <c r="BI100" i="3"/>
  <c r="BH100" i="3"/>
  <c r="BG100" i="3"/>
  <c r="BE100" i="3"/>
  <c r="BI99" i="3"/>
  <c r="BH99" i="3"/>
  <c r="BG99" i="3"/>
  <c r="BE99" i="3"/>
  <c r="BI98" i="3"/>
  <c r="BH98" i="3"/>
  <c r="BG98" i="3"/>
  <c r="BE98" i="3"/>
  <c r="BI97" i="3"/>
  <c r="H36" i="3" s="1"/>
  <c r="BD89" i="1" s="1"/>
  <c r="BH97" i="3"/>
  <c r="H35" i="3" s="1"/>
  <c r="BC89" i="1" s="1"/>
  <c r="BG97" i="3"/>
  <c r="H34" i="3" s="1"/>
  <c r="BB89" i="1" s="1"/>
  <c r="BE97" i="3"/>
  <c r="H32" i="3" s="1"/>
  <c r="AZ89" i="1" s="1"/>
  <c r="F83" i="3"/>
  <c r="F81" i="3"/>
  <c r="F79" i="3"/>
  <c r="O21" i="3"/>
  <c r="E21" i="3"/>
  <c r="M118" i="3" s="1"/>
  <c r="O20" i="3"/>
  <c r="O18" i="3"/>
  <c r="E18" i="3"/>
  <c r="M117" i="3" s="1"/>
  <c r="O17" i="3"/>
  <c r="O15" i="3"/>
  <c r="E15" i="3"/>
  <c r="F118" i="3" s="1"/>
  <c r="O14" i="3"/>
  <c r="O9" i="3"/>
  <c r="M115" i="3" s="1"/>
  <c r="F6" i="3"/>
  <c r="F112" i="3" s="1"/>
  <c r="AY88" i="1"/>
  <c r="AX88" i="1"/>
  <c r="BI168" i="2"/>
  <c r="BH168" i="2"/>
  <c r="BG168" i="2"/>
  <c r="BE168" i="2"/>
  <c r="N168" i="2"/>
  <c r="BF168" i="2" s="1"/>
  <c r="BK168" i="2"/>
  <c r="BI167" i="2"/>
  <c r="BH167" i="2"/>
  <c r="BG167" i="2"/>
  <c r="BE167" i="2"/>
  <c r="BK167" i="2"/>
  <c r="N167" i="2" s="1"/>
  <c r="BF167" i="2" s="1"/>
  <c r="BI166" i="2"/>
  <c r="BH166" i="2"/>
  <c r="BG166" i="2"/>
  <c r="BE166" i="2"/>
  <c r="BK166" i="2"/>
  <c r="N166" i="2" s="1"/>
  <c r="BF166" i="2" s="1"/>
  <c r="BI165" i="2"/>
  <c r="BH165" i="2"/>
  <c r="BG165" i="2"/>
  <c r="BE165" i="2"/>
  <c r="N165" i="2"/>
  <c r="BF165" i="2" s="1"/>
  <c r="BK165" i="2"/>
  <c r="BI164" i="2"/>
  <c r="BH164" i="2"/>
  <c r="BG164" i="2"/>
  <c r="BE164" i="2"/>
  <c r="N164" i="2"/>
  <c r="BF164" i="2" s="1"/>
  <c r="BK164" i="2"/>
  <c r="BK163" i="2" s="1"/>
  <c r="N163" i="2" s="1"/>
  <c r="N99" i="2" s="1"/>
  <c r="BI162" i="2"/>
  <c r="BH162" i="2"/>
  <c r="BG162" i="2"/>
  <c r="BE162" i="2"/>
  <c r="AA162" i="2"/>
  <c r="AA161" i="2" s="1"/>
  <c r="Y162" i="2"/>
  <c r="Y161" i="2" s="1"/>
  <c r="W162" i="2"/>
  <c r="W161" i="2" s="1"/>
  <c r="BK162" i="2"/>
  <c r="BK161" i="2" s="1"/>
  <c r="N161" i="2" s="1"/>
  <c r="N98" i="2" s="1"/>
  <c r="N162" i="2"/>
  <c r="BF162" i="2" s="1"/>
  <c r="BI160" i="2"/>
  <c r="BH160" i="2"/>
  <c r="BG160" i="2"/>
  <c r="BE160" i="2"/>
  <c r="AA160" i="2"/>
  <c r="Y160" i="2"/>
  <c r="W160" i="2"/>
  <c r="BK160" i="2"/>
  <c r="N160" i="2"/>
  <c r="BF160" i="2" s="1"/>
  <c r="BI159" i="2"/>
  <c r="BH159" i="2"/>
  <c r="BG159" i="2"/>
  <c r="BF159" i="2"/>
  <c r="BE159" i="2"/>
  <c r="AA159" i="2"/>
  <c r="Y159" i="2"/>
  <c r="W159" i="2"/>
  <c r="BK159" i="2"/>
  <c r="N159" i="2"/>
  <c r="BI158" i="2"/>
  <c r="BH158" i="2"/>
  <c r="BG158" i="2"/>
  <c r="BE158" i="2"/>
  <c r="AA158" i="2"/>
  <c r="Y158" i="2"/>
  <c r="W158" i="2"/>
  <c r="BK158" i="2"/>
  <c r="N158" i="2"/>
  <c r="BF158" i="2" s="1"/>
  <c r="BI157" i="2"/>
  <c r="BH157" i="2"/>
  <c r="BG157" i="2"/>
  <c r="BF157" i="2"/>
  <c r="BE157" i="2"/>
  <c r="AA157" i="2"/>
  <c r="Y157" i="2"/>
  <c r="W157" i="2"/>
  <c r="BK157" i="2"/>
  <c r="N157" i="2"/>
  <c r="BI156" i="2"/>
  <c r="BH156" i="2"/>
  <c r="BG156" i="2"/>
  <c r="BE156" i="2"/>
  <c r="AA156" i="2"/>
  <c r="Y156" i="2"/>
  <c r="W156" i="2"/>
  <c r="BK156" i="2"/>
  <c r="N156" i="2"/>
  <c r="BF156" i="2" s="1"/>
  <c r="BI155" i="2"/>
  <c r="BH155" i="2"/>
  <c r="BG155" i="2"/>
  <c r="BF155" i="2"/>
  <c r="BE155" i="2"/>
  <c r="AA155" i="2"/>
  <c r="AA154" i="2" s="1"/>
  <c r="Y155" i="2"/>
  <c r="Y154" i="2" s="1"/>
  <c r="W155" i="2"/>
  <c r="W154" i="2" s="1"/>
  <c r="BK155" i="2"/>
  <c r="BK154" i="2" s="1"/>
  <c r="N154" i="2" s="1"/>
  <c r="N97" i="2" s="1"/>
  <c r="N155" i="2"/>
  <c r="BI153" i="2"/>
  <c r="BH153" i="2"/>
  <c r="BG153" i="2"/>
  <c r="BF153" i="2"/>
  <c r="BE153" i="2"/>
  <c r="AA153" i="2"/>
  <c r="Y153" i="2"/>
  <c r="W153" i="2"/>
  <c r="BK153" i="2"/>
  <c r="N153" i="2"/>
  <c r="BI152" i="2"/>
  <c r="BH152" i="2"/>
  <c r="BG152" i="2"/>
  <c r="BE152" i="2"/>
  <c r="AA152" i="2"/>
  <c r="Y152" i="2"/>
  <c r="W152" i="2"/>
  <c r="BK152" i="2"/>
  <c r="N152" i="2"/>
  <c r="BF152" i="2" s="1"/>
  <c r="BI151" i="2"/>
  <c r="BH151" i="2"/>
  <c r="BG151" i="2"/>
  <c r="BE151" i="2"/>
  <c r="AA151" i="2"/>
  <c r="AA150" i="2" s="1"/>
  <c r="Y151" i="2"/>
  <c r="Y150" i="2" s="1"/>
  <c r="W151" i="2"/>
  <c r="W150" i="2" s="1"/>
  <c r="BK151" i="2"/>
  <c r="BK150" i="2" s="1"/>
  <c r="N150" i="2" s="1"/>
  <c r="N96" i="2" s="1"/>
  <c r="N151" i="2"/>
  <c r="BF151" i="2" s="1"/>
  <c r="BI149" i="2"/>
  <c r="BH149" i="2"/>
  <c r="BG149" i="2"/>
  <c r="BE149" i="2"/>
  <c r="AA149" i="2"/>
  <c r="Y149" i="2"/>
  <c r="W149" i="2"/>
  <c r="BK149" i="2"/>
  <c r="N149" i="2"/>
  <c r="BF149" i="2" s="1"/>
  <c r="BI148" i="2"/>
  <c r="BH148" i="2"/>
  <c r="BG148" i="2"/>
  <c r="BF148" i="2"/>
  <c r="BE148" i="2"/>
  <c r="AA148" i="2"/>
  <c r="Y148" i="2"/>
  <c r="W148" i="2"/>
  <c r="BK148" i="2"/>
  <c r="N148" i="2"/>
  <c r="BI147" i="2"/>
  <c r="BH147" i="2"/>
  <c r="BG147" i="2"/>
  <c r="BE147" i="2"/>
  <c r="AA147" i="2"/>
  <c r="AA146" i="2" s="1"/>
  <c r="AA145" i="2" s="1"/>
  <c r="Y147" i="2"/>
  <c r="Y146" i="2" s="1"/>
  <c r="W147" i="2"/>
  <c r="W146" i="2" s="1"/>
  <c r="BK147" i="2"/>
  <c r="BK146" i="2" s="1"/>
  <c r="N147" i="2"/>
  <c r="BF147" i="2" s="1"/>
  <c r="BI144" i="2"/>
  <c r="BH144" i="2"/>
  <c r="BG144" i="2"/>
  <c r="BE144" i="2"/>
  <c r="AA144" i="2"/>
  <c r="AA143" i="2" s="1"/>
  <c r="Y144" i="2"/>
  <c r="Y143" i="2" s="1"/>
  <c r="W144" i="2"/>
  <c r="W143" i="2" s="1"/>
  <c r="BK144" i="2"/>
  <c r="BK143" i="2" s="1"/>
  <c r="N143" i="2" s="1"/>
  <c r="N93" i="2" s="1"/>
  <c r="N144" i="2"/>
  <c r="BF144" i="2" s="1"/>
  <c r="BI142" i="2"/>
  <c r="BH142" i="2"/>
  <c r="BG142" i="2"/>
  <c r="BE142" i="2"/>
  <c r="AA142" i="2"/>
  <c r="Y142" i="2"/>
  <c r="W142" i="2"/>
  <c r="BK142" i="2"/>
  <c r="N142" i="2"/>
  <c r="BF142" i="2" s="1"/>
  <c r="BI141" i="2"/>
  <c r="BH141" i="2"/>
  <c r="BG141" i="2"/>
  <c r="BF141" i="2"/>
  <c r="BE141" i="2"/>
  <c r="AA141" i="2"/>
  <c r="Y141" i="2"/>
  <c r="W141" i="2"/>
  <c r="BK141" i="2"/>
  <c r="N141" i="2"/>
  <c r="BI140" i="2"/>
  <c r="BH140" i="2"/>
  <c r="BG140" i="2"/>
  <c r="BE140" i="2"/>
  <c r="AA140" i="2"/>
  <c r="Y140" i="2"/>
  <c r="W140" i="2"/>
  <c r="BK140" i="2"/>
  <c r="N140" i="2"/>
  <c r="BF140" i="2" s="1"/>
  <c r="BI139" i="2"/>
  <c r="BH139" i="2"/>
  <c r="BG139" i="2"/>
  <c r="BF139" i="2"/>
  <c r="BE139" i="2"/>
  <c r="AA139" i="2"/>
  <c r="Y139" i="2"/>
  <c r="W139" i="2"/>
  <c r="BK139" i="2"/>
  <c r="N139" i="2"/>
  <c r="BI138" i="2"/>
  <c r="BH138" i="2"/>
  <c r="BG138" i="2"/>
  <c r="BE138" i="2"/>
  <c r="AA138" i="2"/>
  <c r="Y138" i="2"/>
  <c r="W138" i="2"/>
  <c r="BK138" i="2"/>
  <c r="N138" i="2"/>
  <c r="BF138" i="2" s="1"/>
  <c r="BI137" i="2"/>
  <c r="BH137" i="2"/>
  <c r="BG137" i="2"/>
  <c r="BF137" i="2"/>
  <c r="BE137" i="2"/>
  <c r="AA137" i="2"/>
  <c r="AA136" i="2" s="1"/>
  <c r="Y137" i="2"/>
  <c r="Y136" i="2" s="1"/>
  <c r="W137" i="2"/>
  <c r="W136" i="2" s="1"/>
  <c r="BK137" i="2"/>
  <c r="BK136" i="2" s="1"/>
  <c r="N136" i="2" s="1"/>
  <c r="N92" i="2" s="1"/>
  <c r="N137" i="2"/>
  <c r="BI135" i="2"/>
  <c r="BH135" i="2"/>
  <c r="BG135" i="2"/>
  <c r="BE135" i="2"/>
  <c r="AA135" i="2"/>
  <c r="Y135" i="2"/>
  <c r="W135" i="2"/>
  <c r="BK135" i="2"/>
  <c r="N135" i="2"/>
  <c r="BF135" i="2" s="1"/>
  <c r="BI134" i="2"/>
  <c r="BH134" i="2"/>
  <c r="BG134" i="2"/>
  <c r="BF134" i="2"/>
  <c r="BE134" i="2"/>
  <c r="AA134" i="2"/>
  <c r="Y134" i="2"/>
  <c r="W134" i="2"/>
  <c r="BK134" i="2"/>
  <c r="N134" i="2"/>
  <c r="BI133" i="2"/>
  <c r="BH133" i="2"/>
  <c r="BG133" i="2"/>
  <c r="BE133" i="2"/>
  <c r="AA133" i="2"/>
  <c r="AA132" i="2" s="1"/>
  <c r="Y133" i="2"/>
  <c r="Y132" i="2" s="1"/>
  <c r="W133" i="2"/>
  <c r="W132" i="2" s="1"/>
  <c r="BK133" i="2"/>
  <c r="BK132" i="2" s="1"/>
  <c r="N132" i="2" s="1"/>
  <c r="N91" i="2" s="1"/>
  <c r="N133" i="2"/>
  <c r="BF133" i="2" s="1"/>
  <c r="BI131" i="2"/>
  <c r="BH131" i="2"/>
  <c r="BG131" i="2"/>
  <c r="BE131" i="2"/>
  <c r="AA131" i="2"/>
  <c r="Y131" i="2"/>
  <c r="W131" i="2"/>
  <c r="BK131" i="2"/>
  <c r="N131" i="2"/>
  <c r="BF131" i="2" s="1"/>
  <c r="BI130" i="2"/>
  <c r="BH130" i="2"/>
  <c r="BG130" i="2"/>
  <c r="BF130" i="2"/>
  <c r="BE130" i="2"/>
  <c r="AA130" i="2"/>
  <c r="Y130" i="2"/>
  <c r="W130" i="2"/>
  <c r="BK130" i="2"/>
  <c r="N130" i="2"/>
  <c r="BI129" i="2"/>
  <c r="BH129" i="2"/>
  <c r="BG129" i="2"/>
  <c r="BE129" i="2"/>
  <c r="AA129" i="2"/>
  <c r="AA128" i="2" s="1"/>
  <c r="Y129" i="2"/>
  <c r="W129" i="2"/>
  <c r="W128" i="2" s="1"/>
  <c r="W127" i="2" s="1"/>
  <c r="BK129" i="2"/>
  <c r="N129" i="2"/>
  <c r="BF129" i="2" s="1"/>
  <c r="M123" i="2"/>
  <c r="F122" i="2"/>
  <c r="M120" i="2"/>
  <c r="F120" i="2"/>
  <c r="F118" i="2"/>
  <c r="BI107" i="2"/>
  <c r="BH107" i="2"/>
  <c r="BG107" i="2"/>
  <c r="BE107" i="2"/>
  <c r="BI106" i="2"/>
  <c r="BH106" i="2"/>
  <c r="BG106" i="2"/>
  <c r="BE106" i="2"/>
  <c r="BI105" i="2"/>
  <c r="BH105" i="2"/>
  <c r="BG105" i="2"/>
  <c r="BE105" i="2"/>
  <c r="BI104" i="2"/>
  <c r="BH104" i="2"/>
  <c r="BG104" i="2"/>
  <c r="BE104" i="2"/>
  <c r="BI103" i="2"/>
  <c r="BH103" i="2"/>
  <c r="BG103" i="2"/>
  <c r="BE103" i="2"/>
  <c r="BI102" i="2"/>
  <c r="H36" i="2" s="1"/>
  <c r="BD88" i="1" s="1"/>
  <c r="BD87" i="1" s="1"/>
  <c r="W35" i="1" s="1"/>
  <c r="BH102" i="2"/>
  <c r="H35" i="2" s="1"/>
  <c r="BC88" i="1" s="1"/>
  <c r="BG102" i="2"/>
  <c r="BE102" i="2"/>
  <c r="M84" i="2"/>
  <c r="F83" i="2"/>
  <c r="M81" i="2"/>
  <c r="F81" i="2"/>
  <c r="F79" i="2"/>
  <c r="O21" i="2"/>
  <c r="E21" i="2"/>
  <c r="O20" i="2"/>
  <c r="O18" i="2"/>
  <c r="E18" i="2"/>
  <c r="M122" i="2" s="1"/>
  <c r="O17" i="2"/>
  <c r="O15" i="2"/>
  <c r="E15" i="2"/>
  <c r="F123" i="2" s="1"/>
  <c r="O14" i="2"/>
  <c r="O9" i="2"/>
  <c r="F6" i="2"/>
  <c r="F117" i="2" s="1"/>
  <c r="CK96" i="1"/>
  <c r="CJ96" i="1"/>
  <c r="CI96" i="1"/>
  <c r="CC96" i="1"/>
  <c r="CH96" i="1"/>
  <c r="CB96" i="1"/>
  <c r="CG96" i="1"/>
  <c r="CA96" i="1"/>
  <c r="CF96" i="1"/>
  <c r="BZ96" i="1"/>
  <c r="CE96" i="1"/>
  <c r="CK95" i="1"/>
  <c r="CJ95" i="1"/>
  <c r="CI95" i="1"/>
  <c r="CC95" i="1"/>
  <c r="CH95" i="1"/>
  <c r="CB95" i="1"/>
  <c r="CG95" i="1"/>
  <c r="CA95" i="1"/>
  <c r="CF95" i="1"/>
  <c r="BZ95" i="1"/>
  <c r="CE95" i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H93" i="1"/>
  <c r="CG93" i="1"/>
  <c r="CF93" i="1"/>
  <c r="BZ93" i="1"/>
  <c r="CE93" i="1"/>
  <c r="BC87" i="1"/>
  <c r="AY87" i="1" s="1"/>
  <c r="AM83" i="1"/>
  <c r="L83" i="1"/>
  <c r="AM82" i="1"/>
  <c r="L82" i="1"/>
  <c r="AM80" i="1"/>
  <c r="L80" i="1"/>
  <c r="L78" i="1"/>
  <c r="L77" i="1"/>
  <c r="M32" i="2" l="1"/>
  <c r="AV88" i="1" s="1"/>
  <c r="H32" i="2"/>
  <c r="AZ88" i="1" s="1"/>
  <c r="F78" i="2"/>
  <c r="Y128" i="2"/>
  <c r="Y127" i="2" s="1"/>
  <c r="BK145" i="2"/>
  <c r="N145" i="2" s="1"/>
  <c r="N94" i="2" s="1"/>
  <c r="N146" i="2"/>
  <c r="N95" i="2" s="1"/>
  <c r="N123" i="4"/>
  <c r="N90" i="4" s="1"/>
  <c r="BK122" i="4"/>
  <c r="W34" i="1"/>
  <c r="M83" i="2"/>
  <c r="H34" i="2"/>
  <c r="BB88" i="1" s="1"/>
  <c r="BB87" i="1" s="1"/>
  <c r="AA127" i="2"/>
  <c r="AA126" i="2" s="1"/>
  <c r="W145" i="2"/>
  <c r="W126" i="2" s="1"/>
  <c r="AU88" i="1" s="1"/>
  <c r="AU87" i="1" s="1"/>
  <c r="BK122" i="3"/>
  <c r="N123" i="3"/>
  <c r="N90" i="3" s="1"/>
  <c r="W122" i="4"/>
  <c r="W121" i="4" s="1"/>
  <c r="AU90" i="1" s="1"/>
  <c r="F84" i="2"/>
  <c r="BK128" i="2"/>
  <c r="Y145" i="2"/>
  <c r="Y122" i="4"/>
  <c r="Y121" i="4" s="1"/>
  <c r="M83" i="3"/>
  <c r="M32" i="3"/>
  <c r="AV89" i="1" s="1"/>
  <c r="BK140" i="3"/>
  <c r="N140" i="3" s="1"/>
  <c r="N94" i="3" s="1"/>
  <c r="M83" i="4"/>
  <c r="F84" i="3"/>
  <c r="F84" i="4"/>
  <c r="H32" i="4"/>
  <c r="AZ90" i="1" s="1"/>
  <c r="M81" i="3"/>
  <c r="M84" i="3"/>
  <c r="M81" i="4"/>
  <c r="M84" i="4"/>
  <c r="F78" i="3"/>
  <c r="F78" i="4"/>
  <c r="AX87" i="1" l="1"/>
  <c r="W33" i="1"/>
  <c r="N122" i="4"/>
  <c r="N89" i="4" s="1"/>
  <c r="BK121" i="4"/>
  <c r="N121" i="4" s="1"/>
  <c r="N88" i="4" s="1"/>
  <c r="Y126" i="2"/>
  <c r="BK127" i="2"/>
  <c r="N128" i="2"/>
  <c r="N90" i="2" s="1"/>
  <c r="BK121" i="3"/>
  <c r="N121" i="3" s="1"/>
  <c r="N88" i="3" s="1"/>
  <c r="N122" i="3"/>
  <c r="N89" i="3" s="1"/>
  <c r="AZ87" i="1"/>
  <c r="N102" i="4" l="1"/>
  <c r="BF102" i="4" s="1"/>
  <c r="N100" i="4"/>
  <c r="BF100" i="4" s="1"/>
  <c r="N98" i="4"/>
  <c r="BF98" i="4" s="1"/>
  <c r="M27" i="4"/>
  <c r="N101" i="4"/>
  <c r="BF101" i="4" s="1"/>
  <c r="N99" i="4"/>
  <c r="BF99" i="4" s="1"/>
  <c r="N97" i="4"/>
  <c r="AV87" i="1"/>
  <c r="N127" i="2"/>
  <c r="N89" i="2" s="1"/>
  <c r="BK126" i="2"/>
  <c r="N126" i="2" s="1"/>
  <c r="N88" i="2" s="1"/>
  <c r="N102" i="3"/>
  <c r="BF102" i="3" s="1"/>
  <c r="N100" i="3"/>
  <c r="BF100" i="3" s="1"/>
  <c r="N98" i="3"/>
  <c r="BF98" i="3" s="1"/>
  <c r="M27" i="3"/>
  <c r="N101" i="3"/>
  <c r="BF101" i="3" s="1"/>
  <c r="N99" i="3"/>
  <c r="BF99" i="3" s="1"/>
  <c r="N97" i="3"/>
  <c r="BF97" i="3" l="1"/>
  <c r="N96" i="3"/>
  <c r="N106" i="2"/>
  <c r="BF106" i="2" s="1"/>
  <c r="N104" i="2"/>
  <c r="BF104" i="2" s="1"/>
  <c r="N102" i="2"/>
  <c r="N107" i="2"/>
  <c r="BF107" i="2" s="1"/>
  <c r="N105" i="2"/>
  <c r="BF105" i="2" s="1"/>
  <c r="N103" i="2"/>
  <c r="BF103" i="2" s="1"/>
  <c r="M27" i="2"/>
  <c r="BF97" i="4"/>
  <c r="N96" i="4"/>
  <c r="H33" i="4" l="1"/>
  <c r="BA90" i="1" s="1"/>
  <c r="M33" i="4"/>
  <c r="AW90" i="1" s="1"/>
  <c r="AT90" i="1" s="1"/>
  <c r="N101" i="2"/>
  <c r="BF102" i="2"/>
  <c r="M28" i="3"/>
  <c r="L104" i="3"/>
  <c r="M28" i="4"/>
  <c r="L104" i="4"/>
  <c r="M33" i="3"/>
  <c r="AW89" i="1" s="1"/>
  <c r="AT89" i="1" s="1"/>
  <c r="H33" i="3"/>
  <c r="BA89" i="1" s="1"/>
  <c r="AS90" i="1" l="1"/>
  <c r="M30" i="4"/>
  <c r="M28" i="2"/>
  <c r="L109" i="2"/>
  <c r="AS89" i="1"/>
  <c r="M30" i="3"/>
  <c r="M33" i="2"/>
  <c r="AW88" i="1" s="1"/>
  <c r="AT88" i="1" s="1"/>
  <c r="H33" i="2"/>
  <c r="BA88" i="1" s="1"/>
  <c r="BA87" i="1" s="1"/>
  <c r="W32" i="1" l="1"/>
  <c r="AW87" i="1"/>
  <c r="AS88" i="1"/>
  <c r="AS87" i="1" s="1"/>
  <c r="M30" i="2"/>
  <c r="L38" i="4"/>
  <c r="AG90" i="1"/>
  <c r="AN90" i="1" s="1"/>
  <c r="AG89" i="1"/>
  <c r="AN89" i="1" s="1"/>
  <c r="L38" i="3"/>
  <c r="AG88" i="1" l="1"/>
  <c r="L38" i="2"/>
  <c r="AK32" i="1"/>
  <c r="AT87" i="1"/>
  <c r="AN88" i="1" l="1"/>
  <c r="AG87" i="1"/>
  <c r="AK26" i="1" l="1"/>
  <c r="AG96" i="1"/>
  <c r="AG95" i="1"/>
  <c r="AG94" i="1"/>
  <c r="AG93" i="1"/>
  <c r="AN87" i="1"/>
  <c r="CD94" i="1" l="1"/>
  <c r="AV94" i="1"/>
  <c r="BY94" i="1" s="1"/>
  <c r="CD95" i="1"/>
  <c r="AV95" i="1"/>
  <c r="BY95" i="1" s="1"/>
  <c r="CD96" i="1"/>
  <c r="AV96" i="1"/>
  <c r="BY96" i="1" s="1"/>
  <c r="AG92" i="1"/>
  <c r="AV93" i="1"/>
  <c r="BY93" i="1" s="1"/>
  <c r="CD93" i="1"/>
  <c r="W31" i="1" s="1"/>
  <c r="AK31" i="1" l="1"/>
  <c r="AN93" i="1"/>
  <c r="AN95" i="1"/>
  <c r="AN96" i="1"/>
  <c r="AN94" i="1"/>
  <c r="AK27" i="1"/>
  <c r="AK29" i="1" s="1"/>
  <c r="AK37" i="1" s="1"/>
  <c r="AG98" i="1"/>
  <c r="AN92" i="1" l="1"/>
  <c r="AN98" i="1" s="1"/>
</calcChain>
</file>

<file path=xl/sharedStrings.xml><?xml version="1.0" encoding="utf-8"?>
<sst xmlns="http://schemas.openxmlformats.org/spreadsheetml/2006/main" count="1630" uniqueCount="235">
  <si>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</si>
  <si>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</si>
  <si>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</si>
  <si>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</si>
  <si>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</si>
  <si>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</si>
  <si>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</si>
  <si>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</si>
  <si>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</si>
  <si>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</si>
  <si>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</si>
  <si>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</si>
  <si>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</si>
  <si>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</si>
  <si>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</si>
  <si>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2017-037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</si>
  <si>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</si>
  <si>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</si>
  <si>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chodníkov pri OB 1014 na ul. Malá Okružná</t>
  </si>
  <si>
    <t>JKSO:</t>
  </si>
  <si>
    <t/>
  </si>
  <si>
    <t>KS:</t>
  </si>
  <si>
    <t>Miesto:</t>
  </si>
  <si>
    <t xml:space="preserve"> </t>
  </si>
  <si>
    <t>Dátum:</t>
  </si>
  <si>
    <t>27. 2. 2017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</si>
  <si>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</si>
  <si>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</si>
  <si>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</si>
  <si>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</si>
  <si>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</si>
  <si>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</si>
  <si>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</si>
  <si>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</si>
  <si>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</si>
  <si>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</si>
  <si>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</si>
  <si>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</si>
  <si>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</si>
  <si>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</si>
  <si>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</si>
  <si>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</si>
  <si>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</si>
  <si>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</si>
  <si>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</si>
  <si>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</si>
  <si>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</si>
  <si>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</si>
  <si>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</si>
  <si>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</si>
  <si>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</si>
  <si>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</si>
  <si>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</si>
  <si>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</si>
  <si>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</si>
  <si>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</si>
  <si>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</si>
  <si>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</si>
  <si>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</si>
  <si>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</si>
  <si>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</si>
  <si>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</si>
  <si>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</si>
  <si>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</si>
  <si>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</si>
  <si>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</si>
  <si>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</si>
  <si>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</si>
  <si>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</si>
  <si>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</si>
  <si>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</si>
  <si>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</si>
  <si>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</si>
  <si>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</si>
  <si>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</si>
  <si>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</si>
  <si>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</si>
  <si>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</si>
  <si>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</si>
  <si>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{f9700dbd-6b4c-4dff-a422-92024985171b}</t>
  </si>
  <si>
    <t>{00000000-0000-0000-0000-000000000000}</t>
  </si>
  <si>
    <t>/</t>
  </si>
  <si>
    <t>1</t>
  </si>
  <si>
    <t>1014/ 9 a 1014/11</t>
  </si>
  <si>
    <t>{bb85c850-2885-4322-b710-65f62811dcc5}</t>
  </si>
  <si>
    <t>2</t>
  </si>
  <si>
    <t>1014/13 a 1014/15</t>
  </si>
  <si>
    <t>{1721bd1b-a059-45a0-8499-e210fbc9e97f}</t>
  </si>
  <si>
    <t>3</t>
  </si>
  <si>
    <t>1014/17 a 1014/19</t>
  </si>
  <si>
    <t>{0a00648c-0d46-4365-9493-16c53558d896}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</si>
  <si>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</si>
  <si>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</si>
  <si>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</si>
  <si>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</si>
  <si>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</si>
  <si>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</si>
  <si>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</si>
  <si>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</si>
  <si>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</si>
  <si>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</si>
  <si>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</si>
  <si>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</si>
  <si>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</si>
  <si>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</si>
  <si>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</si>
  <si>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Objekt:</t>
  </si>
  <si>
    <t>1 - 1014/ 9 a 1014/11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</si>
  <si>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</si>
  <si>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</si>
  <si>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</si>
  <si>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</si>
  <si>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</si>
  <si>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</si>
  <si>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HSV1 - Vchod 1014/9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</si>
  <si>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</si>
  <si>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</si>
  <si>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</si>
  <si>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</si>
  <si>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HSV2 - Vchod 1014/11</t>
  </si>
  <si>
    <t>VP -   Práce naviac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</si>
  <si>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</si>
  <si>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</si>
  <si>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</si>
  <si>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</si>
  <si>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</si>
  <si>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</si>
  <si>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</si>
  <si>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</si>
  <si>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</si>
  <si>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</si>
  <si>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</si>
  <si>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</si>
  <si>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</si>
  <si>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</si>
  <si>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</si>
  <si>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</si>
  <si>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</si>
  <si>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</si>
  <si>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</si>
  <si>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</si>
  <si>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</si>
  <si>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</si>
  <si>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</si>
  <si>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</si>
  <si>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</si>
  <si>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113107142</t>
  </si>
  <si>
    <t>Odstránenie krytu asfaltového v ploche do 200 m2, hr. nad 50 do 100 mm,  -0,18100t</t>
  </si>
  <si>
    <t>m2</t>
  </si>
  <si>
    <t>4</t>
  </si>
  <si>
    <t>-1701315561</t>
  </si>
  <si>
    <t>132211101</t>
  </si>
  <si>
    <t>Hĺbenie rýh šírky do 600 mm v  hornine tr.3 súdržných - ručným náradím</t>
  </si>
  <si>
    <t>m3</t>
  </si>
  <si>
    <t>1366561735</t>
  </si>
  <si>
    <t>181301101</t>
  </si>
  <si>
    <t>Rozprestretie ornice v rovine, plocha do 500 m2, hr.do 100 mm</t>
  </si>
  <si>
    <t>212679708</t>
  </si>
  <si>
    <t>451577877</t>
  </si>
  <si>
    <t>Podklad pod dlažbu v ploche vodorovnej alebo v sklone do 1:5 hr. od 30 do 100 mm zo štrkodrviny</t>
  </si>
  <si>
    <t>208278106</t>
  </si>
  <si>
    <t>5</t>
  </si>
  <si>
    <t>596911112</t>
  </si>
  <si>
    <t>Kladenie zámkovej dlažby  hr. 6 cm pre peších nad 20 m2 so zriadením lôžka z kameniva hr. 4 cm</t>
  </si>
  <si>
    <t>679302830</t>
  </si>
  <si>
    <t>6</t>
  </si>
  <si>
    <t>M</t>
  </si>
  <si>
    <t>5921952840</t>
  </si>
  <si>
    <t>Dlažba KLASIKO 20x10x6 cm, sivá</t>
  </si>
  <si>
    <t>8</t>
  </si>
  <si>
    <t>1134574867</t>
  </si>
  <si>
    <t>7</t>
  </si>
  <si>
    <t>916561112</t>
  </si>
  <si>
    <t>Osadenie záhonového alebo parkového obrubníka betón., do lôžka z bet. pros. tr. C 16/20 s bočnou oporou</t>
  </si>
  <si>
    <t>m</t>
  </si>
  <si>
    <t>2067042511</t>
  </si>
  <si>
    <t>5921954660</t>
  </si>
  <si>
    <t>Obrubník parkový 100x20x5 cm, sivý</t>
  </si>
  <si>
    <t>ks</t>
  </si>
  <si>
    <t>514019196</t>
  </si>
  <si>
    <t>9</t>
  </si>
  <si>
    <t>919735112</t>
  </si>
  <si>
    <t>Rezanie existujúceho asfaltového krytu alebo podkladu hĺbky nad 50 do 100 mm</t>
  </si>
  <si>
    <t>1062388758</t>
  </si>
  <si>
    <t>10</t>
  </si>
  <si>
    <t>979084216</t>
  </si>
  <si>
    <t>Vodorovná doprava vybúraných hmôt po suchu bez naloženia, ale so zložením na vzdialenosť do 5 km</t>
  </si>
  <si>
    <t>t</t>
  </si>
  <si>
    <t>567306659</t>
  </si>
  <si>
    <t>11</t>
  </si>
  <si>
    <t>979087213</t>
  </si>
  <si>
    <t>Nakladanie na dopravné prostriedky pre vodorovnú dopravu vybúraných hmôt</t>
  </si>
  <si>
    <t>1539515569</t>
  </si>
  <si>
    <t>12</t>
  </si>
  <si>
    <t>979089012</t>
  </si>
  <si>
    <t>Poplatok za skladovanie - betón, tehly, dlaždice (17 01 ), ostatné</t>
  </si>
  <si>
    <t>664878979</t>
  </si>
  <si>
    <t>13</t>
  </si>
  <si>
    <t>998223011</t>
  </si>
  <si>
    <t>Presun hmôt pre pozemné komunikácie s krytom dláždeným (822 2.3, 822 5.3) akejkoľvek dĺžky objektu</t>
  </si>
  <si>
    <t>1236413468</t>
  </si>
  <si>
    <t>14</t>
  </si>
  <si>
    <t>-668017678</t>
  </si>
  <si>
    <t>15</t>
  </si>
  <si>
    <t>-806459254</t>
  </si>
  <si>
    <t>16</t>
  </si>
  <si>
    <t>1136487821</t>
  </si>
  <si>
    <t>17</t>
  </si>
  <si>
    <t>-1642554662</t>
  </si>
  <si>
    <t>18</t>
  </si>
  <si>
    <t>-1187716713</t>
  </si>
  <si>
    <t>19</t>
  </si>
  <si>
    <t>-256402898</t>
  </si>
  <si>
    <t>-1740225112</t>
  </si>
  <si>
    <t>21</t>
  </si>
  <si>
    <t>-741056408</t>
  </si>
  <si>
    <t>22</t>
  </si>
  <si>
    <t>-1090927069</t>
  </si>
  <si>
    <t>23</t>
  </si>
  <si>
    <t>1918671398</t>
  </si>
  <si>
    <t>24</t>
  </si>
  <si>
    <t>2060980822</t>
  </si>
  <si>
    <t>25</t>
  </si>
  <si>
    <t>37934603</t>
  </si>
  <si>
    <t>26</t>
  </si>
  <si>
    <t>-883267665</t>
  </si>
  <si>
    <t>VP - Práce naviac</t>
  </si>
  <si>
    <t>PN</t>
  </si>
  <si>
    <t>2 - 1014/13 a 1014/15</t>
  </si>
  <si>
    <t>HSV3 - Vchody 1014/13, 15 a chodník dl. 16,3 m</t>
  </si>
  <si>
    <t>3 - 1014/17 a 1014/19</t>
  </si>
  <si>
    <t>HSV4 - Vchody 1014/17, 19 a chodník v dĺžke 47,5</t>
  </si>
  <si>
    <t>899431111</t>
  </si>
  <si>
    <t>Výšková úprava uličného vstupu alebo vpuste do 200 mm zvýšením krycieho hrnca</t>
  </si>
  <si>
    <t>11856120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</si>
</sst>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7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28" fillId="0" borderId="16" xfId="0" applyNumberFormat="1" applyFont="1" applyBorder="1" applyAlignment="1" applyProtection="1">
      <alignment vertical="center"/>
    </xf>
    <xf numFmtId="4" fontId="28" fillId="0" borderId="17" xfId="0" applyNumberFormat="1" applyFont="1" applyBorder="1" applyAlignment="1" applyProtection="1">
      <alignment vertical="center"/>
    </xf>
    <xf numFmtId="166" fontId="28" fillId="0" borderId="17" xfId="0" applyNumberFormat="1" applyFont="1" applyBorder="1" applyAlignment="1" applyProtection="1">
      <alignment vertical="center"/>
    </xf>
    <xf numFmtId="4" fontId="28" fillId="0" borderId="18" xfId="0" applyNumberFormat="1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9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3" fillId="0" borderId="12" xfId="0" applyNumberFormat="1" applyFont="1" applyBorder="1" applyAlignment="1" applyProtection="1"/>
    <xf numFmtId="166" fontId="33" fillId="0" borderId="13" xfId="0" applyNumberFormat="1" applyFont="1" applyBorder="1" applyAlignment="1" applyProtection="1"/>
    <xf numFmtId="167" fontId="34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5" fillId="0" borderId="25" xfId="0" applyFont="1" applyBorder="1" applyAlignment="1" applyProtection="1">
      <alignment horizontal="center" vertical="center"/>
    </xf>
    <xf numFmtId="49" fontId="35" fillId="0" borderId="25" xfId="0" applyNumberFormat="1" applyFont="1" applyBorder="1" applyAlignment="1" applyProtection="1">
      <alignment horizontal="left" vertical="center" wrapText="1"/>
    </xf>
    <xf numFmtId="0" fontId="35" fillId="0" borderId="25" xfId="0" applyFont="1" applyBorder="1" applyAlignment="1" applyProtection="1">
      <alignment horizontal="center" vertical="center" wrapText="1"/>
    </xf>
    <xf numFmtId="167" fontId="35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4" fontId="27" fillId="0" borderId="0" xfId="0" applyNumberFormat="1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horizontal="left" vertical="center" wrapText="1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horizontal="righ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7" fontId="5" fillId="0" borderId="12" xfId="0" applyNumberFormat="1" applyFont="1" applyBorder="1" applyAlignment="1" applyProtection="1"/>
    <xf numFmtId="167" fontId="5" fillId="0" borderId="12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0" borderId="25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</xf>
    <xf numFmtId="0" fontId="35" fillId="0" borderId="25" xfId="0" applyFont="1" applyBorder="1" applyAlignment="1" applyProtection="1">
      <alignment horizontal="left" vertical="center" wrapText="1"/>
    </xf>
    <xf numFmtId="167" fontId="35" fillId="4" borderId="25" xfId="0" applyNumberFormat="1" applyFont="1" applyFill="1" applyBorder="1" applyAlignment="1" applyProtection="1">
      <alignment vertical="center"/>
      <protection locked="0"/>
    </xf>
    <xf numFmtId="167" fontId="35" fillId="4" borderId="25" xfId="0" applyNumberFormat="1" applyFont="1" applyFill="1" applyBorder="1" applyAlignment="1" applyProtection="1">
      <alignment vertical="center"/>
    </xf>
    <xf numFmtId="167" fontId="35" fillId="0" borderId="25" xfId="0" applyNumberFormat="1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3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167" fontId="5" fillId="0" borderId="0" xfId="0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15" fillId="0" borderId="0" xfId="0" applyFont="1" applyBorder="1" applyAlignment="1" applyProtection="1">
      <alignment horizontal="left" vertical="center" wrapText="1"/>
    </xf>
    <xf numFmtId="0" fontId="15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4" fontId="31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9"/>
  <sheetViews>
    <sheetView showGridLines="0" tabSelected="1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218" t="s">
        <v>7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19"/>
      <c r="AL2" s="219"/>
      <c r="AM2" s="219"/>
      <c r="AN2" s="219"/>
      <c r="AO2" s="219"/>
      <c r="AP2" s="219"/>
      <c r="AR2" s="186" t="s">
        <v>8</v>
      </c>
      <c r="AS2" s="187"/>
      <c r="AT2" s="187"/>
      <c r="AU2" s="187"/>
      <c r="AV2" s="187"/>
      <c r="AW2" s="187"/>
      <c r="AX2" s="187"/>
      <c r="AY2" s="187"/>
      <c r="AZ2" s="187"/>
      <c r="BA2" s="187"/>
      <c r="BB2" s="187"/>
      <c r="BC2" s="187"/>
      <c r="BD2" s="187"/>
      <c r="BE2" s="187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200" t="s">
        <v>11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201"/>
      <c r="AC4" s="201"/>
      <c r="AD4" s="201"/>
      <c r="AE4" s="201"/>
      <c r="AF4" s="201"/>
      <c r="AG4" s="201"/>
      <c r="AH4" s="201"/>
      <c r="AI4" s="201"/>
      <c r="AJ4" s="201"/>
      <c r="AK4" s="201"/>
      <c r="AL4" s="201"/>
      <c r="AM4" s="201"/>
      <c r="AN4" s="201"/>
      <c r="AO4" s="201"/>
      <c r="AP4" s="201"/>
      <c r="AQ4" s="22"/>
      <c r="AS4" s="23" t="s">
        <v>12</v>
      </c>
      <c r="BE4" s="24" t="s">
        <v>13</v>
      </c>
      <c r="BS4" s="17" t="s">
        <v>9</v>
      </c>
    </row>
    <row r="5" spans="1:73" ht="14.45" customHeight="1">
      <c r="B5" s="21"/>
      <c r="C5" s="25"/>
      <c r="D5" s="26" t="s">
        <v>14</v>
      </c>
      <c r="E5" s="25"/>
      <c r="F5" s="25"/>
      <c r="G5" s="25"/>
      <c r="H5" s="25"/>
      <c r="I5" s="25"/>
      <c r="J5" s="25"/>
      <c r="K5" s="222" t="s">
        <v>15</v>
      </c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AG5" s="223"/>
      <c r="AH5" s="223"/>
      <c r="AI5" s="223"/>
      <c r="AJ5" s="223"/>
      <c r="AK5" s="223"/>
      <c r="AL5" s="223"/>
      <c r="AM5" s="223"/>
      <c r="AN5" s="223"/>
      <c r="AO5" s="223"/>
      <c r="AP5" s="25"/>
      <c r="AQ5" s="22"/>
      <c r="BE5" s="220" t="s">
        <v>16</v>
      </c>
      <c r="BS5" s="17" t="s">
        <v>9</v>
      </c>
    </row>
    <row r="6" spans="1:73" ht="36.950000000000003" customHeight="1">
      <c r="B6" s="21"/>
      <c r="C6" s="25"/>
      <c r="D6" s="28" t="s">
        <v>17</v>
      </c>
      <c r="E6" s="25"/>
      <c r="F6" s="25"/>
      <c r="G6" s="25"/>
      <c r="H6" s="25"/>
      <c r="I6" s="25"/>
      <c r="J6" s="25"/>
      <c r="K6" s="224" t="s">
        <v>18</v>
      </c>
      <c r="L6" s="223"/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3"/>
      <c r="Y6" s="223"/>
      <c r="Z6" s="223"/>
      <c r="AA6" s="223"/>
      <c r="AB6" s="223"/>
      <c r="AC6" s="223"/>
      <c r="AD6" s="223"/>
      <c r="AE6" s="223"/>
      <c r="AF6" s="223"/>
      <c r="AG6" s="223"/>
      <c r="AH6" s="223"/>
      <c r="AI6" s="223"/>
      <c r="AJ6" s="223"/>
      <c r="AK6" s="223"/>
      <c r="AL6" s="223"/>
      <c r="AM6" s="223"/>
      <c r="AN6" s="223"/>
      <c r="AO6" s="223"/>
      <c r="AP6" s="25"/>
      <c r="AQ6" s="22"/>
      <c r="BE6" s="221"/>
      <c r="BS6" s="17" t="s">
        <v>9</v>
      </c>
    </row>
    <row r="7" spans="1:73" ht="14.45" customHeight="1">
      <c r="B7" s="21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2"/>
      <c r="BE7" s="221"/>
      <c r="BS7" s="17" t="s">
        <v>9</v>
      </c>
    </row>
    <row r="8" spans="1:73" ht="14.45" customHeight="1">
      <c r="B8" s="21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25</v>
      </c>
      <c r="AO8" s="25"/>
      <c r="AP8" s="25"/>
      <c r="AQ8" s="22"/>
      <c r="BE8" s="221"/>
      <c r="BS8" s="17" t="s">
        <v>9</v>
      </c>
    </row>
    <row r="9" spans="1:73" ht="14.45" customHeight="1">
      <c r="B9" s="2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2"/>
      <c r="BE9" s="221"/>
      <c r="BS9" s="17" t="s">
        <v>9</v>
      </c>
    </row>
    <row r="10" spans="1:73" ht="14.45" customHeight="1">
      <c r="B10" s="21"/>
      <c r="C10" s="25"/>
      <c r="D10" s="29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27</v>
      </c>
      <c r="AL10" s="25"/>
      <c r="AM10" s="25"/>
      <c r="AN10" s="27" t="s">
        <v>20</v>
      </c>
      <c r="AO10" s="25"/>
      <c r="AP10" s="25"/>
      <c r="AQ10" s="22"/>
      <c r="BE10" s="221"/>
      <c r="BS10" s="17" t="s">
        <v>9</v>
      </c>
    </row>
    <row r="11" spans="1:73" ht="18.399999999999999" customHeight="1">
      <c r="B11" s="21"/>
      <c r="C11" s="25"/>
      <c r="D11" s="25"/>
      <c r="E11" s="27" t="s">
        <v>28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29</v>
      </c>
      <c r="AL11" s="25"/>
      <c r="AM11" s="25"/>
      <c r="AN11" s="27" t="s">
        <v>20</v>
      </c>
      <c r="AO11" s="25"/>
      <c r="AP11" s="25"/>
      <c r="AQ11" s="22"/>
      <c r="BE11" s="221"/>
      <c r="BS11" s="17" t="s">
        <v>9</v>
      </c>
    </row>
    <row r="12" spans="1:73" ht="6.95" customHeight="1">
      <c r="B12" s="2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2"/>
      <c r="BE12" s="221"/>
      <c r="BS12" s="17" t="s">
        <v>9</v>
      </c>
    </row>
    <row r="13" spans="1:73" ht="14.45" customHeight="1">
      <c r="B13" s="21"/>
      <c r="C13" s="25"/>
      <c r="D13" s="29" t="s">
        <v>30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27</v>
      </c>
      <c r="AL13" s="25"/>
      <c r="AM13" s="25"/>
      <c r="AN13" s="31" t="s">
        <v>31</v>
      </c>
      <c r="AO13" s="25"/>
      <c r="AP13" s="25"/>
      <c r="AQ13" s="22"/>
      <c r="BE13" s="221"/>
      <c r="BS13" s="17" t="s">
        <v>9</v>
      </c>
    </row>
    <row r="14" spans="1:73" ht="15">
      <c r="B14" s="21"/>
      <c r="C14" s="25"/>
      <c r="D14" s="25"/>
      <c r="E14" s="225" t="s">
        <v>31</v>
      </c>
      <c r="F14" s="226"/>
      <c r="G14" s="226"/>
      <c r="H14" s="226"/>
      <c r="I14" s="226"/>
      <c r="J14" s="226"/>
      <c r="K14" s="226"/>
      <c r="L14" s="226"/>
      <c r="M14" s="226"/>
      <c r="N14" s="226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26"/>
      <c r="Z14" s="226"/>
      <c r="AA14" s="226"/>
      <c r="AB14" s="226"/>
      <c r="AC14" s="226"/>
      <c r="AD14" s="226"/>
      <c r="AE14" s="226"/>
      <c r="AF14" s="226"/>
      <c r="AG14" s="226"/>
      <c r="AH14" s="226"/>
      <c r="AI14" s="226"/>
      <c r="AJ14" s="226"/>
      <c r="AK14" s="29" t="s">
        <v>29</v>
      </c>
      <c r="AL14" s="25"/>
      <c r="AM14" s="25"/>
      <c r="AN14" s="31" t="s">
        <v>31</v>
      </c>
      <c r="AO14" s="25"/>
      <c r="AP14" s="25"/>
      <c r="AQ14" s="22"/>
      <c r="BE14" s="221"/>
      <c r="BS14" s="17" t="s">
        <v>9</v>
      </c>
    </row>
    <row r="15" spans="1:73" ht="6.95" customHeight="1"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2"/>
      <c r="BE15" s="221"/>
      <c r="BS15" s="17" t="s">
        <v>6</v>
      </c>
    </row>
    <row r="16" spans="1:73" ht="14.45" customHeight="1">
      <c r="B16" s="21"/>
      <c r="C16" s="25"/>
      <c r="D16" s="29" t="s">
        <v>32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27</v>
      </c>
      <c r="AL16" s="25"/>
      <c r="AM16" s="25"/>
      <c r="AN16" s="27" t="s">
        <v>20</v>
      </c>
      <c r="AO16" s="25"/>
      <c r="AP16" s="25"/>
      <c r="AQ16" s="22"/>
      <c r="BE16" s="221"/>
      <c r="BS16" s="17" t="s">
        <v>6</v>
      </c>
    </row>
    <row r="17" spans="2:71" ht="18.399999999999999" customHeight="1">
      <c r="B17" s="21"/>
      <c r="C17" s="25"/>
      <c r="D17" s="25"/>
      <c r="E17" s="27" t="s">
        <v>23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29</v>
      </c>
      <c r="AL17" s="25"/>
      <c r="AM17" s="25"/>
      <c r="AN17" s="27" t="s">
        <v>20</v>
      </c>
      <c r="AO17" s="25"/>
      <c r="AP17" s="25"/>
      <c r="AQ17" s="22"/>
      <c r="BE17" s="221"/>
      <c r="BS17" s="17" t="s">
        <v>33</v>
      </c>
    </row>
    <row r="18" spans="2:71" ht="6.95" customHeight="1">
      <c r="B18" s="2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2"/>
      <c r="BE18" s="221"/>
      <c r="BS18" s="17" t="s">
        <v>34</v>
      </c>
    </row>
    <row r="19" spans="2:71" ht="14.45" customHeight="1">
      <c r="B19" s="21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27</v>
      </c>
      <c r="AL19" s="25"/>
      <c r="AM19" s="25"/>
      <c r="AN19" s="27" t="s">
        <v>20</v>
      </c>
      <c r="AO19" s="25"/>
      <c r="AP19" s="25"/>
      <c r="AQ19" s="22"/>
      <c r="BE19" s="221"/>
      <c r="BS19" s="17" t="s">
        <v>34</v>
      </c>
    </row>
    <row r="20" spans="2:71" ht="18.399999999999999" customHeight="1">
      <c r="B20" s="21"/>
      <c r="C20" s="25"/>
      <c r="D20" s="25"/>
      <c r="E20" s="27" t="s">
        <v>23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29</v>
      </c>
      <c r="AL20" s="25"/>
      <c r="AM20" s="25"/>
      <c r="AN20" s="27" t="s">
        <v>20</v>
      </c>
      <c r="AO20" s="25"/>
      <c r="AP20" s="25"/>
      <c r="AQ20" s="22"/>
      <c r="BE20" s="221"/>
    </row>
    <row r="21" spans="2:71" ht="6.95" customHeight="1">
      <c r="B21" s="2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2"/>
      <c r="BE21" s="221"/>
    </row>
    <row r="22" spans="2:71" ht="15">
      <c r="B22" s="21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2"/>
      <c r="BE22" s="221"/>
    </row>
    <row r="23" spans="2:71" ht="22.5" customHeight="1">
      <c r="B23" s="21"/>
      <c r="C23" s="25"/>
      <c r="D23" s="25"/>
      <c r="E23" s="227" t="s">
        <v>20</v>
      </c>
      <c r="F23" s="227"/>
      <c r="G23" s="227"/>
      <c r="H23" s="227"/>
      <c r="I23" s="227"/>
      <c r="J23" s="227"/>
      <c r="K23" s="227"/>
      <c r="L23" s="227"/>
      <c r="M23" s="227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7"/>
      <c r="AC23" s="227"/>
      <c r="AD23" s="227"/>
      <c r="AE23" s="227"/>
      <c r="AF23" s="227"/>
      <c r="AG23" s="227"/>
      <c r="AH23" s="227"/>
      <c r="AI23" s="227"/>
      <c r="AJ23" s="227"/>
      <c r="AK23" s="227"/>
      <c r="AL23" s="227"/>
      <c r="AM23" s="227"/>
      <c r="AN23" s="227"/>
      <c r="AO23" s="25"/>
      <c r="AP23" s="25"/>
      <c r="AQ23" s="22"/>
      <c r="BE23" s="221"/>
    </row>
    <row r="24" spans="2:71" ht="6.95" customHeight="1">
      <c r="B24" s="21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2"/>
      <c r="BE24" s="221"/>
    </row>
    <row r="25" spans="2:71" ht="6.95" customHeight="1">
      <c r="B25" s="21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2"/>
      <c r="BE25" s="221"/>
    </row>
    <row r="26" spans="2:71" ht="14.45" customHeight="1">
      <c r="B26" s="21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28">
        <f>ROUND(AG87,2)</f>
        <v>0</v>
      </c>
      <c r="AL26" s="223"/>
      <c r="AM26" s="223"/>
      <c r="AN26" s="223"/>
      <c r="AO26" s="223"/>
      <c r="AP26" s="25"/>
      <c r="AQ26" s="22"/>
      <c r="BE26" s="221"/>
    </row>
    <row r="27" spans="2:71" ht="14.45" customHeight="1">
      <c r="B27" s="21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28">
        <f>ROUND(AG92,2)</f>
        <v>0</v>
      </c>
      <c r="AL27" s="228"/>
      <c r="AM27" s="228"/>
      <c r="AN27" s="228"/>
      <c r="AO27" s="228"/>
      <c r="AP27" s="25"/>
      <c r="AQ27" s="22"/>
      <c r="BE27" s="221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221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229">
        <f>ROUND(AK26+AK27,2)</f>
        <v>0</v>
      </c>
      <c r="AL29" s="230"/>
      <c r="AM29" s="230"/>
      <c r="AN29" s="230"/>
      <c r="AO29" s="230"/>
      <c r="AP29" s="35"/>
      <c r="AQ29" s="36"/>
      <c r="BE29" s="221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221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211">
        <v>0.2</v>
      </c>
      <c r="M31" s="212"/>
      <c r="N31" s="212"/>
      <c r="O31" s="212"/>
      <c r="P31" s="40"/>
      <c r="Q31" s="40"/>
      <c r="R31" s="40"/>
      <c r="S31" s="40"/>
      <c r="T31" s="43" t="s">
        <v>42</v>
      </c>
      <c r="U31" s="40"/>
      <c r="V31" s="40"/>
      <c r="W31" s="213">
        <f>ROUND(AZ87+SUM(CD93:CD97),2)</f>
        <v>0</v>
      </c>
      <c r="X31" s="212"/>
      <c r="Y31" s="212"/>
      <c r="Z31" s="212"/>
      <c r="AA31" s="212"/>
      <c r="AB31" s="212"/>
      <c r="AC31" s="212"/>
      <c r="AD31" s="212"/>
      <c r="AE31" s="212"/>
      <c r="AF31" s="40"/>
      <c r="AG31" s="40"/>
      <c r="AH31" s="40"/>
      <c r="AI31" s="40"/>
      <c r="AJ31" s="40"/>
      <c r="AK31" s="213">
        <f>ROUND(AV87+SUM(BY93:BY97),2)</f>
        <v>0</v>
      </c>
      <c r="AL31" s="212"/>
      <c r="AM31" s="212"/>
      <c r="AN31" s="212"/>
      <c r="AO31" s="212"/>
      <c r="AP31" s="40"/>
      <c r="AQ31" s="44"/>
      <c r="BE31" s="221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211">
        <v>0.2</v>
      </c>
      <c r="M32" s="212"/>
      <c r="N32" s="212"/>
      <c r="O32" s="212"/>
      <c r="P32" s="40"/>
      <c r="Q32" s="40"/>
      <c r="R32" s="40"/>
      <c r="S32" s="40"/>
      <c r="T32" s="43" t="s">
        <v>42</v>
      </c>
      <c r="U32" s="40"/>
      <c r="V32" s="40"/>
      <c r="W32" s="213">
        <f>ROUND(BA87+SUM(CE93:CE97),2)</f>
        <v>0</v>
      </c>
      <c r="X32" s="212"/>
      <c r="Y32" s="212"/>
      <c r="Z32" s="212"/>
      <c r="AA32" s="212"/>
      <c r="AB32" s="212"/>
      <c r="AC32" s="212"/>
      <c r="AD32" s="212"/>
      <c r="AE32" s="212"/>
      <c r="AF32" s="40"/>
      <c r="AG32" s="40"/>
      <c r="AH32" s="40"/>
      <c r="AI32" s="40"/>
      <c r="AJ32" s="40"/>
      <c r="AK32" s="213">
        <f>ROUND(AW87+SUM(BZ93:BZ97),2)</f>
        <v>0</v>
      </c>
      <c r="AL32" s="212"/>
      <c r="AM32" s="212"/>
      <c r="AN32" s="212"/>
      <c r="AO32" s="212"/>
      <c r="AP32" s="40"/>
      <c r="AQ32" s="44"/>
      <c r="BE32" s="221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211">
        <v>0.2</v>
      </c>
      <c r="M33" s="212"/>
      <c r="N33" s="212"/>
      <c r="O33" s="212"/>
      <c r="P33" s="40"/>
      <c r="Q33" s="40"/>
      <c r="R33" s="40"/>
      <c r="S33" s="40"/>
      <c r="T33" s="43" t="s">
        <v>42</v>
      </c>
      <c r="U33" s="40"/>
      <c r="V33" s="40"/>
      <c r="W33" s="213">
        <f>ROUND(BB87+SUM(CF93:CF97),2)</f>
        <v>0</v>
      </c>
      <c r="X33" s="212"/>
      <c r="Y33" s="212"/>
      <c r="Z33" s="212"/>
      <c r="AA33" s="212"/>
      <c r="AB33" s="212"/>
      <c r="AC33" s="212"/>
      <c r="AD33" s="212"/>
      <c r="AE33" s="212"/>
      <c r="AF33" s="40"/>
      <c r="AG33" s="40"/>
      <c r="AH33" s="40"/>
      <c r="AI33" s="40"/>
      <c r="AJ33" s="40"/>
      <c r="AK33" s="213">
        <v>0</v>
      </c>
      <c r="AL33" s="212"/>
      <c r="AM33" s="212"/>
      <c r="AN33" s="212"/>
      <c r="AO33" s="212"/>
      <c r="AP33" s="40"/>
      <c r="AQ33" s="44"/>
      <c r="BE33" s="221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211">
        <v>0.2</v>
      </c>
      <c r="M34" s="212"/>
      <c r="N34" s="212"/>
      <c r="O34" s="212"/>
      <c r="P34" s="40"/>
      <c r="Q34" s="40"/>
      <c r="R34" s="40"/>
      <c r="S34" s="40"/>
      <c r="T34" s="43" t="s">
        <v>42</v>
      </c>
      <c r="U34" s="40"/>
      <c r="V34" s="40"/>
      <c r="W34" s="213">
        <f>ROUND(BC87+SUM(CG93:CG97),2)</f>
        <v>0</v>
      </c>
      <c r="X34" s="212"/>
      <c r="Y34" s="212"/>
      <c r="Z34" s="212"/>
      <c r="AA34" s="212"/>
      <c r="AB34" s="212"/>
      <c r="AC34" s="212"/>
      <c r="AD34" s="212"/>
      <c r="AE34" s="212"/>
      <c r="AF34" s="40"/>
      <c r="AG34" s="40"/>
      <c r="AH34" s="40"/>
      <c r="AI34" s="40"/>
      <c r="AJ34" s="40"/>
      <c r="AK34" s="213">
        <v>0</v>
      </c>
      <c r="AL34" s="212"/>
      <c r="AM34" s="212"/>
      <c r="AN34" s="212"/>
      <c r="AO34" s="212"/>
      <c r="AP34" s="40"/>
      <c r="AQ34" s="44"/>
      <c r="BE34" s="221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211">
        <v>0</v>
      </c>
      <c r="M35" s="212"/>
      <c r="N35" s="212"/>
      <c r="O35" s="212"/>
      <c r="P35" s="40"/>
      <c r="Q35" s="40"/>
      <c r="R35" s="40"/>
      <c r="S35" s="40"/>
      <c r="T35" s="43" t="s">
        <v>42</v>
      </c>
      <c r="U35" s="40"/>
      <c r="V35" s="40"/>
      <c r="W35" s="213">
        <f>ROUND(BD87+SUM(CH93:CH97),2)</f>
        <v>0</v>
      </c>
      <c r="X35" s="212"/>
      <c r="Y35" s="212"/>
      <c r="Z35" s="212"/>
      <c r="AA35" s="212"/>
      <c r="AB35" s="212"/>
      <c r="AC35" s="212"/>
      <c r="AD35" s="212"/>
      <c r="AE35" s="212"/>
      <c r="AF35" s="40"/>
      <c r="AG35" s="40"/>
      <c r="AH35" s="40"/>
      <c r="AI35" s="40"/>
      <c r="AJ35" s="40"/>
      <c r="AK35" s="213">
        <v>0</v>
      </c>
      <c r="AL35" s="212"/>
      <c r="AM35" s="212"/>
      <c r="AN35" s="212"/>
      <c r="AO35" s="212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214" t="s">
        <v>49</v>
      </c>
      <c r="Y37" s="215"/>
      <c r="Z37" s="215"/>
      <c r="AA37" s="215"/>
      <c r="AB37" s="215"/>
      <c r="AC37" s="47"/>
      <c r="AD37" s="47"/>
      <c r="AE37" s="47"/>
      <c r="AF37" s="47"/>
      <c r="AG37" s="47"/>
      <c r="AH37" s="47"/>
      <c r="AI37" s="47"/>
      <c r="AJ37" s="47"/>
      <c r="AK37" s="216">
        <f>SUM(AK29:AK35)</f>
        <v>0</v>
      </c>
      <c r="AL37" s="215"/>
      <c r="AM37" s="215"/>
      <c r="AN37" s="215"/>
      <c r="AO37" s="217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>
      <c r="B39" s="2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2"/>
    </row>
    <row r="40" spans="2:57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2"/>
    </row>
    <row r="41" spans="2:57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2"/>
    </row>
    <row r="42" spans="2:57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2"/>
    </row>
    <row r="43" spans="2:57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2"/>
    </row>
    <row r="44" spans="2:57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2"/>
    </row>
    <row r="45" spans="2:57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2"/>
    </row>
    <row r="46" spans="2:57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2"/>
    </row>
    <row r="47" spans="2:57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2"/>
    </row>
    <row r="48" spans="2:57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2"/>
    </row>
    <row r="49" spans="2:43" s="1" customFormat="1" ht="15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>
      <c r="B50" s="21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2"/>
    </row>
    <row r="51" spans="2:43">
      <c r="B51" s="21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2"/>
    </row>
    <row r="52" spans="2:43">
      <c r="B52" s="21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2"/>
    </row>
    <row r="53" spans="2:43">
      <c r="B53" s="21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2"/>
    </row>
    <row r="54" spans="2:43">
      <c r="B54" s="21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2"/>
    </row>
    <row r="55" spans="2:43">
      <c r="B55" s="21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2"/>
    </row>
    <row r="56" spans="2:43">
      <c r="B56" s="21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2"/>
    </row>
    <row r="57" spans="2:43">
      <c r="B57" s="21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2"/>
    </row>
    <row r="58" spans="2:43" s="1" customFormat="1" ht="15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>
      <c r="B59" s="2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2"/>
    </row>
    <row r="60" spans="2:43" s="1" customFormat="1" ht="15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>
      <c r="B61" s="21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2"/>
    </row>
    <row r="62" spans="2:43">
      <c r="B62" s="21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2"/>
    </row>
    <row r="63" spans="2:43">
      <c r="B63" s="21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2"/>
    </row>
    <row r="64" spans="2:43">
      <c r="B64" s="21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2"/>
    </row>
    <row r="65" spans="2:43">
      <c r="B65" s="21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2"/>
    </row>
    <row r="66" spans="2:43">
      <c r="B66" s="21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2"/>
    </row>
    <row r="67" spans="2:43">
      <c r="B67" s="21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2"/>
    </row>
    <row r="68" spans="2:43">
      <c r="B68" s="21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2"/>
    </row>
    <row r="69" spans="2:43" s="1" customFormat="1" ht="15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200" t="s">
        <v>56</v>
      </c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201"/>
      <c r="X76" s="201"/>
      <c r="Y76" s="201"/>
      <c r="Z76" s="201"/>
      <c r="AA76" s="201"/>
      <c r="AB76" s="201"/>
      <c r="AC76" s="201"/>
      <c r="AD76" s="201"/>
      <c r="AE76" s="201"/>
      <c r="AF76" s="201"/>
      <c r="AG76" s="201"/>
      <c r="AH76" s="201"/>
      <c r="AI76" s="201"/>
      <c r="AJ76" s="201"/>
      <c r="AK76" s="201"/>
      <c r="AL76" s="201"/>
      <c r="AM76" s="201"/>
      <c r="AN76" s="201"/>
      <c r="AO76" s="201"/>
      <c r="AP76" s="201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2017-037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202" t="str">
        <f>K6</f>
        <v>Oprava chodníkov pri OB 1014 na ul. Malá Okružná</v>
      </c>
      <c r="M78" s="203"/>
      <c r="N78" s="203"/>
      <c r="O78" s="203"/>
      <c r="P78" s="203"/>
      <c r="Q78" s="203"/>
      <c r="R78" s="203"/>
      <c r="S78" s="203"/>
      <c r="T78" s="203"/>
      <c r="U78" s="203"/>
      <c r="V78" s="203"/>
      <c r="W78" s="203"/>
      <c r="X78" s="203"/>
      <c r="Y78" s="203"/>
      <c r="Z78" s="203"/>
      <c r="AA78" s="203"/>
      <c r="AB78" s="203"/>
      <c r="AC78" s="203"/>
      <c r="AD78" s="203"/>
      <c r="AE78" s="203"/>
      <c r="AF78" s="203"/>
      <c r="AG78" s="203"/>
      <c r="AH78" s="203"/>
      <c r="AI78" s="203"/>
      <c r="AJ78" s="203"/>
      <c r="AK78" s="203"/>
      <c r="AL78" s="203"/>
      <c r="AM78" s="203"/>
      <c r="AN78" s="203"/>
      <c r="AO78" s="203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 ht="15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27. 2. 2017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 ht="15">
      <c r="B82" s="34"/>
      <c r="C82" s="29" t="s">
        <v>26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Partizánske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32</v>
      </c>
      <c r="AJ82" s="35"/>
      <c r="AK82" s="35"/>
      <c r="AL82" s="35"/>
      <c r="AM82" s="204" t="str">
        <f>IF(E17="","",E17)</f>
        <v xml:space="preserve"> </v>
      </c>
      <c r="AN82" s="204"/>
      <c r="AO82" s="204"/>
      <c r="AP82" s="204"/>
      <c r="AQ82" s="36"/>
      <c r="AS82" s="205" t="s">
        <v>57</v>
      </c>
      <c r="AT82" s="206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 ht="15">
      <c r="B83" s="34"/>
      <c r="C83" s="29" t="s">
        <v>30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204" t="str">
        <f>IF(E20="","",E20)</f>
        <v xml:space="preserve"> </v>
      </c>
      <c r="AN83" s="204"/>
      <c r="AO83" s="204"/>
      <c r="AP83" s="204"/>
      <c r="AQ83" s="36"/>
      <c r="AS83" s="207"/>
      <c r="AT83" s="208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9"/>
      <c r="AT84" s="210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195" t="s">
        <v>58</v>
      </c>
      <c r="D85" s="196"/>
      <c r="E85" s="196"/>
      <c r="F85" s="196"/>
      <c r="G85" s="196"/>
      <c r="H85" s="78"/>
      <c r="I85" s="197" t="s">
        <v>59</v>
      </c>
      <c r="J85" s="196"/>
      <c r="K85" s="196"/>
      <c r="L85" s="196"/>
      <c r="M85" s="196"/>
      <c r="N85" s="196"/>
      <c r="O85" s="196"/>
      <c r="P85" s="196"/>
      <c r="Q85" s="196"/>
      <c r="R85" s="196"/>
      <c r="S85" s="196"/>
      <c r="T85" s="196"/>
      <c r="U85" s="196"/>
      <c r="V85" s="196"/>
      <c r="W85" s="196"/>
      <c r="X85" s="196"/>
      <c r="Y85" s="196"/>
      <c r="Z85" s="196"/>
      <c r="AA85" s="196"/>
      <c r="AB85" s="196"/>
      <c r="AC85" s="196"/>
      <c r="AD85" s="196"/>
      <c r="AE85" s="196"/>
      <c r="AF85" s="196"/>
      <c r="AG85" s="197" t="s">
        <v>60</v>
      </c>
      <c r="AH85" s="196"/>
      <c r="AI85" s="196"/>
      <c r="AJ85" s="196"/>
      <c r="AK85" s="196"/>
      <c r="AL85" s="196"/>
      <c r="AM85" s="196"/>
      <c r="AN85" s="197" t="s">
        <v>61</v>
      </c>
      <c r="AO85" s="196"/>
      <c r="AP85" s="198"/>
      <c r="AQ85" s="36"/>
      <c r="AS85" s="79" t="s">
        <v>62</v>
      </c>
      <c r="AT85" s="80" t="s">
        <v>63</v>
      </c>
      <c r="AU85" s="80" t="s">
        <v>64</v>
      </c>
      <c r="AV85" s="80" t="s">
        <v>65</v>
      </c>
      <c r="AW85" s="80" t="s">
        <v>66</v>
      </c>
      <c r="AX85" s="80" t="s">
        <v>67</v>
      </c>
      <c r="AY85" s="80" t="s">
        <v>68</v>
      </c>
      <c r="AZ85" s="80" t="s">
        <v>69</v>
      </c>
      <c r="BA85" s="80" t="s">
        <v>70</v>
      </c>
      <c r="BB85" s="80" t="s">
        <v>71</v>
      </c>
      <c r="BC85" s="80" t="s">
        <v>72</v>
      </c>
      <c r="BD85" s="81" t="s">
        <v>73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74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199">
        <f>ROUND(SUM(AG88:AG90),2)</f>
        <v>0</v>
      </c>
      <c r="AH87" s="199"/>
      <c r="AI87" s="199"/>
      <c r="AJ87" s="199"/>
      <c r="AK87" s="199"/>
      <c r="AL87" s="199"/>
      <c r="AM87" s="199"/>
      <c r="AN87" s="184">
        <f>SUM(AG87,AT87)</f>
        <v>0</v>
      </c>
      <c r="AO87" s="184"/>
      <c r="AP87" s="184"/>
      <c r="AQ87" s="70"/>
      <c r="AS87" s="85">
        <f>ROUND(SUM(AS88:AS90),2)</f>
        <v>0</v>
      </c>
      <c r="AT87" s="86">
        <f>ROUND(SUM(AV87:AW87),2)</f>
        <v>0</v>
      </c>
      <c r="AU87" s="87">
        <f>ROUND(SUM(AU88:AU90),5)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ROUND(SUM(AZ88:AZ90),2)</f>
        <v>0</v>
      </c>
      <c r="BA87" s="86">
        <f>ROUND(SUM(BA88:BA90),2)</f>
        <v>0</v>
      </c>
      <c r="BB87" s="86">
        <f>ROUND(SUM(BB88:BB90),2)</f>
        <v>0</v>
      </c>
      <c r="BC87" s="86">
        <f>ROUND(SUM(BC88:BC90),2)</f>
        <v>0</v>
      </c>
      <c r="BD87" s="88">
        <f>ROUND(SUM(BD88:BD90),2)</f>
        <v>0</v>
      </c>
      <c r="BS87" s="89" t="s">
        <v>75</v>
      </c>
      <c r="BT87" s="89" t="s">
        <v>76</v>
      </c>
      <c r="BU87" s="90" t="s">
        <v>77</v>
      </c>
      <c r="BV87" s="89" t="s">
        <v>78</v>
      </c>
      <c r="BW87" s="89" t="s">
        <v>79</v>
      </c>
      <c r="BX87" s="89" t="s">
        <v>80</v>
      </c>
    </row>
    <row r="88" spans="1:89" s="5" customFormat="1" ht="22.5" customHeight="1">
      <c r="A88" s="91" t="s">
        <v>81</v>
      </c>
      <c r="B88" s="92"/>
      <c r="C88" s="93"/>
      <c r="D88" s="194" t="s">
        <v>82</v>
      </c>
      <c r="E88" s="194"/>
      <c r="F88" s="194"/>
      <c r="G88" s="194"/>
      <c r="H88" s="194"/>
      <c r="I88" s="94"/>
      <c r="J88" s="194" t="s">
        <v>83</v>
      </c>
      <c r="K88" s="194"/>
      <c r="L88" s="194"/>
      <c r="M88" s="194"/>
      <c r="N88" s="194"/>
      <c r="O88" s="194"/>
      <c r="P88" s="194"/>
      <c r="Q88" s="194"/>
      <c r="R88" s="194"/>
      <c r="S88" s="194"/>
      <c r="T88" s="194"/>
      <c r="U88" s="194"/>
      <c r="V88" s="194"/>
      <c r="W88" s="194"/>
      <c r="X88" s="194"/>
      <c r="Y88" s="194"/>
      <c r="Z88" s="194"/>
      <c r="AA88" s="194"/>
      <c r="AB88" s="194"/>
      <c r="AC88" s="194"/>
      <c r="AD88" s="194"/>
      <c r="AE88" s="194"/>
      <c r="AF88" s="194"/>
      <c r="AG88" s="192">
        <f>'1 - 1014- 9 a 1014-11'!M30</f>
        <v>0</v>
      </c>
      <c r="AH88" s="193"/>
      <c r="AI88" s="193"/>
      <c r="AJ88" s="193"/>
      <c r="AK88" s="193"/>
      <c r="AL88" s="193"/>
      <c r="AM88" s="193"/>
      <c r="AN88" s="192">
        <f>SUM(AG88,AT88)</f>
        <v>0</v>
      </c>
      <c r="AO88" s="193"/>
      <c r="AP88" s="193"/>
      <c r="AQ88" s="95"/>
      <c r="AS88" s="96">
        <f>'1 - 1014- 9 a 1014-11'!M28</f>
        <v>0</v>
      </c>
      <c r="AT88" s="97">
        <f>ROUND(SUM(AV88:AW88),2)</f>
        <v>0</v>
      </c>
      <c r="AU88" s="98">
        <f>'1 - 1014- 9 a 1014-11'!W126</f>
        <v>0</v>
      </c>
      <c r="AV88" s="97">
        <f>'1 - 1014- 9 a 1014-11'!M32</f>
        <v>0</v>
      </c>
      <c r="AW88" s="97">
        <f>'1 - 1014- 9 a 1014-11'!M33</f>
        <v>0</v>
      </c>
      <c r="AX88" s="97">
        <f>'1 - 1014- 9 a 1014-11'!M34</f>
        <v>0</v>
      </c>
      <c r="AY88" s="97">
        <f>'1 - 1014- 9 a 1014-11'!M35</f>
        <v>0</v>
      </c>
      <c r="AZ88" s="97">
        <f>'1 - 1014- 9 a 1014-11'!H32</f>
        <v>0</v>
      </c>
      <c r="BA88" s="97">
        <f>'1 - 1014- 9 a 1014-11'!H33</f>
        <v>0</v>
      </c>
      <c r="BB88" s="97">
        <f>'1 - 1014- 9 a 1014-11'!H34</f>
        <v>0</v>
      </c>
      <c r="BC88" s="97">
        <f>'1 - 1014- 9 a 1014-11'!H35</f>
        <v>0</v>
      </c>
      <c r="BD88" s="99">
        <f>'1 - 1014- 9 a 1014-11'!H36</f>
        <v>0</v>
      </c>
      <c r="BT88" s="100" t="s">
        <v>82</v>
      </c>
      <c r="BV88" s="100" t="s">
        <v>78</v>
      </c>
      <c r="BW88" s="100" t="s">
        <v>84</v>
      </c>
      <c r="BX88" s="100" t="s">
        <v>79</v>
      </c>
    </row>
    <row r="89" spans="1:89" s="5" customFormat="1" ht="22.5" customHeight="1">
      <c r="A89" s="91" t="s">
        <v>81</v>
      </c>
      <c r="B89" s="92"/>
      <c r="C89" s="93"/>
      <c r="D89" s="194" t="s">
        <v>85</v>
      </c>
      <c r="E89" s="194"/>
      <c r="F89" s="194"/>
      <c r="G89" s="194"/>
      <c r="H89" s="194"/>
      <c r="I89" s="94"/>
      <c r="J89" s="194" t="s">
        <v>86</v>
      </c>
      <c r="K89" s="194"/>
      <c r="L89" s="194"/>
      <c r="M89" s="194"/>
      <c r="N89" s="194"/>
      <c r="O89" s="194"/>
      <c r="P89" s="194"/>
      <c r="Q89" s="194"/>
      <c r="R89" s="194"/>
      <c r="S89" s="194"/>
      <c r="T89" s="194"/>
      <c r="U89" s="194"/>
      <c r="V89" s="194"/>
      <c r="W89" s="194"/>
      <c r="X89" s="194"/>
      <c r="Y89" s="194"/>
      <c r="Z89" s="194"/>
      <c r="AA89" s="194"/>
      <c r="AB89" s="194"/>
      <c r="AC89" s="194"/>
      <c r="AD89" s="194"/>
      <c r="AE89" s="194"/>
      <c r="AF89" s="194"/>
      <c r="AG89" s="192">
        <f>'2 - 1014-13 a 1014-15'!M30</f>
        <v>0</v>
      </c>
      <c r="AH89" s="193"/>
      <c r="AI89" s="193"/>
      <c r="AJ89" s="193"/>
      <c r="AK89" s="193"/>
      <c r="AL89" s="193"/>
      <c r="AM89" s="193"/>
      <c r="AN89" s="192">
        <f>SUM(AG89,AT89)</f>
        <v>0</v>
      </c>
      <c r="AO89" s="193"/>
      <c r="AP89" s="193"/>
      <c r="AQ89" s="95"/>
      <c r="AS89" s="96">
        <f>'2 - 1014-13 a 1014-15'!M28</f>
        <v>0</v>
      </c>
      <c r="AT89" s="97">
        <f>ROUND(SUM(AV89:AW89),2)</f>
        <v>0</v>
      </c>
      <c r="AU89" s="98">
        <f>'2 - 1014-13 a 1014-15'!W121</f>
        <v>0</v>
      </c>
      <c r="AV89" s="97">
        <f>'2 - 1014-13 a 1014-15'!M32</f>
        <v>0</v>
      </c>
      <c r="AW89" s="97">
        <f>'2 - 1014-13 a 1014-15'!M33</f>
        <v>0</v>
      </c>
      <c r="AX89" s="97">
        <f>'2 - 1014-13 a 1014-15'!M34</f>
        <v>0</v>
      </c>
      <c r="AY89" s="97">
        <f>'2 - 1014-13 a 1014-15'!M35</f>
        <v>0</v>
      </c>
      <c r="AZ89" s="97">
        <f>'2 - 1014-13 a 1014-15'!H32</f>
        <v>0</v>
      </c>
      <c r="BA89" s="97">
        <f>'2 - 1014-13 a 1014-15'!H33</f>
        <v>0</v>
      </c>
      <c r="BB89" s="97">
        <f>'2 - 1014-13 a 1014-15'!H34</f>
        <v>0</v>
      </c>
      <c r="BC89" s="97">
        <f>'2 - 1014-13 a 1014-15'!H35</f>
        <v>0</v>
      </c>
      <c r="BD89" s="99">
        <f>'2 - 1014-13 a 1014-15'!H36</f>
        <v>0</v>
      </c>
      <c r="BT89" s="100" t="s">
        <v>82</v>
      </c>
      <c r="BV89" s="100" t="s">
        <v>78</v>
      </c>
      <c r="BW89" s="100" t="s">
        <v>87</v>
      </c>
      <c r="BX89" s="100" t="s">
        <v>79</v>
      </c>
    </row>
    <row r="90" spans="1:89" s="5" customFormat="1" ht="22.5" customHeight="1">
      <c r="A90" s="91" t="s">
        <v>81</v>
      </c>
      <c r="B90" s="92"/>
      <c r="C90" s="93"/>
      <c r="D90" s="194" t="s">
        <v>88</v>
      </c>
      <c r="E90" s="194"/>
      <c r="F90" s="194"/>
      <c r="G90" s="194"/>
      <c r="H90" s="194"/>
      <c r="I90" s="94"/>
      <c r="J90" s="194" t="s">
        <v>89</v>
      </c>
      <c r="K90" s="194"/>
      <c r="L90" s="194"/>
      <c r="M90" s="194"/>
      <c r="N90" s="194"/>
      <c r="O90" s="194"/>
      <c r="P90" s="194"/>
      <c r="Q90" s="194"/>
      <c r="R90" s="194"/>
      <c r="S90" s="194"/>
      <c r="T90" s="194"/>
      <c r="U90" s="194"/>
      <c r="V90" s="194"/>
      <c r="W90" s="194"/>
      <c r="X90" s="194"/>
      <c r="Y90" s="194"/>
      <c r="Z90" s="194"/>
      <c r="AA90" s="194"/>
      <c r="AB90" s="194"/>
      <c r="AC90" s="194"/>
      <c r="AD90" s="194"/>
      <c r="AE90" s="194"/>
      <c r="AF90" s="194"/>
      <c r="AG90" s="192">
        <f>'3 - 1014-17 a 1014-19'!M30</f>
        <v>0</v>
      </c>
      <c r="AH90" s="193"/>
      <c r="AI90" s="193"/>
      <c r="AJ90" s="193"/>
      <c r="AK90" s="193"/>
      <c r="AL90" s="193"/>
      <c r="AM90" s="193"/>
      <c r="AN90" s="192">
        <f>SUM(AG90,AT90)</f>
        <v>0</v>
      </c>
      <c r="AO90" s="193"/>
      <c r="AP90" s="193"/>
      <c r="AQ90" s="95"/>
      <c r="AS90" s="101">
        <f>'3 - 1014-17 a 1014-19'!M28</f>
        <v>0</v>
      </c>
      <c r="AT90" s="102">
        <f>ROUND(SUM(AV90:AW90),2)</f>
        <v>0</v>
      </c>
      <c r="AU90" s="103">
        <f>'3 - 1014-17 a 1014-19'!W121</f>
        <v>0</v>
      </c>
      <c r="AV90" s="102">
        <f>'3 - 1014-17 a 1014-19'!M32</f>
        <v>0</v>
      </c>
      <c r="AW90" s="102">
        <f>'3 - 1014-17 a 1014-19'!M33</f>
        <v>0</v>
      </c>
      <c r="AX90" s="102">
        <f>'3 - 1014-17 a 1014-19'!M34</f>
        <v>0</v>
      </c>
      <c r="AY90" s="102">
        <f>'3 - 1014-17 a 1014-19'!M35</f>
        <v>0</v>
      </c>
      <c r="AZ90" s="102">
        <f>'3 - 1014-17 a 1014-19'!H32</f>
        <v>0</v>
      </c>
      <c r="BA90" s="102">
        <f>'3 - 1014-17 a 1014-19'!H33</f>
        <v>0</v>
      </c>
      <c r="BB90" s="102">
        <f>'3 - 1014-17 a 1014-19'!H34</f>
        <v>0</v>
      </c>
      <c r="BC90" s="102">
        <f>'3 - 1014-17 a 1014-19'!H35</f>
        <v>0</v>
      </c>
      <c r="BD90" s="104">
        <f>'3 - 1014-17 a 1014-19'!H36</f>
        <v>0</v>
      </c>
      <c r="BT90" s="100" t="s">
        <v>82</v>
      </c>
      <c r="BV90" s="100" t="s">
        <v>78</v>
      </c>
      <c r="BW90" s="100" t="s">
        <v>90</v>
      </c>
      <c r="BX90" s="100" t="s">
        <v>79</v>
      </c>
    </row>
    <row r="91" spans="1:89">
      <c r="B91" s="21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2"/>
    </row>
    <row r="92" spans="1:89" s="1" customFormat="1" ht="30" customHeight="1">
      <c r="B92" s="34"/>
      <c r="C92" s="83" t="s">
        <v>91</v>
      </c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184">
        <f>ROUND(SUM(AG93:AG96),2)</f>
        <v>0</v>
      </c>
      <c r="AH92" s="184"/>
      <c r="AI92" s="184"/>
      <c r="AJ92" s="184"/>
      <c r="AK92" s="184"/>
      <c r="AL92" s="184"/>
      <c r="AM92" s="184"/>
      <c r="AN92" s="184">
        <f>ROUND(SUM(AN93:AN96),2)</f>
        <v>0</v>
      </c>
      <c r="AO92" s="184"/>
      <c r="AP92" s="184"/>
      <c r="AQ92" s="36"/>
      <c r="AS92" s="79" t="s">
        <v>92</v>
      </c>
      <c r="AT92" s="80" t="s">
        <v>93</v>
      </c>
      <c r="AU92" s="80" t="s">
        <v>40</v>
      </c>
      <c r="AV92" s="81" t="s">
        <v>63</v>
      </c>
    </row>
    <row r="93" spans="1:89" s="1" customFormat="1" ht="19.899999999999999" customHeight="1">
      <c r="B93" s="34"/>
      <c r="C93" s="35"/>
      <c r="D93" s="105" t="s">
        <v>94</v>
      </c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190">
        <f>ROUND(AG87*AS93,2)</f>
        <v>0</v>
      </c>
      <c r="AH93" s="191"/>
      <c r="AI93" s="191"/>
      <c r="AJ93" s="191"/>
      <c r="AK93" s="191"/>
      <c r="AL93" s="191"/>
      <c r="AM93" s="191"/>
      <c r="AN93" s="191">
        <f>ROUND(AG93+AV93,2)</f>
        <v>0</v>
      </c>
      <c r="AO93" s="191"/>
      <c r="AP93" s="191"/>
      <c r="AQ93" s="36"/>
      <c r="AS93" s="106">
        <v>0</v>
      </c>
      <c r="AT93" s="107" t="s">
        <v>95</v>
      </c>
      <c r="AU93" s="107" t="s">
        <v>41</v>
      </c>
      <c r="AV93" s="108">
        <f>ROUND(IF(AU93="základná",AG93*L31,IF(AU93="znížená",AG93*L32,0)),2)</f>
        <v>0</v>
      </c>
      <c r="BV93" s="17" t="s">
        <v>96</v>
      </c>
      <c r="BY93" s="109">
        <f>IF(AU93="základná",AV93,0)</f>
        <v>0</v>
      </c>
      <c r="BZ93" s="109">
        <f>IF(AU93="znížená",AV93,0)</f>
        <v>0</v>
      </c>
      <c r="CA93" s="109">
        <v>0</v>
      </c>
      <c r="CB93" s="109">
        <v>0</v>
      </c>
      <c r="CC93" s="109">
        <v>0</v>
      </c>
      <c r="CD93" s="109">
        <f>IF(AU93="základná",AG93,0)</f>
        <v>0</v>
      </c>
      <c r="CE93" s="109">
        <f>IF(AU93="znížená",AG93,0)</f>
        <v>0</v>
      </c>
      <c r="CF93" s="109">
        <f>IF(AU93="zákl. prenesená",AG93,0)</f>
        <v>0</v>
      </c>
      <c r="CG93" s="109">
        <f>IF(AU93="zníž. prenesená",AG93,0)</f>
        <v>0</v>
      </c>
      <c r="CH93" s="109">
        <f>IF(AU93="nulová",AG93,0)</f>
        <v>0</v>
      </c>
      <c r="CI93" s="17">
        <f>IF(AU93="základná",1,IF(AU93="znížená",2,IF(AU93="zákl. prenesená",4,IF(AU93="zníž. prenesená",5,3))))</f>
        <v>1</v>
      </c>
      <c r="CJ93" s="17">
        <f>IF(AT93="stavebná časť",1,IF(8893="investičná časť",2,3))</f>
        <v>1</v>
      </c>
      <c r="CK93" s="17" t="str">
        <f>IF(D93="Vyplň vlastné","","x")</f>
        <v>x</v>
      </c>
    </row>
    <row r="94" spans="1:89" s="1" customFormat="1" ht="19.899999999999999" customHeight="1">
      <c r="B94" s="34"/>
      <c r="C94" s="35"/>
      <c r="D94" s="188" t="s">
        <v>97</v>
      </c>
      <c r="E94" s="189"/>
      <c r="F94" s="189"/>
      <c r="G94" s="189"/>
      <c r="H94" s="189"/>
      <c r="I94" s="189"/>
      <c r="J94" s="189"/>
      <c r="K94" s="189"/>
      <c r="L94" s="189"/>
      <c r="M94" s="189"/>
      <c r="N94" s="189"/>
      <c r="O94" s="189"/>
      <c r="P94" s="189"/>
      <c r="Q94" s="189"/>
      <c r="R94" s="189"/>
      <c r="S94" s="189"/>
      <c r="T94" s="189"/>
      <c r="U94" s="189"/>
      <c r="V94" s="189"/>
      <c r="W94" s="189"/>
      <c r="X94" s="189"/>
      <c r="Y94" s="189"/>
      <c r="Z94" s="189"/>
      <c r="AA94" s="189"/>
      <c r="AB94" s="189"/>
      <c r="AC94" s="35"/>
      <c r="AD94" s="35"/>
      <c r="AE94" s="35"/>
      <c r="AF94" s="35"/>
      <c r="AG94" s="190">
        <f>AG87*AS94</f>
        <v>0</v>
      </c>
      <c r="AH94" s="191"/>
      <c r="AI94" s="191"/>
      <c r="AJ94" s="191"/>
      <c r="AK94" s="191"/>
      <c r="AL94" s="191"/>
      <c r="AM94" s="191"/>
      <c r="AN94" s="191">
        <f>AG94+AV94</f>
        <v>0</v>
      </c>
      <c r="AO94" s="191"/>
      <c r="AP94" s="191"/>
      <c r="AQ94" s="36"/>
      <c r="AS94" s="110">
        <v>0</v>
      </c>
      <c r="AT94" s="111" t="s">
        <v>95</v>
      </c>
      <c r="AU94" s="111" t="s">
        <v>41</v>
      </c>
      <c r="AV94" s="112">
        <f>ROUND(IF(AU94="nulová",0,IF(OR(AU94="základná",AU94="zákl. prenesená"),AG94*L31,AG94*L32)),2)</f>
        <v>0</v>
      </c>
      <c r="BV94" s="17" t="s">
        <v>98</v>
      </c>
      <c r="BY94" s="109">
        <f>IF(AU94="základná",AV94,0)</f>
        <v>0</v>
      </c>
      <c r="BZ94" s="109">
        <f>IF(AU94="znížená",AV94,0)</f>
        <v>0</v>
      </c>
      <c r="CA94" s="109">
        <f>IF(AU94="zákl. prenesená",AV94,0)</f>
        <v>0</v>
      </c>
      <c r="CB94" s="109">
        <f>IF(AU94="zníž. prenesená",AV94,0)</f>
        <v>0</v>
      </c>
      <c r="CC94" s="109">
        <f>IF(AU94="nulová",AV94,0)</f>
        <v>0</v>
      </c>
      <c r="CD94" s="109">
        <f>IF(AU94="základná",AG94,0)</f>
        <v>0</v>
      </c>
      <c r="CE94" s="109">
        <f>IF(AU94="znížená",AG94,0)</f>
        <v>0</v>
      </c>
      <c r="CF94" s="109">
        <f>IF(AU94="zákl. prenesená",AG94,0)</f>
        <v>0</v>
      </c>
      <c r="CG94" s="109">
        <f>IF(AU94="zníž. prenesená",AG94,0)</f>
        <v>0</v>
      </c>
      <c r="CH94" s="109">
        <f>IF(AU94="nulová",AG94,0)</f>
        <v>0</v>
      </c>
      <c r="CI94" s="17">
        <f>IF(AU94="základná",1,IF(AU94="znížená",2,IF(AU94="zákl. prenesená",4,IF(AU94="zníž. prenesená",5,3))))</f>
        <v>1</v>
      </c>
      <c r="CJ94" s="17">
        <f>IF(AT94="stavebná časť",1,IF(8894="investičná časť",2,3))</f>
        <v>1</v>
      </c>
      <c r="CK94" s="17" t="str">
        <f>IF(D94="Vyplň vlastné","","x")</f>
        <v/>
      </c>
    </row>
    <row r="95" spans="1:89" s="1" customFormat="1" ht="19.899999999999999" customHeight="1">
      <c r="B95" s="34"/>
      <c r="C95" s="35"/>
      <c r="D95" s="188" t="s">
        <v>97</v>
      </c>
      <c r="E95" s="189"/>
      <c r="F95" s="189"/>
      <c r="G95" s="189"/>
      <c r="H95" s="189"/>
      <c r="I95" s="189"/>
      <c r="J95" s="189"/>
      <c r="K95" s="189"/>
      <c r="L95" s="189"/>
      <c r="M95" s="189"/>
      <c r="N95" s="189"/>
      <c r="O95" s="189"/>
      <c r="P95" s="189"/>
      <c r="Q95" s="189"/>
      <c r="R95" s="189"/>
      <c r="S95" s="189"/>
      <c r="T95" s="189"/>
      <c r="U95" s="189"/>
      <c r="V95" s="189"/>
      <c r="W95" s="189"/>
      <c r="X95" s="189"/>
      <c r="Y95" s="189"/>
      <c r="Z95" s="189"/>
      <c r="AA95" s="189"/>
      <c r="AB95" s="189"/>
      <c r="AC95" s="35"/>
      <c r="AD95" s="35"/>
      <c r="AE95" s="35"/>
      <c r="AF95" s="35"/>
      <c r="AG95" s="190">
        <f>AG87*AS95</f>
        <v>0</v>
      </c>
      <c r="AH95" s="191"/>
      <c r="AI95" s="191"/>
      <c r="AJ95" s="191"/>
      <c r="AK95" s="191"/>
      <c r="AL95" s="191"/>
      <c r="AM95" s="191"/>
      <c r="AN95" s="191">
        <f>AG95+AV95</f>
        <v>0</v>
      </c>
      <c r="AO95" s="191"/>
      <c r="AP95" s="191"/>
      <c r="AQ95" s="36"/>
      <c r="AS95" s="110">
        <v>0</v>
      </c>
      <c r="AT95" s="111" t="s">
        <v>95</v>
      </c>
      <c r="AU95" s="111" t="s">
        <v>41</v>
      </c>
      <c r="AV95" s="112">
        <f>ROUND(IF(AU95="nulová",0,IF(OR(AU95="základná",AU95="zákl. prenesená"),AG95*L31,AG95*L32)),2)</f>
        <v>0</v>
      </c>
      <c r="BV95" s="17" t="s">
        <v>98</v>
      </c>
      <c r="BY95" s="109">
        <f>IF(AU95="základná",AV95,0)</f>
        <v>0</v>
      </c>
      <c r="BZ95" s="109">
        <f>IF(AU95="znížená",AV95,0)</f>
        <v>0</v>
      </c>
      <c r="CA95" s="109">
        <f>IF(AU95="zákl. prenesená",AV95,0)</f>
        <v>0</v>
      </c>
      <c r="CB95" s="109">
        <f>IF(AU95="zníž. prenesená",AV95,0)</f>
        <v>0</v>
      </c>
      <c r="CC95" s="109">
        <f>IF(AU95="nulová",AV95,0)</f>
        <v>0</v>
      </c>
      <c r="CD95" s="109">
        <f>IF(AU95="základná",AG95,0)</f>
        <v>0</v>
      </c>
      <c r="CE95" s="109">
        <f>IF(AU95="znížená",AG95,0)</f>
        <v>0</v>
      </c>
      <c r="CF95" s="109">
        <f>IF(AU95="zákl. prenesená",AG95,0)</f>
        <v>0</v>
      </c>
      <c r="CG95" s="109">
        <f>IF(AU95="zníž. prenesená",AG95,0)</f>
        <v>0</v>
      </c>
      <c r="CH95" s="109">
        <f>IF(AU95="nulová",AG95,0)</f>
        <v>0</v>
      </c>
      <c r="CI95" s="17">
        <f>IF(AU95="základná",1,IF(AU95="znížená",2,IF(AU95="zákl. prenesená",4,IF(AU95="zníž. prenesená",5,3))))</f>
        <v>1</v>
      </c>
      <c r="CJ95" s="17">
        <f>IF(AT95="stavebná časť",1,IF(8895="investičná časť",2,3))</f>
        <v>1</v>
      </c>
      <c r="CK95" s="17" t="str">
        <f>IF(D95="Vyplň vlastné","","x")</f>
        <v/>
      </c>
    </row>
    <row r="96" spans="1:89" s="1" customFormat="1" ht="19.899999999999999" customHeight="1">
      <c r="B96" s="34"/>
      <c r="C96" s="35"/>
      <c r="D96" s="188" t="s">
        <v>97</v>
      </c>
      <c r="E96" s="189"/>
      <c r="F96" s="189"/>
      <c r="G96" s="189"/>
      <c r="H96" s="189"/>
      <c r="I96" s="189"/>
      <c r="J96" s="189"/>
      <c r="K96" s="189"/>
      <c r="L96" s="189"/>
      <c r="M96" s="189"/>
      <c r="N96" s="189"/>
      <c r="O96" s="189"/>
      <c r="P96" s="189"/>
      <c r="Q96" s="189"/>
      <c r="R96" s="189"/>
      <c r="S96" s="189"/>
      <c r="T96" s="189"/>
      <c r="U96" s="189"/>
      <c r="V96" s="189"/>
      <c r="W96" s="189"/>
      <c r="X96" s="189"/>
      <c r="Y96" s="189"/>
      <c r="Z96" s="189"/>
      <c r="AA96" s="189"/>
      <c r="AB96" s="189"/>
      <c r="AC96" s="35"/>
      <c r="AD96" s="35"/>
      <c r="AE96" s="35"/>
      <c r="AF96" s="35"/>
      <c r="AG96" s="190">
        <f>AG87*AS96</f>
        <v>0</v>
      </c>
      <c r="AH96" s="191"/>
      <c r="AI96" s="191"/>
      <c r="AJ96" s="191"/>
      <c r="AK96" s="191"/>
      <c r="AL96" s="191"/>
      <c r="AM96" s="191"/>
      <c r="AN96" s="191">
        <f>AG96+AV96</f>
        <v>0</v>
      </c>
      <c r="AO96" s="191"/>
      <c r="AP96" s="191"/>
      <c r="AQ96" s="36"/>
      <c r="AS96" s="113">
        <v>0</v>
      </c>
      <c r="AT96" s="114" t="s">
        <v>95</v>
      </c>
      <c r="AU96" s="114" t="s">
        <v>41</v>
      </c>
      <c r="AV96" s="115">
        <f>ROUND(IF(AU96="nulová",0,IF(OR(AU96="základná",AU96="zákl. prenesená"),AG96*L31,AG96*L32)),2)</f>
        <v>0</v>
      </c>
      <c r="BV96" s="17" t="s">
        <v>98</v>
      </c>
      <c r="BY96" s="109">
        <f>IF(AU96="základná",AV96,0)</f>
        <v>0</v>
      </c>
      <c r="BZ96" s="109">
        <f>IF(AU96="znížená",AV96,0)</f>
        <v>0</v>
      </c>
      <c r="CA96" s="109">
        <f>IF(AU96="zákl. prenesená",AV96,0)</f>
        <v>0</v>
      </c>
      <c r="CB96" s="109">
        <f>IF(AU96="zníž. prenesená",AV96,0)</f>
        <v>0</v>
      </c>
      <c r="CC96" s="109">
        <f>IF(AU96="nulová",AV96,0)</f>
        <v>0</v>
      </c>
      <c r="CD96" s="109">
        <f>IF(AU96="základná",AG96,0)</f>
        <v>0</v>
      </c>
      <c r="CE96" s="109">
        <f>IF(AU96="znížená",AG96,0)</f>
        <v>0</v>
      </c>
      <c r="CF96" s="109">
        <f>IF(AU96="zákl. prenesená",AG96,0)</f>
        <v>0</v>
      </c>
      <c r="CG96" s="109">
        <f>IF(AU96="zníž. prenesená",AG96,0)</f>
        <v>0</v>
      </c>
      <c r="CH96" s="109">
        <f>IF(AU96="nulová",AG96,0)</f>
        <v>0</v>
      </c>
      <c r="CI96" s="17">
        <f>IF(AU96="základná",1,IF(AU96="znížená",2,IF(AU96="zákl. prenesená",4,IF(AU96="zníž. prenesená",5,3))))</f>
        <v>1</v>
      </c>
      <c r="CJ96" s="17">
        <f>IF(AT96="stavebná časť",1,IF(8896="investičná časť",2,3))</f>
        <v>1</v>
      </c>
      <c r="CK96" s="17" t="str">
        <f>IF(D96="Vyplň vlastné","","x")</f>
        <v/>
      </c>
    </row>
    <row r="97" spans="2:43" s="1" customFormat="1" ht="10.9" customHeight="1">
      <c r="B97" s="34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6"/>
    </row>
    <row r="98" spans="2:43" s="1" customFormat="1" ht="30" customHeight="1">
      <c r="B98" s="34"/>
      <c r="C98" s="116" t="s">
        <v>99</v>
      </c>
      <c r="D98" s="117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117"/>
      <c r="AF98" s="117"/>
      <c r="AG98" s="185">
        <f>ROUND(AG87+AG92,2)</f>
        <v>0</v>
      </c>
      <c r="AH98" s="185"/>
      <c r="AI98" s="185"/>
      <c r="AJ98" s="185"/>
      <c r="AK98" s="185"/>
      <c r="AL98" s="185"/>
      <c r="AM98" s="185"/>
      <c r="AN98" s="185">
        <f>AN87+AN92</f>
        <v>0</v>
      </c>
      <c r="AO98" s="185"/>
      <c r="AP98" s="185"/>
      <c r="AQ98" s="36"/>
    </row>
    <row r="99" spans="2:43" s="1" customFormat="1" ht="6.95" customHeight="1">
      <c r="B99" s="58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  <c r="AN99" s="59"/>
      <c r="AO99" s="59"/>
      <c r="AP99" s="59"/>
      <c r="AQ99" s="60"/>
    </row>
  </sheetData>
  <sheetProtection algorithmName="SHA-512" hashValue="kFy4SMeFKrzcAT+LLvk6g5EvlJDBpDabtieE4rwhAcdw0DieHRZVOMbdqoV+WL7Uo+nQ3Qw6yrtfKh2rs++AUg==" saltValue="UWotGAcH+IvUr7K2nbvokw==" spinCount="100000" sheet="1" objects="1" scenarios="1" formatCells="0" formatColumns="0" formatRows="0" sort="0" autoFilter="0"/>
  <mergeCells count="66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AK37:AO37"/>
    <mergeCell ref="L33:O33"/>
    <mergeCell ref="W33:AE33"/>
    <mergeCell ref="AK33:AO33"/>
    <mergeCell ref="L34:O34"/>
    <mergeCell ref="W34:AE34"/>
    <mergeCell ref="AK34:AO34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D94:AB94"/>
    <mergeCell ref="AG94:AM94"/>
    <mergeCell ref="AN94:AP94"/>
    <mergeCell ref="AN89:AP89"/>
    <mergeCell ref="AG89:AM89"/>
    <mergeCell ref="D89:H89"/>
    <mergeCell ref="J89:AF89"/>
    <mergeCell ref="AN90:AP90"/>
    <mergeCell ref="AG90:AM90"/>
    <mergeCell ref="D90:H90"/>
    <mergeCell ref="J90:AF90"/>
    <mergeCell ref="D95:AB95"/>
    <mergeCell ref="AG95:AM95"/>
    <mergeCell ref="AN95:AP95"/>
    <mergeCell ref="D96:AB96"/>
    <mergeCell ref="AG96:AM96"/>
    <mergeCell ref="AN96:AP96"/>
    <mergeCell ref="AG92:AM92"/>
    <mergeCell ref="AN92:AP92"/>
    <mergeCell ref="AG98:AM98"/>
    <mergeCell ref="AN98:AP98"/>
    <mergeCell ref="AR2:BE2"/>
    <mergeCell ref="AG93:AM93"/>
    <mergeCell ref="AN93:AP93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</mergeCells>
  <dataValidations count="2">
    <dataValidation type="list" allowBlank="1" showInputMessage="1" showErrorMessage="1" error="Povolené sú hodnoty základná, znížená, nulová." sqref="AU93:AU97">
      <formula1>"základná, znížená, nulová"</formula1>
    </dataValidation>
    <dataValidation type="list" allowBlank="1" showInputMessage="1" showErrorMessage="1" error="Povolené sú hodnoty stavebná časť, technologická časť, investičná časť." sqref="AT93:AT97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1 - 1014- 9 a 1014-11'!C2" display="/"/>
    <hyperlink ref="A89" location="'2 - 1014-13 a 1014-15'!C2" display="/"/>
    <hyperlink ref="A90" location="'3 - 1014-17 a 1014-19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69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100</v>
      </c>
      <c r="G1" s="13"/>
      <c r="H1" s="239" t="s">
        <v>101</v>
      </c>
      <c r="I1" s="239"/>
      <c r="J1" s="239"/>
      <c r="K1" s="239"/>
      <c r="L1" s="13" t="s">
        <v>102</v>
      </c>
      <c r="M1" s="11"/>
      <c r="N1" s="11"/>
      <c r="O1" s="12" t="s">
        <v>103</v>
      </c>
      <c r="P1" s="11"/>
      <c r="Q1" s="11"/>
      <c r="R1" s="11"/>
      <c r="S1" s="13" t="s">
        <v>104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8" t="s">
        <v>7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S2" s="186" t="s">
        <v>8</v>
      </c>
      <c r="T2" s="187"/>
      <c r="U2" s="187"/>
      <c r="V2" s="187"/>
      <c r="W2" s="187"/>
      <c r="X2" s="187"/>
      <c r="Y2" s="187"/>
      <c r="Z2" s="187"/>
      <c r="AA2" s="187"/>
      <c r="AB2" s="187"/>
      <c r="AC2" s="187"/>
      <c r="AT2" s="17" t="s">
        <v>84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200" t="s">
        <v>105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ht="25.35" customHeight="1">
      <c r="B6" s="21"/>
      <c r="C6" s="25"/>
      <c r="D6" s="29" t="s">
        <v>17</v>
      </c>
      <c r="E6" s="25"/>
      <c r="F6" s="258" t="str">
        <f>'Rekapitulácia stavby'!K6</f>
        <v>Oprava chodníkov pri OB 1014 na ul. Malá Okružná</v>
      </c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"/>
      <c r="R6" s="22"/>
    </row>
    <row r="7" spans="1:66" s="1" customFormat="1" ht="32.85" customHeight="1">
      <c r="B7" s="34"/>
      <c r="C7" s="35"/>
      <c r="D7" s="28" t="s">
        <v>106</v>
      </c>
      <c r="E7" s="35"/>
      <c r="F7" s="224" t="s">
        <v>107</v>
      </c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71" t="str">
        <f>'Rekapitulácia stavby'!AN8</f>
        <v>27. 2. 2017</v>
      </c>
      <c r="P9" s="249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26</v>
      </c>
      <c r="E11" s="35"/>
      <c r="F11" s="35"/>
      <c r="G11" s="35"/>
      <c r="H11" s="35"/>
      <c r="I11" s="35"/>
      <c r="J11" s="35"/>
      <c r="K11" s="35"/>
      <c r="L11" s="35"/>
      <c r="M11" s="29" t="s">
        <v>27</v>
      </c>
      <c r="N11" s="35"/>
      <c r="O11" s="222" t="s">
        <v>20</v>
      </c>
      <c r="P11" s="222"/>
      <c r="Q11" s="35"/>
      <c r="R11" s="36"/>
    </row>
    <row r="12" spans="1:66" s="1" customFormat="1" ht="18" customHeight="1">
      <c r="B12" s="34"/>
      <c r="C12" s="35"/>
      <c r="D12" s="35"/>
      <c r="E12" s="27" t="s">
        <v>28</v>
      </c>
      <c r="F12" s="35"/>
      <c r="G12" s="35"/>
      <c r="H12" s="35"/>
      <c r="I12" s="35"/>
      <c r="J12" s="35"/>
      <c r="K12" s="35"/>
      <c r="L12" s="35"/>
      <c r="M12" s="29" t="s">
        <v>29</v>
      </c>
      <c r="N12" s="35"/>
      <c r="O12" s="222" t="s">
        <v>20</v>
      </c>
      <c r="P12" s="222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30</v>
      </c>
      <c r="E14" s="35"/>
      <c r="F14" s="35"/>
      <c r="G14" s="35"/>
      <c r="H14" s="35"/>
      <c r="I14" s="35"/>
      <c r="J14" s="35"/>
      <c r="K14" s="35"/>
      <c r="L14" s="35"/>
      <c r="M14" s="29" t="s">
        <v>27</v>
      </c>
      <c r="N14" s="35"/>
      <c r="O14" s="272" t="str">
        <f>IF('Rekapitulácia stavby'!AN13="","",'Rekapitulácia stavby'!AN13)</f>
        <v>Vyplň údaj</v>
      </c>
      <c r="P14" s="222"/>
      <c r="Q14" s="35"/>
      <c r="R14" s="36"/>
    </row>
    <row r="15" spans="1:66" s="1" customFormat="1" ht="18" customHeight="1">
      <c r="B15" s="34"/>
      <c r="C15" s="35"/>
      <c r="D15" s="35"/>
      <c r="E15" s="272" t="str">
        <f>IF('Rekapitulácia stavby'!E14="","",'Rekapitulácia stavby'!E14)</f>
        <v>Vyplň údaj</v>
      </c>
      <c r="F15" s="273"/>
      <c r="G15" s="273"/>
      <c r="H15" s="273"/>
      <c r="I15" s="273"/>
      <c r="J15" s="273"/>
      <c r="K15" s="273"/>
      <c r="L15" s="273"/>
      <c r="M15" s="29" t="s">
        <v>29</v>
      </c>
      <c r="N15" s="35"/>
      <c r="O15" s="272" t="str">
        <f>IF('Rekapitulácia stavby'!AN14="","",'Rekapitulácia stavby'!AN14)</f>
        <v>Vyplň údaj</v>
      </c>
      <c r="P15" s="222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32</v>
      </c>
      <c r="E17" s="35"/>
      <c r="F17" s="35"/>
      <c r="G17" s="35"/>
      <c r="H17" s="35"/>
      <c r="I17" s="35"/>
      <c r="J17" s="35"/>
      <c r="K17" s="35"/>
      <c r="L17" s="35"/>
      <c r="M17" s="29" t="s">
        <v>27</v>
      </c>
      <c r="N17" s="35"/>
      <c r="O17" s="222" t="str">
        <f>IF('Rekapitulácia stavby'!AN16="","",'Rekapitulácia stavby'!AN16)</f>
        <v/>
      </c>
      <c r="P17" s="222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29</v>
      </c>
      <c r="N18" s="35"/>
      <c r="O18" s="222" t="str">
        <f>IF('Rekapitulácia stavby'!AN17="","",'Rekapitulácia stavby'!AN17)</f>
        <v/>
      </c>
      <c r="P18" s="222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27</v>
      </c>
      <c r="N20" s="35"/>
      <c r="O20" s="222" t="str">
        <f>IF('Rekapitulácia stavby'!AN19="","",'Rekapitulácia stavby'!AN19)</f>
        <v/>
      </c>
      <c r="P20" s="222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29</v>
      </c>
      <c r="N21" s="35"/>
      <c r="O21" s="222" t="str">
        <f>IF('Rekapitulácia stavby'!AN20="","",'Rekapitulácia stavby'!AN20)</f>
        <v/>
      </c>
      <c r="P21" s="222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22.5" customHeight="1">
      <c r="B24" s="34"/>
      <c r="C24" s="35"/>
      <c r="D24" s="35"/>
      <c r="E24" s="227" t="s">
        <v>20</v>
      </c>
      <c r="F24" s="227"/>
      <c r="G24" s="227"/>
      <c r="H24" s="227"/>
      <c r="I24" s="227"/>
      <c r="J24" s="227"/>
      <c r="K24" s="227"/>
      <c r="L24" s="227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108</v>
      </c>
      <c r="E27" s="35"/>
      <c r="F27" s="35"/>
      <c r="G27" s="35"/>
      <c r="H27" s="35"/>
      <c r="I27" s="35"/>
      <c r="J27" s="35"/>
      <c r="K27" s="35"/>
      <c r="L27" s="35"/>
      <c r="M27" s="228">
        <f>N88</f>
        <v>0</v>
      </c>
      <c r="N27" s="228"/>
      <c r="O27" s="228"/>
      <c r="P27" s="228"/>
      <c r="Q27" s="35"/>
      <c r="R27" s="36"/>
    </row>
    <row r="28" spans="2:18" s="1" customFormat="1" ht="14.45" customHeight="1">
      <c r="B28" s="34"/>
      <c r="C28" s="35"/>
      <c r="D28" s="33" t="s">
        <v>94</v>
      </c>
      <c r="E28" s="35"/>
      <c r="F28" s="35"/>
      <c r="G28" s="35"/>
      <c r="H28" s="35"/>
      <c r="I28" s="35"/>
      <c r="J28" s="35"/>
      <c r="K28" s="35"/>
      <c r="L28" s="35"/>
      <c r="M28" s="228">
        <f>N101</f>
        <v>0</v>
      </c>
      <c r="N28" s="228"/>
      <c r="O28" s="228"/>
      <c r="P28" s="228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70">
        <f>ROUND(M27+M28,2)</f>
        <v>0</v>
      </c>
      <c r="N30" s="257"/>
      <c r="O30" s="257"/>
      <c r="P30" s="257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67">
        <f>ROUND((((SUM(BE101:BE108)+SUM(BE126:BE162))+SUM(BE164:BE168))),2)</f>
        <v>0</v>
      </c>
      <c r="I32" s="257"/>
      <c r="J32" s="257"/>
      <c r="K32" s="35"/>
      <c r="L32" s="35"/>
      <c r="M32" s="267">
        <f>ROUND(((ROUND((SUM(BE101:BE108)+SUM(BE126:BE162)), 2)*F32)+SUM(BE164:BE168)*F32),2)</f>
        <v>0</v>
      </c>
      <c r="N32" s="257"/>
      <c r="O32" s="257"/>
      <c r="P32" s="257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67">
        <f>ROUND((((SUM(BF101:BF108)+SUM(BF126:BF162))+SUM(BF164:BF168))),2)</f>
        <v>0</v>
      </c>
      <c r="I33" s="257"/>
      <c r="J33" s="257"/>
      <c r="K33" s="35"/>
      <c r="L33" s="35"/>
      <c r="M33" s="267">
        <f>ROUND(((ROUND((SUM(BF101:BF108)+SUM(BF126:BF162)), 2)*F33)+SUM(BF164:BF168)*F33),2)</f>
        <v>0</v>
      </c>
      <c r="N33" s="257"/>
      <c r="O33" s="257"/>
      <c r="P33" s="257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67">
        <f>ROUND((((SUM(BG101:BG108)+SUM(BG126:BG162))+SUM(BG164:BG168))),2)</f>
        <v>0</v>
      </c>
      <c r="I34" s="257"/>
      <c r="J34" s="257"/>
      <c r="K34" s="35"/>
      <c r="L34" s="35"/>
      <c r="M34" s="267">
        <v>0</v>
      </c>
      <c r="N34" s="257"/>
      <c r="O34" s="257"/>
      <c r="P34" s="257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67">
        <f>ROUND((((SUM(BH101:BH108)+SUM(BH126:BH162))+SUM(BH164:BH168))),2)</f>
        <v>0</v>
      </c>
      <c r="I35" s="257"/>
      <c r="J35" s="257"/>
      <c r="K35" s="35"/>
      <c r="L35" s="35"/>
      <c r="M35" s="267">
        <v>0</v>
      </c>
      <c r="N35" s="257"/>
      <c r="O35" s="257"/>
      <c r="P35" s="257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67">
        <f>ROUND((((SUM(BI101:BI108)+SUM(BI126:BI162))+SUM(BI164:BI168))),2)</f>
        <v>0</v>
      </c>
      <c r="I36" s="257"/>
      <c r="J36" s="257"/>
      <c r="K36" s="35"/>
      <c r="L36" s="35"/>
      <c r="M36" s="267">
        <v>0</v>
      </c>
      <c r="N36" s="257"/>
      <c r="O36" s="257"/>
      <c r="P36" s="257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68">
        <f>SUM(M30:M36)</f>
        <v>0</v>
      </c>
      <c r="M38" s="268"/>
      <c r="N38" s="268"/>
      <c r="O38" s="268"/>
      <c r="P38" s="269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200" t="s">
        <v>109</v>
      </c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58" t="str">
        <f>F6</f>
        <v>Oprava chodníkov pri OB 1014 na ul. Malá Okružná</v>
      </c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106</v>
      </c>
      <c r="D79" s="35"/>
      <c r="E79" s="35"/>
      <c r="F79" s="202" t="str">
        <f>F7</f>
        <v>1 - 1014/ 9 a 1014/11</v>
      </c>
      <c r="G79" s="257"/>
      <c r="H79" s="257"/>
      <c r="I79" s="257"/>
      <c r="J79" s="257"/>
      <c r="K79" s="257"/>
      <c r="L79" s="257"/>
      <c r="M79" s="257"/>
      <c r="N79" s="257"/>
      <c r="O79" s="257"/>
      <c r="P79" s="257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24</v>
      </c>
      <c r="L81" s="35"/>
      <c r="M81" s="249" t="str">
        <f>IF(O9="","",O9)</f>
        <v>27. 2. 2017</v>
      </c>
      <c r="N81" s="249"/>
      <c r="O81" s="249"/>
      <c r="P81" s="249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 ht="15">
      <c r="B83" s="34"/>
      <c r="C83" s="29" t="s">
        <v>26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32</v>
      </c>
      <c r="L83" s="35"/>
      <c r="M83" s="222" t="str">
        <f>E18</f>
        <v xml:space="preserve"> </v>
      </c>
      <c r="N83" s="222"/>
      <c r="O83" s="222"/>
      <c r="P83" s="222"/>
      <c r="Q83" s="222"/>
      <c r="R83" s="36"/>
      <c r="T83" s="128"/>
      <c r="U83" s="128"/>
    </row>
    <row r="84" spans="2:47" s="1" customFormat="1" ht="14.45" customHeight="1">
      <c r="B84" s="34"/>
      <c r="C84" s="29" t="s">
        <v>30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222" t="str">
        <f>E21</f>
        <v xml:space="preserve"> </v>
      </c>
      <c r="N84" s="222"/>
      <c r="O84" s="222"/>
      <c r="P84" s="222"/>
      <c r="Q84" s="222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65" t="s">
        <v>110</v>
      </c>
      <c r="D86" s="266"/>
      <c r="E86" s="266"/>
      <c r="F86" s="266"/>
      <c r="G86" s="266"/>
      <c r="H86" s="117"/>
      <c r="I86" s="117"/>
      <c r="J86" s="117"/>
      <c r="K86" s="117"/>
      <c r="L86" s="117"/>
      <c r="M86" s="117"/>
      <c r="N86" s="265" t="s">
        <v>111</v>
      </c>
      <c r="O86" s="266"/>
      <c r="P86" s="266"/>
      <c r="Q86" s="266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112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184">
        <f>N126</f>
        <v>0</v>
      </c>
      <c r="O88" s="262"/>
      <c r="P88" s="262"/>
      <c r="Q88" s="262"/>
      <c r="R88" s="36"/>
      <c r="T88" s="128"/>
      <c r="U88" s="128"/>
      <c r="AU88" s="17" t="s">
        <v>113</v>
      </c>
    </row>
    <row r="89" spans="2:47" s="6" customFormat="1" ht="24.95" customHeight="1">
      <c r="B89" s="130"/>
      <c r="C89" s="131"/>
      <c r="D89" s="132" t="s">
        <v>114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64">
        <f>N127</f>
        <v>0</v>
      </c>
      <c r="O89" s="261"/>
      <c r="P89" s="261"/>
      <c r="Q89" s="261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115</v>
      </c>
      <c r="E90" s="136"/>
      <c r="F90" s="136"/>
      <c r="G90" s="136"/>
      <c r="H90" s="136"/>
      <c r="I90" s="136"/>
      <c r="J90" s="136"/>
      <c r="K90" s="136"/>
      <c r="L90" s="136"/>
      <c r="M90" s="136"/>
      <c r="N90" s="191">
        <f>N128</f>
        <v>0</v>
      </c>
      <c r="O90" s="260"/>
      <c r="P90" s="260"/>
      <c r="Q90" s="260"/>
      <c r="R90" s="137"/>
      <c r="T90" s="138"/>
      <c r="U90" s="138"/>
    </row>
    <row r="91" spans="2:47" s="7" customFormat="1" ht="19.899999999999999" customHeight="1">
      <c r="B91" s="135"/>
      <c r="C91" s="136"/>
      <c r="D91" s="105" t="s">
        <v>116</v>
      </c>
      <c r="E91" s="136"/>
      <c r="F91" s="136"/>
      <c r="G91" s="136"/>
      <c r="H91" s="136"/>
      <c r="I91" s="136"/>
      <c r="J91" s="136"/>
      <c r="K91" s="136"/>
      <c r="L91" s="136"/>
      <c r="M91" s="136"/>
      <c r="N91" s="191">
        <f>N132</f>
        <v>0</v>
      </c>
      <c r="O91" s="260"/>
      <c r="P91" s="260"/>
      <c r="Q91" s="260"/>
      <c r="R91" s="137"/>
      <c r="T91" s="138"/>
      <c r="U91" s="138"/>
    </row>
    <row r="92" spans="2:47" s="7" customFormat="1" ht="19.899999999999999" customHeight="1">
      <c r="B92" s="135"/>
      <c r="C92" s="136"/>
      <c r="D92" s="105" t="s">
        <v>117</v>
      </c>
      <c r="E92" s="136"/>
      <c r="F92" s="136"/>
      <c r="G92" s="136"/>
      <c r="H92" s="136"/>
      <c r="I92" s="136"/>
      <c r="J92" s="136"/>
      <c r="K92" s="136"/>
      <c r="L92" s="136"/>
      <c r="M92" s="136"/>
      <c r="N92" s="191">
        <f>N136</f>
        <v>0</v>
      </c>
      <c r="O92" s="260"/>
      <c r="P92" s="260"/>
      <c r="Q92" s="260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118</v>
      </c>
      <c r="E93" s="136"/>
      <c r="F93" s="136"/>
      <c r="G93" s="136"/>
      <c r="H93" s="136"/>
      <c r="I93" s="136"/>
      <c r="J93" s="136"/>
      <c r="K93" s="136"/>
      <c r="L93" s="136"/>
      <c r="M93" s="136"/>
      <c r="N93" s="191">
        <f>N143</f>
        <v>0</v>
      </c>
      <c r="O93" s="260"/>
      <c r="P93" s="260"/>
      <c r="Q93" s="260"/>
      <c r="R93" s="137"/>
      <c r="T93" s="138"/>
      <c r="U93" s="138"/>
    </row>
    <row r="94" spans="2:47" s="6" customFormat="1" ht="24.95" customHeight="1">
      <c r="B94" s="130"/>
      <c r="C94" s="131"/>
      <c r="D94" s="132" t="s">
        <v>119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64">
        <f>N145</f>
        <v>0</v>
      </c>
      <c r="O94" s="261"/>
      <c r="P94" s="261"/>
      <c r="Q94" s="261"/>
      <c r="R94" s="133"/>
      <c r="T94" s="134"/>
      <c r="U94" s="134"/>
    </row>
    <row r="95" spans="2:47" s="7" customFormat="1" ht="19.899999999999999" customHeight="1">
      <c r="B95" s="135"/>
      <c r="C95" s="136"/>
      <c r="D95" s="105" t="s">
        <v>115</v>
      </c>
      <c r="E95" s="136"/>
      <c r="F95" s="136"/>
      <c r="G95" s="136"/>
      <c r="H95" s="136"/>
      <c r="I95" s="136"/>
      <c r="J95" s="136"/>
      <c r="K95" s="136"/>
      <c r="L95" s="136"/>
      <c r="M95" s="136"/>
      <c r="N95" s="191">
        <f>N146</f>
        <v>0</v>
      </c>
      <c r="O95" s="260"/>
      <c r="P95" s="260"/>
      <c r="Q95" s="260"/>
      <c r="R95" s="137"/>
      <c r="T95" s="138"/>
      <c r="U95" s="138"/>
    </row>
    <row r="96" spans="2:47" s="7" customFormat="1" ht="19.899999999999999" customHeight="1">
      <c r="B96" s="135"/>
      <c r="C96" s="136"/>
      <c r="D96" s="105" t="s">
        <v>116</v>
      </c>
      <c r="E96" s="136"/>
      <c r="F96" s="136"/>
      <c r="G96" s="136"/>
      <c r="H96" s="136"/>
      <c r="I96" s="136"/>
      <c r="J96" s="136"/>
      <c r="K96" s="136"/>
      <c r="L96" s="136"/>
      <c r="M96" s="136"/>
      <c r="N96" s="191">
        <f>N150</f>
        <v>0</v>
      </c>
      <c r="O96" s="260"/>
      <c r="P96" s="260"/>
      <c r="Q96" s="260"/>
      <c r="R96" s="137"/>
      <c r="T96" s="138"/>
      <c r="U96" s="138"/>
    </row>
    <row r="97" spans="2:65" s="7" customFormat="1" ht="19.899999999999999" customHeight="1">
      <c r="B97" s="135"/>
      <c r="C97" s="136"/>
      <c r="D97" s="105" t="s">
        <v>117</v>
      </c>
      <c r="E97" s="136"/>
      <c r="F97" s="136"/>
      <c r="G97" s="136"/>
      <c r="H97" s="136"/>
      <c r="I97" s="136"/>
      <c r="J97" s="136"/>
      <c r="K97" s="136"/>
      <c r="L97" s="136"/>
      <c r="M97" s="136"/>
      <c r="N97" s="191">
        <f>N154</f>
        <v>0</v>
      </c>
      <c r="O97" s="260"/>
      <c r="P97" s="260"/>
      <c r="Q97" s="260"/>
      <c r="R97" s="137"/>
      <c r="T97" s="138"/>
      <c r="U97" s="138"/>
    </row>
    <row r="98" spans="2:65" s="7" customFormat="1" ht="19.899999999999999" customHeight="1">
      <c r="B98" s="135"/>
      <c r="C98" s="136"/>
      <c r="D98" s="105" t="s">
        <v>118</v>
      </c>
      <c r="E98" s="136"/>
      <c r="F98" s="136"/>
      <c r="G98" s="136"/>
      <c r="H98" s="136"/>
      <c r="I98" s="136"/>
      <c r="J98" s="136"/>
      <c r="K98" s="136"/>
      <c r="L98" s="136"/>
      <c r="M98" s="136"/>
      <c r="N98" s="191">
        <f>N161</f>
        <v>0</v>
      </c>
      <c r="O98" s="260"/>
      <c r="P98" s="260"/>
      <c r="Q98" s="260"/>
      <c r="R98" s="137"/>
      <c r="T98" s="138"/>
      <c r="U98" s="138"/>
    </row>
    <row r="99" spans="2:65" s="6" customFormat="1" ht="21.75" customHeight="1">
      <c r="B99" s="130"/>
      <c r="C99" s="131"/>
      <c r="D99" s="132" t="s">
        <v>120</v>
      </c>
      <c r="E99" s="131"/>
      <c r="F99" s="131"/>
      <c r="G99" s="131"/>
      <c r="H99" s="131"/>
      <c r="I99" s="131"/>
      <c r="J99" s="131"/>
      <c r="K99" s="131"/>
      <c r="L99" s="131"/>
      <c r="M99" s="131"/>
      <c r="N99" s="255">
        <f>N163</f>
        <v>0</v>
      </c>
      <c r="O99" s="261"/>
      <c r="P99" s="261"/>
      <c r="Q99" s="261"/>
      <c r="R99" s="133"/>
      <c r="T99" s="134"/>
      <c r="U99" s="134"/>
    </row>
    <row r="100" spans="2:65" s="1" customFormat="1" ht="21.75" customHeight="1">
      <c r="B100" s="34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6"/>
      <c r="T100" s="128"/>
      <c r="U100" s="128"/>
    </row>
    <row r="101" spans="2:65" s="1" customFormat="1" ht="29.25" customHeight="1">
      <c r="B101" s="34"/>
      <c r="C101" s="129" t="s">
        <v>121</v>
      </c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262">
        <f>ROUND(N102+N103+N104+N105+N106+N107,2)</f>
        <v>0</v>
      </c>
      <c r="O101" s="263"/>
      <c r="P101" s="263"/>
      <c r="Q101" s="263"/>
      <c r="R101" s="36"/>
      <c r="T101" s="139"/>
      <c r="U101" s="140" t="s">
        <v>40</v>
      </c>
    </row>
    <row r="102" spans="2:65" s="1" customFormat="1" ht="18" customHeight="1">
      <c r="B102" s="34"/>
      <c r="C102" s="35"/>
      <c r="D102" s="188" t="s">
        <v>122</v>
      </c>
      <c r="E102" s="189"/>
      <c r="F102" s="189"/>
      <c r="G102" s="189"/>
      <c r="H102" s="189"/>
      <c r="I102" s="35"/>
      <c r="J102" s="35"/>
      <c r="K102" s="35"/>
      <c r="L102" s="35"/>
      <c r="M102" s="35"/>
      <c r="N102" s="190">
        <f>ROUND(N88*T102,2)</f>
        <v>0</v>
      </c>
      <c r="O102" s="191"/>
      <c r="P102" s="191"/>
      <c r="Q102" s="191"/>
      <c r="R102" s="36"/>
      <c r="S102" s="141"/>
      <c r="T102" s="142"/>
      <c r="U102" s="143" t="s">
        <v>43</v>
      </c>
      <c r="V102" s="144"/>
      <c r="W102" s="144"/>
      <c r="X102" s="144"/>
      <c r="Y102" s="144"/>
      <c r="Z102" s="144"/>
      <c r="AA102" s="144"/>
      <c r="AB102" s="144"/>
      <c r="AC102" s="144"/>
      <c r="AD102" s="144"/>
      <c r="AE102" s="144"/>
      <c r="AF102" s="144"/>
      <c r="AG102" s="144"/>
      <c r="AH102" s="144"/>
      <c r="AI102" s="144"/>
      <c r="AJ102" s="144"/>
      <c r="AK102" s="144"/>
      <c r="AL102" s="144"/>
      <c r="AM102" s="144"/>
      <c r="AN102" s="144"/>
      <c r="AO102" s="144"/>
      <c r="AP102" s="144"/>
      <c r="AQ102" s="144"/>
      <c r="AR102" s="144"/>
      <c r="AS102" s="144"/>
      <c r="AT102" s="144"/>
      <c r="AU102" s="144"/>
      <c r="AV102" s="144"/>
      <c r="AW102" s="144"/>
      <c r="AX102" s="144"/>
      <c r="AY102" s="145" t="s">
        <v>123</v>
      </c>
      <c r="AZ102" s="144"/>
      <c r="BA102" s="144"/>
      <c r="BB102" s="144"/>
      <c r="BC102" s="144"/>
      <c r="BD102" s="144"/>
      <c r="BE102" s="146">
        <f t="shared" ref="BE102:BE107" si="0">IF(U102="základná",N102,0)</f>
        <v>0</v>
      </c>
      <c r="BF102" s="146">
        <f t="shared" ref="BF102:BF107" si="1">IF(U102="znížená",N102,0)</f>
        <v>0</v>
      </c>
      <c r="BG102" s="146">
        <f t="shared" ref="BG102:BG107" si="2">IF(U102="zákl. prenesená",N102,0)</f>
        <v>0</v>
      </c>
      <c r="BH102" s="146">
        <f t="shared" ref="BH102:BH107" si="3">IF(U102="zníž. prenesená",N102,0)</f>
        <v>0</v>
      </c>
      <c r="BI102" s="146">
        <f t="shared" ref="BI102:BI107" si="4">IF(U102="nulová",N102,0)</f>
        <v>0</v>
      </c>
      <c r="BJ102" s="145" t="s">
        <v>85</v>
      </c>
      <c r="BK102" s="144"/>
      <c r="BL102" s="144"/>
      <c r="BM102" s="144"/>
    </row>
    <row r="103" spans="2:65" s="1" customFormat="1" ht="18" customHeight="1">
      <c r="B103" s="34"/>
      <c r="C103" s="35"/>
      <c r="D103" s="188" t="s">
        <v>124</v>
      </c>
      <c r="E103" s="189"/>
      <c r="F103" s="189"/>
      <c r="G103" s="189"/>
      <c r="H103" s="189"/>
      <c r="I103" s="35"/>
      <c r="J103" s="35"/>
      <c r="K103" s="35"/>
      <c r="L103" s="35"/>
      <c r="M103" s="35"/>
      <c r="N103" s="190">
        <f>ROUND(N88*T103,2)</f>
        <v>0</v>
      </c>
      <c r="O103" s="191"/>
      <c r="P103" s="191"/>
      <c r="Q103" s="191"/>
      <c r="R103" s="36"/>
      <c r="S103" s="141"/>
      <c r="T103" s="142"/>
      <c r="U103" s="143" t="s">
        <v>43</v>
      </c>
      <c r="V103" s="144"/>
      <c r="W103" s="144"/>
      <c r="X103" s="144"/>
      <c r="Y103" s="144"/>
      <c r="Z103" s="144"/>
      <c r="AA103" s="144"/>
      <c r="AB103" s="144"/>
      <c r="AC103" s="144"/>
      <c r="AD103" s="144"/>
      <c r="AE103" s="144"/>
      <c r="AF103" s="144"/>
      <c r="AG103" s="144"/>
      <c r="AH103" s="144"/>
      <c r="AI103" s="144"/>
      <c r="AJ103" s="144"/>
      <c r="AK103" s="144"/>
      <c r="AL103" s="144"/>
      <c r="AM103" s="144"/>
      <c r="AN103" s="144"/>
      <c r="AO103" s="144"/>
      <c r="AP103" s="144"/>
      <c r="AQ103" s="144"/>
      <c r="AR103" s="144"/>
      <c r="AS103" s="144"/>
      <c r="AT103" s="144"/>
      <c r="AU103" s="144"/>
      <c r="AV103" s="144"/>
      <c r="AW103" s="144"/>
      <c r="AX103" s="144"/>
      <c r="AY103" s="145" t="s">
        <v>123</v>
      </c>
      <c r="AZ103" s="144"/>
      <c r="BA103" s="144"/>
      <c r="BB103" s="144"/>
      <c r="BC103" s="144"/>
      <c r="BD103" s="144"/>
      <c r="BE103" s="146">
        <f t="shared" si="0"/>
        <v>0</v>
      </c>
      <c r="BF103" s="146">
        <f t="shared" si="1"/>
        <v>0</v>
      </c>
      <c r="BG103" s="146">
        <f t="shared" si="2"/>
        <v>0</v>
      </c>
      <c r="BH103" s="146">
        <f t="shared" si="3"/>
        <v>0</v>
      </c>
      <c r="BI103" s="146">
        <f t="shared" si="4"/>
        <v>0</v>
      </c>
      <c r="BJ103" s="145" t="s">
        <v>85</v>
      </c>
      <c r="BK103" s="144"/>
      <c r="BL103" s="144"/>
      <c r="BM103" s="144"/>
    </row>
    <row r="104" spans="2:65" s="1" customFormat="1" ht="18" customHeight="1">
      <c r="B104" s="34"/>
      <c r="C104" s="35"/>
      <c r="D104" s="188" t="s">
        <v>125</v>
      </c>
      <c r="E104" s="189"/>
      <c r="F104" s="189"/>
      <c r="G104" s="189"/>
      <c r="H104" s="189"/>
      <c r="I104" s="35"/>
      <c r="J104" s="35"/>
      <c r="K104" s="35"/>
      <c r="L104" s="35"/>
      <c r="M104" s="35"/>
      <c r="N104" s="190">
        <f>ROUND(N88*T104,2)</f>
        <v>0</v>
      </c>
      <c r="O104" s="191"/>
      <c r="P104" s="191"/>
      <c r="Q104" s="191"/>
      <c r="R104" s="36"/>
      <c r="S104" s="141"/>
      <c r="T104" s="142"/>
      <c r="U104" s="143" t="s">
        <v>43</v>
      </c>
      <c r="V104" s="144"/>
      <c r="W104" s="144"/>
      <c r="X104" s="144"/>
      <c r="Y104" s="144"/>
      <c r="Z104" s="144"/>
      <c r="AA104" s="144"/>
      <c r="AB104" s="144"/>
      <c r="AC104" s="144"/>
      <c r="AD104" s="144"/>
      <c r="AE104" s="144"/>
      <c r="AF104" s="144"/>
      <c r="AG104" s="144"/>
      <c r="AH104" s="144"/>
      <c r="AI104" s="144"/>
      <c r="AJ104" s="144"/>
      <c r="AK104" s="144"/>
      <c r="AL104" s="144"/>
      <c r="AM104" s="144"/>
      <c r="AN104" s="144"/>
      <c r="AO104" s="144"/>
      <c r="AP104" s="144"/>
      <c r="AQ104" s="144"/>
      <c r="AR104" s="144"/>
      <c r="AS104" s="144"/>
      <c r="AT104" s="144"/>
      <c r="AU104" s="144"/>
      <c r="AV104" s="144"/>
      <c r="AW104" s="144"/>
      <c r="AX104" s="144"/>
      <c r="AY104" s="145" t="s">
        <v>123</v>
      </c>
      <c r="AZ104" s="144"/>
      <c r="BA104" s="144"/>
      <c r="BB104" s="144"/>
      <c r="BC104" s="144"/>
      <c r="BD104" s="144"/>
      <c r="BE104" s="146">
        <f t="shared" si="0"/>
        <v>0</v>
      </c>
      <c r="BF104" s="146">
        <f t="shared" si="1"/>
        <v>0</v>
      </c>
      <c r="BG104" s="146">
        <f t="shared" si="2"/>
        <v>0</v>
      </c>
      <c r="BH104" s="146">
        <f t="shared" si="3"/>
        <v>0</v>
      </c>
      <c r="BI104" s="146">
        <f t="shared" si="4"/>
        <v>0</v>
      </c>
      <c r="BJ104" s="145" t="s">
        <v>85</v>
      </c>
      <c r="BK104" s="144"/>
      <c r="BL104" s="144"/>
      <c r="BM104" s="144"/>
    </row>
    <row r="105" spans="2:65" s="1" customFormat="1" ht="18" customHeight="1">
      <c r="B105" s="34"/>
      <c r="C105" s="35"/>
      <c r="D105" s="188" t="s">
        <v>126</v>
      </c>
      <c r="E105" s="189"/>
      <c r="F105" s="189"/>
      <c r="G105" s="189"/>
      <c r="H105" s="189"/>
      <c r="I105" s="35"/>
      <c r="J105" s="35"/>
      <c r="K105" s="35"/>
      <c r="L105" s="35"/>
      <c r="M105" s="35"/>
      <c r="N105" s="190">
        <f>ROUND(N88*T105,2)</f>
        <v>0</v>
      </c>
      <c r="O105" s="191"/>
      <c r="P105" s="191"/>
      <c r="Q105" s="191"/>
      <c r="R105" s="36"/>
      <c r="S105" s="141"/>
      <c r="T105" s="142"/>
      <c r="U105" s="143" t="s">
        <v>43</v>
      </c>
      <c r="V105" s="144"/>
      <c r="W105" s="144"/>
      <c r="X105" s="144"/>
      <c r="Y105" s="144"/>
      <c r="Z105" s="144"/>
      <c r="AA105" s="144"/>
      <c r="AB105" s="144"/>
      <c r="AC105" s="144"/>
      <c r="AD105" s="144"/>
      <c r="AE105" s="144"/>
      <c r="AF105" s="144"/>
      <c r="AG105" s="144"/>
      <c r="AH105" s="144"/>
      <c r="AI105" s="144"/>
      <c r="AJ105" s="144"/>
      <c r="AK105" s="144"/>
      <c r="AL105" s="144"/>
      <c r="AM105" s="144"/>
      <c r="AN105" s="144"/>
      <c r="AO105" s="144"/>
      <c r="AP105" s="144"/>
      <c r="AQ105" s="144"/>
      <c r="AR105" s="144"/>
      <c r="AS105" s="144"/>
      <c r="AT105" s="144"/>
      <c r="AU105" s="144"/>
      <c r="AV105" s="144"/>
      <c r="AW105" s="144"/>
      <c r="AX105" s="144"/>
      <c r="AY105" s="145" t="s">
        <v>123</v>
      </c>
      <c r="AZ105" s="144"/>
      <c r="BA105" s="144"/>
      <c r="BB105" s="144"/>
      <c r="BC105" s="144"/>
      <c r="BD105" s="144"/>
      <c r="BE105" s="146">
        <f t="shared" si="0"/>
        <v>0</v>
      </c>
      <c r="BF105" s="146">
        <f t="shared" si="1"/>
        <v>0</v>
      </c>
      <c r="BG105" s="146">
        <f t="shared" si="2"/>
        <v>0</v>
      </c>
      <c r="BH105" s="146">
        <f t="shared" si="3"/>
        <v>0</v>
      </c>
      <c r="BI105" s="146">
        <f t="shared" si="4"/>
        <v>0</v>
      </c>
      <c r="BJ105" s="145" t="s">
        <v>85</v>
      </c>
      <c r="BK105" s="144"/>
      <c r="BL105" s="144"/>
      <c r="BM105" s="144"/>
    </row>
    <row r="106" spans="2:65" s="1" customFormat="1" ht="18" customHeight="1">
      <c r="B106" s="34"/>
      <c r="C106" s="35"/>
      <c r="D106" s="188" t="s">
        <v>127</v>
      </c>
      <c r="E106" s="189"/>
      <c r="F106" s="189"/>
      <c r="G106" s="189"/>
      <c r="H106" s="189"/>
      <c r="I106" s="35"/>
      <c r="J106" s="35"/>
      <c r="K106" s="35"/>
      <c r="L106" s="35"/>
      <c r="M106" s="35"/>
      <c r="N106" s="190">
        <f>ROUND(N88*T106,2)</f>
        <v>0</v>
      </c>
      <c r="O106" s="191"/>
      <c r="P106" s="191"/>
      <c r="Q106" s="191"/>
      <c r="R106" s="36"/>
      <c r="S106" s="141"/>
      <c r="T106" s="142"/>
      <c r="U106" s="143" t="s">
        <v>43</v>
      </c>
      <c r="V106" s="144"/>
      <c r="W106" s="144"/>
      <c r="X106" s="144"/>
      <c r="Y106" s="144"/>
      <c r="Z106" s="144"/>
      <c r="AA106" s="144"/>
      <c r="AB106" s="144"/>
      <c r="AC106" s="144"/>
      <c r="AD106" s="144"/>
      <c r="AE106" s="144"/>
      <c r="AF106" s="144"/>
      <c r="AG106" s="144"/>
      <c r="AH106" s="144"/>
      <c r="AI106" s="144"/>
      <c r="AJ106" s="144"/>
      <c r="AK106" s="144"/>
      <c r="AL106" s="144"/>
      <c r="AM106" s="144"/>
      <c r="AN106" s="144"/>
      <c r="AO106" s="144"/>
      <c r="AP106" s="144"/>
      <c r="AQ106" s="144"/>
      <c r="AR106" s="144"/>
      <c r="AS106" s="144"/>
      <c r="AT106" s="144"/>
      <c r="AU106" s="144"/>
      <c r="AV106" s="144"/>
      <c r="AW106" s="144"/>
      <c r="AX106" s="144"/>
      <c r="AY106" s="145" t="s">
        <v>123</v>
      </c>
      <c r="AZ106" s="144"/>
      <c r="BA106" s="144"/>
      <c r="BB106" s="144"/>
      <c r="BC106" s="144"/>
      <c r="BD106" s="144"/>
      <c r="BE106" s="146">
        <f t="shared" si="0"/>
        <v>0</v>
      </c>
      <c r="BF106" s="146">
        <f t="shared" si="1"/>
        <v>0</v>
      </c>
      <c r="BG106" s="146">
        <f t="shared" si="2"/>
        <v>0</v>
      </c>
      <c r="BH106" s="146">
        <f t="shared" si="3"/>
        <v>0</v>
      </c>
      <c r="BI106" s="146">
        <f t="shared" si="4"/>
        <v>0</v>
      </c>
      <c r="BJ106" s="145" t="s">
        <v>85</v>
      </c>
      <c r="BK106" s="144"/>
      <c r="BL106" s="144"/>
      <c r="BM106" s="144"/>
    </row>
    <row r="107" spans="2:65" s="1" customFormat="1" ht="18" customHeight="1">
      <c r="B107" s="34"/>
      <c r="C107" s="35"/>
      <c r="D107" s="105" t="s">
        <v>128</v>
      </c>
      <c r="E107" s="35"/>
      <c r="F107" s="35"/>
      <c r="G107" s="35"/>
      <c r="H107" s="35"/>
      <c r="I107" s="35"/>
      <c r="J107" s="35"/>
      <c r="K107" s="35"/>
      <c r="L107" s="35"/>
      <c r="M107" s="35"/>
      <c r="N107" s="190">
        <f>ROUND(N88*T107,2)</f>
        <v>0</v>
      </c>
      <c r="O107" s="191"/>
      <c r="P107" s="191"/>
      <c r="Q107" s="191"/>
      <c r="R107" s="36"/>
      <c r="S107" s="141"/>
      <c r="T107" s="147"/>
      <c r="U107" s="148" t="s">
        <v>43</v>
      </c>
      <c r="V107" s="144"/>
      <c r="W107" s="144"/>
      <c r="X107" s="144"/>
      <c r="Y107" s="144"/>
      <c r="Z107" s="144"/>
      <c r="AA107" s="144"/>
      <c r="AB107" s="144"/>
      <c r="AC107" s="144"/>
      <c r="AD107" s="144"/>
      <c r="AE107" s="144"/>
      <c r="AF107" s="144"/>
      <c r="AG107" s="144"/>
      <c r="AH107" s="144"/>
      <c r="AI107" s="144"/>
      <c r="AJ107" s="144"/>
      <c r="AK107" s="144"/>
      <c r="AL107" s="144"/>
      <c r="AM107" s="144"/>
      <c r="AN107" s="144"/>
      <c r="AO107" s="144"/>
      <c r="AP107" s="144"/>
      <c r="AQ107" s="144"/>
      <c r="AR107" s="144"/>
      <c r="AS107" s="144"/>
      <c r="AT107" s="144"/>
      <c r="AU107" s="144"/>
      <c r="AV107" s="144"/>
      <c r="AW107" s="144"/>
      <c r="AX107" s="144"/>
      <c r="AY107" s="145" t="s">
        <v>129</v>
      </c>
      <c r="AZ107" s="144"/>
      <c r="BA107" s="144"/>
      <c r="BB107" s="144"/>
      <c r="BC107" s="144"/>
      <c r="BD107" s="144"/>
      <c r="BE107" s="146">
        <f t="shared" si="0"/>
        <v>0</v>
      </c>
      <c r="BF107" s="146">
        <f t="shared" si="1"/>
        <v>0</v>
      </c>
      <c r="BG107" s="146">
        <f t="shared" si="2"/>
        <v>0</v>
      </c>
      <c r="BH107" s="146">
        <f t="shared" si="3"/>
        <v>0</v>
      </c>
      <c r="BI107" s="146">
        <f t="shared" si="4"/>
        <v>0</v>
      </c>
      <c r="BJ107" s="145" t="s">
        <v>85</v>
      </c>
      <c r="BK107" s="144"/>
      <c r="BL107" s="144"/>
      <c r="BM107" s="144"/>
    </row>
    <row r="108" spans="2:65" s="1" customFormat="1">
      <c r="B108" s="34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6"/>
      <c r="T108" s="128"/>
      <c r="U108" s="128"/>
    </row>
    <row r="109" spans="2:65" s="1" customFormat="1" ht="29.25" customHeight="1">
      <c r="B109" s="34"/>
      <c r="C109" s="116" t="s">
        <v>99</v>
      </c>
      <c r="D109" s="117"/>
      <c r="E109" s="117"/>
      <c r="F109" s="117"/>
      <c r="G109" s="117"/>
      <c r="H109" s="117"/>
      <c r="I109" s="117"/>
      <c r="J109" s="117"/>
      <c r="K109" s="117"/>
      <c r="L109" s="185">
        <f>ROUND(SUM(N88+N101),2)</f>
        <v>0</v>
      </c>
      <c r="M109" s="185"/>
      <c r="N109" s="185"/>
      <c r="O109" s="185"/>
      <c r="P109" s="185"/>
      <c r="Q109" s="185"/>
      <c r="R109" s="36"/>
      <c r="T109" s="128"/>
      <c r="U109" s="128"/>
    </row>
    <row r="110" spans="2:65" s="1" customFormat="1" ht="6.95" customHeight="1">
      <c r="B110" s="58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60"/>
      <c r="T110" s="128"/>
      <c r="U110" s="128"/>
    </row>
    <row r="114" spans="2:63" s="1" customFormat="1" ht="6.95" customHeight="1">
      <c r="B114" s="61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3"/>
    </row>
    <row r="115" spans="2:63" s="1" customFormat="1" ht="36.950000000000003" customHeight="1">
      <c r="B115" s="34"/>
      <c r="C115" s="200" t="s">
        <v>130</v>
      </c>
      <c r="D115" s="257"/>
      <c r="E115" s="257"/>
      <c r="F115" s="257"/>
      <c r="G115" s="257"/>
      <c r="H115" s="257"/>
      <c r="I115" s="257"/>
      <c r="J115" s="257"/>
      <c r="K115" s="257"/>
      <c r="L115" s="257"/>
      <c r="M115" s="257"/>
      <c r="N115" s="257"/>
      <c r="O115" s="257"/>
      <c r="P115" s="257"/>
      <c r="Q115" s="257"/>
      <c r="R115" s="36"/>
    </row>
    <row r="116" spans="2:63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3" s="1" customFormat="1" ht="30" customHeight="1">
      <c r="B117" s="34"/>
      <c r="C117" s="29" t="s">
        <v>17</v>
      </c>
      <c r="D117" s="35"/>
      <c r="E117" s="35"/>
      <c r="F117" s="258" t="str">
        <f>F6</f>
        <v>Oprava chodníkov pri OB 1014 na ul. Malá Okružná</v>
      </c>
      <c r="G117" s="259"/>
      <c r="H117" s="259"/>
      <c r="I117" s="259"/>
      <c r="J117" s="259"/>
      <c r="K117" s="259"/>
      <c r="L117" s="259"/>
      <c r="M117" s="259"/>
      <c r="N117" s="259"/>
      <c r="O117" s="259"/>
      <c r="P117" s="259"/>
      <c r="Q117" s="35"/>
      <c r="R117" s="36"/>
    </row>
    <row r="118" spans="2:63" s="1" customFormat="1" ht="36.950000000000003" customHeight="1">
      <c r="B118" s="34"/>
      <c r="C118" s="68" t="s">
        <v>106</v>
      </c>
      <c r="D118" s="35"/>
      <c r="E118" s="35"/>
      <c r="F118" s="202" t="str">
        <f>F7</f>
        <v>1 - 1014/ 9 a 1014/11</v>
      </c>
      <c r="G118" s="257"/>
      <c r="H118" s="257"/>
      <c r="I118" s="257"/>
      <c r="J118" s="257"/>
      <c r="K118" s="257"/>
      <c r="L118" s="257"/>
      <c r="M118" s="257"/>
      <c r="N118" s="257"/>
      <c r="O118" s="257"/>
      <c r="P118" s="257"/>
      <c r="Q118" s="35"/>
      <c r="R118" s="36"/>
    </row>
    <row r="119" spans="2:63" s="1" customFormat="1" ht="6.9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3" s="1" customFormat="1" ht="18" customHeight="1">
      <c r="B120" s="34"/>
      <c r="C120" s="29" t="s">
        <v>22</v>
      </c>
      <c r="D120" s="35"/>
      <c r="E120" s="35"/>
      <c r="F120" s="27" t="str">
        <f>F9</f>
        <v xml:space="preserve"> </v>
      </c>
      <c r="G120" s="35"/>
      <c r="H120" s="35"/>
      <c r="I120" s="35"/>
      <c r="J120" s="35"/>
      <c r="K120" s="29" t="s">
        <v>24</v>
      </c>
      <c r="L120" s="35"/>
      <c r="M120" s="249" t="str">
        <f>IF(O9="","",O9)</f>
        <v>27. 2. 2017</v>
      </c>
      <c r="N120" s="249"/>
      <c r="O120" s="249"/>
      <c r="P120" s="249"/>
      <c r="Q120" s="35"/>
      <c r="R120" s="36"/>
    </row>
    <row r="121" spans="2:63" s="1" customFormat="1" ht="6.95" customHeight="1">
      <c r="B121" s="34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6"/>
    </row>
    <row r="122" spans="2:63" s="1" customFormat="1" ht="15">
      <c r="B122" s="34"/>
      <c r="C122" s="29" t="s">
        <v>26</v>
      </c>
      <c r="D122" s="35"/>
      <c r="E122" s="35"/>
      <c r="F122" s="27" t="str">
        <f>E12</f>
        <v>Mesto Partizánske</v>
      </c>
      <c r="G122" s="35"/>
      <c r="H122" s="35"/>
      <c r="I122" s="35"/>
      <c r="J122" s="35"/>
      <c r="K122" s="29" t="s">
        <v>32</v>
      </c>
      <c r="L122" s="35"/>
      <c r="M122" s="222" t="str">
        <f>E18</f>
        <v xml:space="preserve"> </v>
      </c>
      <c r="N122" s="222"/>
      <c r="O122" s="222"/>
      <c r="P122" s="222"/>
      <c r="Q122" s="222"/>
      <c r="R122" s="36"/>
    </row>
    <row r="123" spans="2:63" s="1" customFormat="1" ht="14.45" customHeight="1">
      <c r="B123" s="34"/>
      <c r="C123" s="29" t="s">
        <v>30</v>
      </c>
      <c r="D123" s="35"/>
      <c r="E123" s="35"/>
      <c r="F123" s="27" t="str">
        <f>IF(E15="","",E15)</f>
        <v>Vyplň údaj</v>
      </c>
      <c r="G123" s="35"/>
      <c r="H123" s="35"/>
      <c r="I123" s="35"/>
      <c r="J123" s="35"/>
      <c r="K123" s="29" t="s">
        <v>35</v>
      </c>
      <c r="L123" s="35"/>
      <c r="M123" s="222" t="str">
        <f>E21</f>
        <v xml:space="preserve"> </v>
      </c>
      <c r="N123" s="222"/>
      <c r="O123" s="222"/>
      <c r="P123" s="222"/>
      <c r="Q123" s="222"/>
      <c r="R123" s="36"/>
    </row>
    <row r="124" spans="2:63" s="1" customFormat="1" ht="10.35" customHeight="1">
      <c r="B124" s="34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6"/>
    </row>
    <row r="125" spans="2:63" s="8" customFormat="1" ht="29.25" customHeight="1">
      <c r="B125" s="149"/>
      <c r="C125" s="150" t="s">
        <v>131</v>
      </c>
      <c r="D125" s="151" t="s">
        <v>132</v>
      </c>
      <c r="E125" s="151" t="s">
        <v>58</v>
      </c>
      <c r="F125" s="250" t="s">
        <v>133</v>
      </c>
      <c r="G125" s="250"/>
      <c r="H125" s="250"/>
      <c r="I125" s="250"/>
      <c r="J125" s="151" t="s">
        <v>134</v>
      </c>
      <c r="K125" s="151" t="s">
        <v>135</v>
      </c>
      <c r="L125" s="251" t="s">
        <v>136</v>
      </c>
      <c r="M125" s="251"/>
      <c r="N125" s="250" t="s">
        <v>111</v>
      </c>
      <c r="O125" s="250"/>
      <c r="P125" s="250"/>
      <c r="Q125" s="252"/>
      <c r="R125" s="152"/>
      <c r="T125" s="79" t="s">
        <v>137</v>
      </c>
      <c r="U125" s="80" t="s">
        <v>40</v>
      </c>
      <c r="V125" s="80" t="s">
        <v>138</v>
      </c>
      <c r="W125" s="80" t="s">
        <v>139</v>
      </c>
      <c r="X125" s="80" t="s">
        <v>140</v>
      </c>
      <c r="Y125" s="80" t="s">
        <v>141</v>
      </c>
      <c r="Z125" s="80" t="s">
        <v>142</v>
      </c>
      <c r="AA125" s="81" t="s">
        <v>143</v>
      </c>
    </row>
    <row r="126" spans="2:63" s="1" customFormat="1" ht="29.25" customHeight="1">
      <c r="B126" s="34"/>
      <c r="C126" s="83" t="s">
        <v>108</v>
      </c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253">
        <f>BK126</f>
        <v>0</v>
      </c>
      <c r="O126" s="254"/>
      <c r="P126" s="254"/>
      <c r="Q126" s="254"/>
      <c r="R126" s="36"/>
      <c r="T126" s="82"/>
      <c r="U126" s="50"/>
      <c r="V126" s="50"/>
      <c r="W126" s="153">
        <f>W127+W145+W163</f>
        <v>0</v>
      </c>
      <c r="X126" s="50"/>
      <c r="Y126" s="153">
        <f>Y127+Y145+Y163</f>
        <v>24.139474400000001</v>
      </c>
      <c r="Z126" s="50"/>
      <c r="AA126" s="154">
        <f>AA127+AA145+AA163</f>
        <v>0.90500000000000003</v>
      </c>
      <c r="AT126" s="17" t="s">
        <v>75</v>
      </c>
      <c r="AU126" s="17" t="s">
        <v>113</v>
      </c>
      <c r="BK126" s="155">
        <f>BK127+BK145+BK163</f>
        <v>0</v>
      </c>
    </row>
    <row r="127" spans="2:63" s="9" customFormat="1" ht="37.35" customHeight="1">
      <c r="B127" s="156"/>
      <c r="C127" s="157"/>
      <c r="D127" s="158" t="s">
        <v>114</v>
      </c>
      <c r="E127" s="158"/>
      <c r="F127" s="158"/>
      <c r="G127" s="158"/>
      <c r="H127" s="158"/>
      <c r="I127" s="158"/>
      <c r="J127" s="158"/>
      <c r="K127" s="158"/>
      <c r="L127" s="158"/>
      <c r="M127" s="158"/>
      <c r="N127" s="255">
        <f>BK127</f>
        <v>0</v>
      </c>
      <c r="O127" s="256"/>
      <c r="P127" s="256"/>
      <c r="Q127" s="256"/>
      <c r="R127" s="159"/>
      <c r="T127" s="160"/>
      <c r="U127" s="157"/>
      <c r="V127" s="157"/>
      <c r="W127" s="161">
        <f>W128+W132+W136+W143</f>
        <v>0</v>
      </c>
      <c r="X127" s="157"/>
      <c r="Y127" s="161">
        <f>Y128+Y132+Y136+Y143</f>
        <v>12.0697372</v>
      </c>
      <c r="Z127" s="157"/>
      <c r="AA127" s="162">
        <f>AA128+AA132+AA136+AA143</f>
        <v>0.45250000000000001</v>
      </c>
      <c r="AR127" s="163" t="s">
        <v>82</v>
      </c>
      <c r="AT127" s="164" t="s">
        <v>75</v>
      </c>
      <c r="AU127" s="164" t="s">
        <v>76</v>
      </c>
      <c r="AY127" s="163" t="s">
        <v>144</v>
      </c>
      <c r="BK127" s="165">
        <f>BK128+BK132+BK136+BK143</f>
        <v>0</v>
      </c>
    </row>
    <row r="128" spans="2:63" s="9" customFormat="1" ht="19.899999999999999" customHeight="1">
      <c r="B128" s="156"/>
      <c r="C128" s="157"/>
      <c r="D128" s="166" t="s">
        <v>115</v>
      </c>
      <c r="E128" s="166"/>
      <c r="F128" s="166"/>
      <c r="G128" s="166"/>
      <c r="H128" s="166"/>
      <c r="I128" s="166"/>
      <c r="J128" s="166"/>
      <c r="K128" s="166"/>
      <c r="L128" s="166"/>
      <c r="M128" s="166"/>
      <c r="N128" s="233">
        <f>BK128</f>
        <v>0</v>
      </c>
      <c r="O128" s="234"/>
      <c r="P128" s="234"/>
      <c r="Q128" s="234"/>
      <c r="R128" s="159"/>
      <c r="T128" s="160"/>
      <c r="U128" s="157"/>
      <c r="V128" s="157"/>
      <c r="W128" s="161">
        <f>SUM(W129:W131)</f>
        <v>0</v>
      </c>
      <c r="X128" s="157"/>
      <c r="Y128" s="161">
        <f>SUM(Y129:Y131)</f>
        <v>0</v>
      </c>
      <c r="Z128" s="157"/>
      <c r="AA128" s="162">
        <f>SUM(AA129:AA131)</f>
        <v>0.45250000000000001</v>
      </c>
      <c r="AR128" s="163" t="s">
        <v>82</v>
      </c>
      <c r="AT128" s="164" t="s">
        <v>75</v>
      </c>
      <c r="AU128" s="164" t="s">
        <v>82</v>
      </c>
      <c r="AY128" s="163" t="s">
        <v>144</v>
      </c>
      <c r="BK128" s="165">
        <f>SUM(BK129:BK131)</f>
        <v>0</v>
      </c>
    </row>
    <row r="129" spans="2:65" s="1" customFormat="1" ht="31.5" customHeight="1">
      <c r="B129" s="34"/>
      <c r="C129" s="167" t="s">
        <v>82</v>
      </c>
      <c r="D129" s="167" t="s">
        <v>145</v>
      </c>
      <c r="E129" s="168" t="s">
        <v>146</v>
      </c>
      <c r="F129" s="243" t="s">
        <v>147</v>
      </c>
      <c r="G129" s="243"/>
      <c r="H129" s="243"/>
      <c r="I129" s="243"/>
      <c r="J129" s="169" t="s">
        <v>148</v>
      </c>
      <c r="K129" s="170">
        <v>2.5</v>
      </c>
      <c r="L129" s="241">
        <v>0</v>
      </c>
      <c r="M129" s="244"/>
      <c r="N129" s="242">
        <f>ROUND(L129*K129,3)</f>
        <v>0</v>
      </c>
      <c r="O129" s="242"/>
      <c r="P129" s="242"/>
      <c r="Q129" s="242"/>
      <c r="R129" s="36"/>
      <c r="T129" s="172" t="s">
        <v>20</v>
      </c>
      <c r="U129" s="43" t="s">
        <v>43</v>
      </c>
      <c r="V129" s="35"/>
      <c r="W129" s="173">
        <f>V129*K129</f>
        <v>0</v>
      </c>
      <c r="X129" s="173">
        <v>0</v>
      </c>
      <c r="Y129" s="173">
        <f>X129*K129</f>
        <v>0</v>
      </c>
      <c r="Z129" s="173">
        <v>0.18099999999999999</v>
      </c>
      <c r="AA129" s="174">
        <f>Z129*K129</f>
        <v>0.45250000000000001</v>
      </c>
      <c r="AR129" s="17" t="s">
        <v>149</v>
      </c>
      <c r="AT129" s="17" t="s">
        <v>145</v>
      </c>
      <c r="AU129" s="17" t="s">
        <v>85</v>
      </c>
      <c r="AY129" s="17" t="s">
        <v>144</v>
      </c>
      <c r="BE129" s="109">
        <f>IF(U129="základná",N129,0)</f>
        <v>0</v>
      </c>
      <c r="BF129" s="109">
        <f>IF(U129="znížená",N129,0)</f>
        <v>0</v>
      </c>
      <c r="BG129" s="109">
        <f>IF(U129="zákl. prenesená",N129,0)</f>
        <v>0</v>
      </c>
      <c r="BH129" s="109">
        <f>IF(U129="zníž. prenesená",N129,0)</f>
        <v>0</v>
      </c>
      <c r="BI129" s="109">
        <f>IF(U129="nulová",N129,0)</f>
        <v>0</v>
      </c>
      <c r="BJ129" s="17" t="s">
        <v>85</v>
      </c>
      <c r="BK129" s="175">
        <f>ROUND(L129*K129,3)</f>
        <v>0</v>
      </c>
      <c r="BL129" s="17" t="s">
        <v>149</v>
      </c>
      <c r="BM129" s="17" t="s">
        <v>150</v>
      </c>
    </row>
    <row r="130" spans="2:65" s="1" customFormat="1" ht="31.5" customHeight="1">
      <c r="B130" s="34"/>
      <c r="C130" s="167" t="s">
        <v>85</v>
      </c>
      <c r="D130" s="167" t="s">
        <v>145</v>
      </c>
      <c r="E130" s="168" t="s">
        <v>151</v>
      </c>
      <c r="F130" s="243" t="s">
        <v>152</v>
      </c>
      <c r="G130" s="243"/>
      <c r="H130" s="243"/>
      <c r="I130" s="243"/>
      <c r="J130" s="169" t="s">
        <v>153</v>
      </c>
      <c r="K130" s="170">
        <v>0.99</v>
      </c>
      <c r="L130" s="241">
        <v>0</v>
      </c>
      <c r="M130" s="244"/>
      <c r="N130" s="242">
        <f>ROUND(L130*K130,3)</f>
        <v>0</v>
      </c>
      <c r="O130" s="242"/>
      <c r="P130" s="242"/>
      <c r="Q130" s="242"/>
      <c r="R130" s="36"/>
      <c r="T130" s="172" t="s">
        <v>20</v>
      </c>
      <c r="U130" s="43" t="s">
        <v>43</v>
      </c>
      <c r="V130" s="35"/>
      <c r="W130" s="173">
        <f>V130*K130</f>
        <v>0</v>
      </c>
      <c r="X130" s="173">
        <v>0</v>
      </c>
      <c r="Y130" s="173">
        <f>X130*K130</f>
        <v>0</v>
      </c>
      <c r="Z130" s="173">
        <v>0</v>
      </c>
      <c r="AA130" s="174">
        <f>Z130*K130</f>
        <v>0</v>
      </c>
      <c r="AR130" s="17" t="s">
        <v>149</v>
      </c>
      <c r="AT130" s="17" t="s">
        <v>145</v>
      </c>
      <c r="AU130" s="17" t="s">
        <v>85</v>
      </c>
      <c r="AY130" s="17" t="s">
        <v>144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7" t="s">
        <v>85</v>
      </c>
      <c r="BK130" s="175">
        <f>ROUND(L130*K130,3)</f>
        <v>0</v>
      </c>
      <c r="BL130" s="17" t="s">
        <v>149</v>
      </c>
      <c r="BM130" s="17" t="s">
        <v>154</v>
      </c>
    </row>
    <row r="131" spans="2:65" s="1" customFormat="1" ht="31.5" customHeight="1">
      <c r="B131" s="34"/>
      <c r="C131" s="167" t="s">
        <v>88</v>
      </c>
      <c r="D131" s="167" t="s">
        <v>145</v>
      </c>
      <c r="E131" s="168" t="s">
        <v>155</v>
      </c>
      <c r="F131" s="243" t="s">
        <v>156</v>
      </c>
      <c r="G131" s="243"/>
      <c r="H131" s="243"/>
      <c r="I131" s="243"/>
      <c r="J131" s="169" t="s">
        <v>148</v>
      </c>
      <c r="K131" s="170">
        <v>9.9</v>
      </c>
      <c r="L131" s="241">
        <v>0</v>
      </c>
      <c r="M131" s="244"/>
      <c r="N131" s="242">
        <f>ROUND(L131*K131,3)</f>
        <v>0</v>
      </c>
      <c r="O131" s="242"/>
      <c r="P131" s="242"/>
      <c r="Q131" s="242"/>
      <c r="R131" s="36"/>
      <c r="T131" s="172" t="s">
        <v>20</v>
      </c>
      <c r="U131" s="43" t="s">
        <v>43</v>
      </c>
      <c r="V131" s="35"/>
      <c r="W131" s="173">
        <f>V131*K131</f>
        <v>0</v>
      </c>
      <c r="X131" s="173">
        <v>0</v>
      </c>
      <c r="Y131" s="173">
        <f>X131*K131</f>
        <v>0</v>
      </c>
      <c r="Z131" s="173">
        <v>0</v>
      </c>
      <c r="AA131" s="174">
        <f>Z131*K131</f>
        <v>0</v>
      </c>
      <c r="AR131" s="17" t="s">
        <v>149</v>
      </c>
      <c r="AT131" s="17" t="s">
        <v>145</v>
      </c>
      <c r="AU131" s="17" t="s">
        <v>85</v>
      </c>
      <c r="AY131" s="17" t="s">
        <v>144</v>
      </c>
      <c r="BE131" s="109">
        <f>IF(U131="základná",N131,0)</f>
        <v>0</v>
      </c>
      <c r="BF131" s="109">
        <f>IF(U131="znížená",N131,0)</f>
        <v>0</v>
      </c>
      <c r="BG131" s="109">
        <f>IF(U131="zákl. prenesená",N131,0)</f>
        <v>0</v>
      </c>
      <c r="BH131" s="109">
        <f>IF(U131="zníž. prenesená",N131,0)</f>
        <v>0</v>
      </c>
      <c r="BI131" s="109">
        <f>IF(U131="nulová",N131,0)</f>
        <v>0</v>
      </c>
      <c r="BJ131" s="17" t="s">
        <v>85</v>
      </c>
      <c r="BK131" s="175">
        <f>ROUND(L131*K131,3)</f>
        <v>0</v>
      </c>
      <c r="BL131" s="17" t="s">
        <v>149</v>
      </c>
      <c r="BM131" s="17" t="s">
        <v>157</v>
      </c>
    </row>
    <row r="132" spans="2:65" s="9" customFormat="1" ht="29.85" customHeight="1">
      <c r="B132" s="156"/>
      <c r="C132" s="157"/>
      <c r="D132" s="166" t="s">
        <v>116</v>
      </c>
      <c r="E132" s="166"/>
      <c r="F132" s="166"/>
      <c r="G132" s="166"/>
      <c r="H132" s="166"/>
      <c r="I132" s="166"/>
      <c r="J132" s="166"/>
      <c r="K132" s="166"/>
      <c r="L132" s="166"/>
      <c r="M132" s="166"/>
      <c r="N132" s="235">
        <f>BK132</f>
        <v>0</v>
      </c>
      <c r="O132" s="236"/>
      <c r="P132" s="236"/>
      <c r="Q132" s="236"/>
      <c r="R132" s="159"/>
      <c r="T132" s="160"/>
      <c r="U132" s="157"/>
      <c r="V132" s="157"/>
      <c r="W132" s="161">
        <f>SUM(W133:W135)</f>
        <v>0</v>
      </c>
      <c r="X132" s="157"/>
      <c r="Y132" s="161">
        <f>SUM(Y133:Y135)</f>
        <v>9.6588892000000008</v>
      </c>
      <c r="Z132" s="157"/>
      <c r="AA132" s="162">
        <f>SUM(AA133:AA135)</f>
        <v>0</v>
      </c>
      <c r="AR132" s="163" t="s">
        <v>82</v>
      </c>
      <c r="AT132" s="164" t="s">
        <v>75</v>
      </c>
      <c r="AU132" s="164" t="s">
        <v>82</v>
      </c>
      <c r="AY132" s="163" t="s">
        <v>144</v>
      </c>
      <c r="BK132" s="165">
        <f>SUM(BK133:BK135)</f>
        <v>0</v>
      </c>
    </row>
    <row r="133" spans="2:65" s="1" customFormat="1" ht="31.5" customHeight="1">
      <c r="B133" s="34"/>
      <c r="C133" s="167" t="s">
        <v>149</v>
      </c>
      <c r="D133" s="167" t="s">
        <v>145</v>
      </c>
      <c r="E133" s="168" t="s">
        <v>158</v>
      </c>
      <c r="F133" s="243" t="s">
        <v>159</v>
      </c>
      <c r="G133" s="243"/>
      <c r="H133" s="243"/>
      <c r="I133" s="243"/>
      <c r="J133" s="169" t="s">
        <v>148</v>
      </c>
      <c r="K133" s="170">
        <v>23.76</v>
      </c>
      <c r="L133" s="241">
        <v>0</v>
      </c>
      <c r="M133" s="244"/>
      <c r="N133" s="242">
        <f>ROUND(L133*K133,3)</f>
        <v>0</v>
      </c>
      <c r="O133" s="242"/>
      <c r="P133" s="242"/>
      <c r="Q133" s="242"/>
      <c r="R133" s="36"/>
      <c r="T133" s="172" t="s">
        <v>20</v>
      </c>
      <c r="U133" s="43" t="s">
        <v>43</v>
      </c>
      <c r="V133" s="35"/>
      <c r="W133" s="173">
        <f>V133*K133</f>
        <v>0</v>
      </c>
      <c r="X133" s="173">
        <v>0.16192000000000001</v>
      </c>
      <c r="Y133" s="173">
        <f>X133*K133</f>
        <v>3.8472192000000005</v>
      </c>
      <c r="Z133" s="173">
        <v>0</v>
      </c>
      <c r="AA133" s="174">
        <f>Z133*K133</f>
        <v>0</v>
      </c>
      <c r="AR133" s="17" t="s">
        <v>149</v>
      </c>
      <c r="AT133" s="17" t="s">
        <v>145</v>
      </c>
      <c r="AU133" s="17" t="s">
        <v>85</v>
      </c>
      <c r="AY133" s="17" t="s">
        <v>144</v>
      </c>
      <c r="BE133" s="109">
        <f>IF(U133="základná",N133,0)</f>
        <v>0</v>
      </c>
      <c r="BF133" s="109">
        <f>IF(U133="znížená",N133,0)</f>
        <v>0</v>
      </c>
      <c r="BG133" s="109">
        <f>IF(U133="zákl. prenesená",N133,0)</f>
        <v>0</v>
      </c>
      <c r="BH133" s="109">
        <f>IF(U133="zníž. prenesená",N133,0)</f>
        <v>0</v>
      </c>
      <c r="BI133" s="109">
        <f>IF(U133="nulová",N133,0)</f>
        <v>0</v>
      </c>
      <c r="BJ133" s="17" t="s">
        <v>85</v>
      </c>
      <c r="BK133" s="175">
        <f>ROUND(L133*K133,3)</f>
        <v>0</v>
      </c>
      <c r="BL133" s="17" t="s">
        <v>149</v>
      </c>
      <c r="BM133" s="17" t="s">
        <v>160</v>
      </c>
    </row>
    <row r="134" spans="2:65" s="1" customFormat="1" ht="44.25" customHeight="1">
      <c r="B134" s="34"/>
      <c r="C134" s="167" t="s">
        <v>161</v>
      </c>
      <c r="D134" s="167" t="s">
        <v>145</v>
      </c>
      <c r="E134" s="168" t="s">
        <v>162</v>
      </c>
      <c r="F134" s="243" t="s">
        <v>163</v>
      </c>
      <c r="G134" s="243"/>
      <c r="H134" s="243"/>
      <c r="I134" s="243"/>
      <c r="J134" s="169" t="s">
        <v>148</v>
      </c>
      <c r="K134" s="170">
        <v>23.76</v>
      </c>
      <c r="L134" s="241">
        <v>0</v>
      </c>
      <c r="M134" s="244"/>
      <c r="N134" s="242">
        <f>ROUND(L134*K134,3)</f>
        <v>0</v>
      </c>
      <c r="O134" s="242"/>
      <c r="P134" s="242"/>
      <c r="Q134" s="242"/>
      <c r="R134" s="36"/>
      <c r="T134" s="172" t="s">
        <v>20</v>
      </c>
      <c r="U134" s="43" t="s">
        <v>43</v>
      </c>
      <c r="V134" s="35"/>
      <c r="W134" s="173">
        <f>V134*K134</f>
        <v>0</v>
      </c>
      <c r="X134" s="173">
        <v>0.112</v>
      </c>
      <c r="Y134" s="173">
        <f>X134*K134</f>
        <v>2.6611200000000004</v>
      </c>
      <c r="Z134" s="173">
        <v>0</v>
      </c>
      <c r="AA134" s="174">
        <f>Z134*K134</f>
        <v>0</v>
      </c>
      <c r="AR134" s="17" t="s">
        <v>149</v>
      </c>
      <c r="AT134" s="17" t="s">
        <v>145</v>
      </c>
      <c r="AU134" s="17" t="s">
        <v>85</v>
      </c>
      <c r="AY134" s="17" t="s">
        <v>144</v>
      </c>
      <c r="BE134" s="109">
        <f>IF(U134="základná",N134,0)</f>
        <v>0</v>
      </c>
      <c r="BF134" s="109">
        <f>IF(U134="znížená",N134,0)</f>
        <v>0</v>
      </c>
      <c r="BG134" s="109">
        <f>IF(U134="zákl. prenesená",N134,0)</f>
        <v>0</v>
      </c>
      <c r="BH134" s="109">
        <f>IF(U134="zníž. prenesená",N134,0)</f>
        <v>0</v>
      </c>
      <c r="BI134" s="109">
        <f>IF(U134="nulová",N134,0)</f>
        <v>0</v>
      </c>
      <c r="BJ134" s="17" t="s">
        <v>85</v>
      </c>
      <c r="BK134" s="175">
        <f>ROUND(L134*K134,3)</f>
        <v>0</v>
      </c>
      <c r="BL134" s="17" t="s">
        <v>149</v>
      </c>
      <c r="BM134" s="17" t="s">
        <v>164</v>
      </c>
    </row>
    <row r="135" spans="2:65" s="1" customFormat="1" ht="22.5" customHeight="1">
      <c r="B135" s="34"/>
      <c r="C135" s="176" t="s">
        <v>165</v>
      </c>
      <c r="D135" s="176" t="s">
        <v>166</v>
      </c>
      <c r="E135" s="177" t="s">
        <v>167</v>
      </c>
      <c r="F135" s="245" t="s">
        <v>168</v>
      </c>
      <c r="G135" s="245"/>
      <c r="H135" s="245"/>
      <c r="I135" s="245"/>
      <c r="J135" s="178" t="s">
        <v>148</v>
      </c>
      <c r="K135" s="179">
        <v>24.234999999999999</v>
      </c>
      <c r="L135" s="246">
        <v>0</v>
      </c>
      <c r="M135" s="247"/>
      <c r="N135" s="248">
        <f>ROUND(L135*K135,3)</f>
        <v>0</v>
      </c>
      <c r="O135" s="242"/>
      <c r="P135" s="242"/>
      <c r="Q135" s="242"/>
      <c r="R135" s="36"/>
      <c r="T135" s="172" t="s">
        <v>20</v>
      </c>
      <c r="U135" s="43" t="s">
        <v>43</v>
      </c>
      <c r="V135" s="35"/>
      <c r="W135" s="173">
        <f>V135*K135</f>
        <v>0</v>
      </c>
      <c r="X135" s="173">
        <v>0.13</v>
      </c>
      <c r="Y135" s="173">
        <f>X135*K135</f>
        <v>3.15055</v>
      </c>
      <c r="Z135" s="173">
        <v>0</v>
      </c>
      <c r="AA135" s="174">
        <f>Z135*K135</f>
        <v>0</v>
      </c>
      <c r="AR135" s="17" t="s">
        <v>169</v>
      </c>
      <c r="AT135" s="17" t="s">
        <v>166</v>
      </c>
      <c r="AU135" s="17" t="s">
        <v>85</v>
      </c>
      <c r="AY135" s="17" t="s">
        <v>144</v>
      </c>
      <c r="BE135" s="109">
        <f>IF(U135="základná",N135,0)</f>
        <v>0</v>
      </c>
      <c r="BF135" s="109">
        <f>IF(U135="znížená",N135,0)</f>
        <v>0</v>
      </c>
      <c r="BG135" s="109">
        <f>IF(U135="zákl. prenesená",N135,0)</f>
        <v>0</v>
      </c>
      <c r="BH135" s="109">
        <f>IF(U135="zníž. prenesená",N135,0)</f>
        <v>0</v>
      </c>
      <c r="BI135" s="109">
        <f>IF(U135="nulová",N135,0)</f>
        <v>0</v>
      </c>
      <c r="BJ135" s="17" t="s">
        <v>85</v>
      </c>
      <c r="BK135" s="175">
        <f>ROUND(L135*K135,3)</f>
        <v>0</v>
      </c>
      <c r="BL135" s="17" t="s">
        <v>149</v>
      </c>
      <c r="BM135" s="17" t="s">
        <v>170</v>
      </c>
    </row>
    <row r="136" spans="2:65" s="9" customFormat="1" ht="29.85" customHeight="1">
      <c r="B136" s="156"/>
      <c r="C136" s="157"/>
      <c r="D136" s="166" t="s">
        <v>117</v>
      </c>
      <c r="E136" s="166"/>
      <c r="F136" s="166"/>
      <c r="G136" s="166"/>
      <c r="H136" s="166"/>
      <c r="I136" s="166"/>
      <c r="J136" s="166"/>
      <c r="K136" s="166"/>
      <c r="L136" s="166"/>
      <c r="M136" s="166"/>
      <c r="N136" s="235">
        <f>BK136</f>
        <v>0</v>
      </c>
      <c r="O136" s="236"/>
      <c r="P136" s="236"/>
      <c r="Q136" s="236"/>
      <c r="R136" s="159"/>
      <c r="T136" s="160"/>
      <c r="U136" s="157"/>
      <c r="V136" s="157"/>
      <c r="W136" s="161">
        <f>SUM(W137:W142)</f>
        <v>0</v>
      </c>
      <c r="X136" s="157"/>
      <c r="Y136" s="161">
        <f>SUM(Y137:Y142)</f>
        <v>2.4108480000000001</v>
      </c>
      <c r="Z136" s="157"/>
      <c r="AA136" s="162">
        <f>SUM(AA137:AA142)</f>
        <v>0</v>
      </c>
      <c r="AR136" s="163" t="s">
        <v>82</v>
      </c>
      <c r="AT136" s="164" t="s">
        <v>75</v>
      </c>
      <c r="AU136" s="164" t="s">
        <v>82</v>
      </c>
      <c r="AY136" s="163" t="s">
        <v>144</v>
      </c>
      <c r="BK136" s="165">
        <f>SUM(BK137:BK142)</f>
        <v>0</v>
      </c>
    </row>
    <row r="137" spans="2:65" s="1" customFormat="1" ht="44.25" customHeight="1">
      <c r="B137" s="34"/>
      <c r="C137" s="167" t="s">
        <v>171</v>
      </c>
      <c r="D137" s="167" t="s">
        <v>145</v>
      </c>
      <c r="E137" s="168" t="s">
        <v>172</v>
      </c>
      <c r="F137" s="243" t="s">
        <v>173</v>
      </c>
      <c r="G137" s="243"/>
      <c r="H137" s="243"/>
      <c r="I137" s="243"/>
      <c r="J137" s="169" t="s">
        <v>174</v>
      </c>
      <c r="K137" s="170">
        <v>19.8</v>
      </c>
      <c r="L137" s="241">
        <v>0</v>
      </c>
      <c r="M137" s="244"/>
      <c r="N137" s="242">
        <f t="shared" ref="N137:N142" si="5">ROUND(L137*K137,3)</f>
        <v>0</v>
      </c>
      <c r="O137" s="242"/>
      <c r="P137" s="242"/>
      <c r="Q137" s="242"/>
      <c r="R137" s="36"/>
      <c r="T137" s="172" t="s">
        <v>20</v>
      </c>
      <c r="U137" s="43" t="s">
        <v>43</v>
      </c>
      <c r="V137" s="35"/>
      <c r="W137" s="173">
        <f t="shared" ref="W137:W142" si="6">V137*K137</f>
        <v>0</v>
      </c>
      <c r="X137" s="173">
        <v>9.8530000000000006E-2</v>
      </c>
      <c r="Y137" s="173">
        <f t="shared" ref="Y137:Y142" si="7">X137*K137</f>
        <v>1.9508940000000001</v>
      </c>
      <c r="Z137" s="173">
        <v>0</v>
      </c>
      <c r="AA137" s="174">
        <f t="shared" ref="AA137:AA142" si="8">Z137*K137</f>
        <v>0</v>
      </c>
      <c r="AR137" s="17" t="s">
        <v>149</v>
      </c>
      <c r="AT137" s="17" t="s">
        <v>145</v>
      </c>
      <c r="AU137" s="17" t="s">
        <v>85</v>
      </c>
      <c r="AY137" s="17" t="s">
        <v>144</v>
      </c>
      <c r="BE137" s="109">
        <f t="shared" ref="BE137:BE142" si="9">IF(U137="základná",N137,0)</f>
        <v>0</v>
      </c>
      <c r="BF137" s="109">
        <f t="shared" ref="BF137:BF142" si="10">IF(U137="znížená",N137,0)</f>
        <v>0</v>
      </c>
      <c r="BG137" s="109">
        <f t="shared" ref="BG137:BG142" si="11">IF(U137="zákl. prenesená",N137,0)</f>
        <v>0</v>
      </c>
      <c r="BH137" s="109">
        <f t="shared" ref="BH137:BH142" si="12">IF(U137="zníž. prenesená",N137,0)</f>
        <v>0</v>
      </c>
      <c r="BI137" s="109">
        <f t="shared" ref="BI137:BI142" si="13">IF(U137="nulová",N137,0)</f>
        <v>0</v>
      </c>
      <c r="BJ137" s="17" t="s">
        <v>85</v>
      </c>
      <c r="BK137" s="175">
        <f t="shared" ref="BK137:BK142" si="14">ROUND(L137*K137,3)</f>
        <v>0</v>
      </c>
      <c r="BL137" s="17" t="s">
        <v>149</v>
      </c>
      <c r="BM137" s="17" t="s">
        <v>175</v>
      </c>
    </row>
    <row r="138" spans="2:65" s="1" customFormat="1" ht="22.5" customHeight="1">
      <c r="B138" s="34"/>
      <c r="C138" s="176" t="s">
        <v>169</v>
      </c>
      <c r="D138" s="176" t="s">
        <v>166</v>
      </c>
      <c r="E138" s="177" t="s">
        <v>176</v>
      </c>
      <c r="F138" s="245" t="s">
        <v>177</v>
      </c>
      <c r="G138" s="245"/>
      <c r="H138" s="245"/>
      <c r="I138" s="245"/>
      <c r="J138" s="178" t="s">
        <v>178</v>
      </c>
      <c r="K138" s="179">
        <v>19.998000000000001</v>
      </c>
      <c r="L138" s="246">
        <v>0</v>
      </c>
      <c r="M138" s="247"/>
      <c r="N138" s="248">
        <f t="shared" si="5"/>
        <v>0</v>
      </c>
      <c r="O138" s="242"/>
      <c r="P138" s="242"/>
      <c r="Q138" s="242"/>
      <c r="R138" s="36"/>
      <c r="T138" s="172" t="s">
        <v>20</v>
      </c>
      <c r="U138" s="43" t="s">
        <v>43</v>
      </c>
      <c r="V138" s="35"/>
      <c r="W138" s="173">
        <f t="shared" si="6"/>
        <v>0</v>
      </c>
      <c r="X138" s="173">
        <v>2.3E-2</v>
      </c>
      <c r="Y138" s="173">
        <f t="shared" si="7"/>
        <v>0.45995400000000003</v>
      </c>
      <c r="Z138" s="173">
        <v>0</v>
      </c>
      <c r="AA138" s="174">
        <f t="shared" si="8"/>
        <v>0</v>
      </c>
      <c r="AR138" s="17" t="s">
        <v>169</v>
      </c>
      <c r="AT138" s="17" t="s">
        <v>166</v>
      </c>
      <c r="AU138" s="17" t="s">
        <v>85</v>
      </c>
      <c r="AY138" s="17" t="s">
        <v>144</v>
      </c>
      <c r="BE138" s="109">
        <f t="shared" si="9"/>
        <v>0</v>
      </c>
      <c r="BF138" s="109">
        <f t="shared" si="10"/>
        <v>0</v>
      </c>
      <c r="BG138" s="109">
        <f t="shared" si="11"/>
        <v>0</v>
      </c>
      <c r="BH138" s="109">
        <f t="shared" si="12"/>
        <v>0</v>
      </c>
      <c r="BI138" s="109">
        <f t="shared" si="13"/>
        <v>0</v>
      </c>
      <c r="BJ138" s="17" t="s">
        <v>85</v>
      </c>
      <c r="BK138" s="175">
        <f t="shared" si="14"/>
        <v>0</v>
      </c>
      <c r="BL138" s="17" t="s">
        <v>149</v>
      </c>
      <c r="BM138" s="17" t="s">
        <v>179</v>
      </c>
    </row>
    <row r="139" spans="2:65" s="1" customFormat="1" ht="31.5" customHeight="1">
      <c r="B139" s="34"/>
      <c r="C139" s="167" t="s">
        <v>180</v>
      </c>
      <c r="D139" s="167" t="s">
        <v>145</v>
      </c>
      <c r="E139" s="168" t="s">
        <v>181</v>
      </c>
      <c r="F139" s="243" t="s">
        <v>182</v>
      </c>
      <c r="G139" s="243"/>
      <c r="H139" s="243"/>
      <c r="I139" s="243"/>
      <c r="J139" s="169" t="s">
        <v>174</v>
      </c>
      <c r="K139" s="170">
        <v>2.5</v>
      </c>
      <c r="L139" s="241">
        <v>0</v>
      </c>
      <c r="M139" s="244"/>
      <c r="N139" s="242">
        <f t="shared" si="5"/>
        <v>0</v>
      </c>
      <c r="O139" s="242"/>
      <c r="P139" s="242"/>
      <c r="Q139" s="242"/>
      <c r="R139" s="36"/>
      <c r="T139" s="172" t="s">
        <v>20</v>
      </c>
      <c r="U139" s="43" t="s">
        <v>43</v>
      </c>
      <c r="V139" s="35"/>
      <c r="W139" s="173">
        <f t="shared" si="6"/>
        <v>0</v>
      </c>
      <c r="X139" s="173">
        <v>0</v>
      </c>
      <c r="Y139" s="173">
        <f t="shared" si="7"/>
        <v>0</v>
      </c>
      <c r="Z139" s="173">
        <v>0</v>
      </c>
      <c r="AA139" s="174">
        <f t="shared" si="8"/>
        <v>0</v>
      </c>
      <c r="AR139" s="17" t="s">
        <v>149</v>
      </c>
      <c r="AT139" s="17" t="s">
        <v>145</v>
      </c>
      <c r="AU139" s="17" t="s">
        <v>85</v>
      </c>
      <c r="AY139" s="17" t="s">
        <v>144</v>
      </c>
      <c r="BE139" s="109">
        <f t="shared" si="9"/>
        <v>0</v>
      </c>
      <c r="BF139" s="109">
        <f t="shared" si="10"/>
        <v>0</v>
      </c>
      <c r="BG139" s="109">
        <f t="shared" si="11"/>
        <v>0</v>
      </c>
      <c r="BH139" s="109">
        <f t="shared" si="12"/>
        <v>0</v>
      </c>
      <c r="BI139" s="109">
        <f t="shared" si="13"/>
        <v>0</v>
      </c>
      <c r="BJ139" s="17" t="s">
        <v>85</v>
      </c>
      <c r="BK139" s="175">
        <f t="shared" si="14"/>
        <v>0</v>
      </c>
      <c r="BL139" s="17" t="s">
        <v>149</v>
      </c>
      <c r="BM139" s="17" t="s">
        <v>183</v>
      </c>
    </row>
    <row r="140" spans="2:65" s="1" customFormat="1" ht="44.25" customHeight="1">
      <c r="B140" s="34"/>
      <c r="C140" s="167" t="s">
        <v>184</v>
      </c>
      <c r="D140" s="167" t="s">
        <v>145</v>
      </c>
      <c r="E140" s="168" t="s">
        <v>185</v>
      </c>
      <c r="F140" s="243" t="s">
        <v>186</v>
      </c>
      <c r="G140" s="243"/>
      <c r="H140" s="243"/>
      <c r="I140" s="243"/>
      <c r="J140" s="169" t="s">
        <v>187</v>
      </c>
      <c r="K140" s="170">
        <v>0.45300000000000001</v>
      </c>
      <c r="L140" s="241">
        <v>0</v>
      </c>
      <c r="M140" s="244"/>
      <c r="N140" s="242">
        <f t="shared" si="5"/>
        <v>0</v>
      </c>
      <c r="O140" s="242"/>
      <c r="P140" s="242"/>
      <c r="Q140" s="242"/>
      <c r="R140" s="36"/>
      <c r="T140" s="172" t="s">
        <v>20</v>
      </c>
      <c r="U140" s="43" t="s">
        <v>43</v>
      </c>
      <c r="V140" s="35"/>
      <c r="W140" s="173">
        <f t="shared" si="6"/>
        <v>0</v>
      </c>
      <c r="X140" s="173">
        <v>0</v>
      </c>
      <c r="Y140" s="173">
        <f t="shared" si="7"/>
        <v>0</v>
      </c>
      <c r="Z140" s="173">
        <v>0</v>
      </c>
      <c r="AA140" s="174">
        <f t="shared" si="8"/>
        <v>0</v>
      </c>
      <c r="AR140" s="17" t="s">
        <v>149</v>
      </c>
      <c r="AT140" s="17" t="s">
        <v>145</v>
      </c>
      <c r="AU140" s="17" t="s">
        <v>85</v>
      </c>
      <c r="AY140" s="17" t="s">
        <v>144</v>
      </c>
      <c r="BE140" s="109">
        <f t="shared" si="9"/>
        <v>0</v>
      </c>
      <c r="BF140" s="109">
        <f t="shared" si="10"/>
        <v>0</v>
      </c>
      <c r="BG140" s="109">
        <f t="shared" si="11"/>
        <v>0</v>
      </c>
      <c r="BH140" s="109">
        <f t="shared" si="12"/>
        <v>0</v>
      </c>
      <c r="BI140" s="109">
        <f t="shared" si="13"/>
        <v>0</v>
      </c>
      <c r="BJ140" s="17" t="s">
        <v>85</v>
      </c>
      <c r="BK140" s="175">
        <f t="shared" si="14"/>
        <v>0</v>
      </c>
      <c r="BL140" s="17" t="s">
        <v>149</v>
      </c>
      <c r="BM140" s="17" t="s">
        <v>188</v>
      </c>
    </row>
    <row r="141" spans="2:65" s="1" customFormat="1" ht="31.5" customHeight="1">
      <c r="B141" s="34"/>
      <c r="C141" s="167" t="s">
        <v>189</v>
      </c>
      <c r="D141" s="167" t="s">
        <v>145</v>
      </c>
      <c r="E141" s="168" t="s">
        <v>190</v>
      </c>
      <c r="F141" s="243" t="s">
        <v>191</v>
      </c>
      <c r="G141" s="243"/>
      <c r="H141" s="243"/>
      <c r="I141" s="243"/>
      <c r="J141" s="169" t="s">
        <v>187</v>
      </c>
      <c r="K141" s="170">
        <v>0.45300000000000001</v>
      </c>
      <c r="L141" s="241">
        <v>0</v>
      </c>
      <c r="M141" s="244"/>
      <c r="N141" s="242">
        <f t="shared" si="5"/>
        <v>0</v>
      </c>
      <c r="O141" s="242"/>
      <c r="P141" s="242"/>
      <c r="Q141" s="242"/>
      <c r="R141" s="36"/>
      <c r="T141" s="172" t="s">
        <v>20</v>
      </c>
      <c r="U141" s="43" t="s">
        <v>43</v>
      </c>
      <c r="V141" s="35"/>
      <c r="W141" s="173">
        <f t="shared" si="6"/>
        <v>0</v>
      </c>
      <c r="X141" s="173">
        <v>0</v>
      </c>
      <c r="Y141" s="173">
        <f t="shared" si="7"/>
        <v>0</v>
      </c>
      <c r="Z141" s="173">
        <v>0</v>
      </c>
      <c r="AA141" s="174">
        <f t="shared" si="8"/>
        <v>0</v>
      </c>
      <c r="AR141" s="17" t="s">
        <v>149</v>
      </c>
      <c r="AT141" s="17" t="s">
        <v>145</v>
      </c>
      <c r="AU141" s="17" t="s">
        <v>85</v>
      </c>
      <c r="AY141" s="17" t="s">
        <v>144</v>
      </c>
      <c r="BE141" s="109">
        <f t="shared" si="9"/>
        <v>0</v>
      </c>
      <c r="BF141" s="109">
        <f t="shared" si="10"/>
        <v>0</v>
      </c>
      <c r="BG141" s="109">
        <f t="shared" si="11"/>
        <v>0</v>
      </c>
      <c r="BH141" s="109">
        <f t="shared" si="12"/>
        <v>0</v>
      </c>
      <c r="BI141" s="109">
        <f t="shared" si="13"/>
        <v>0</v>
      </c>
      <c r="BJ141" s="17" t="s">
        <v>85</v>
      </c>
      <c r="BK141" s="175">
        <f t="shared" si="14"/>
        <v>0</v>
      </c>
      <c r="BL141" s="17" t="s">
        <v>149</v>
      </c>
      <c r="BM141" s="17" t="s">
        <v>192</v>
      </c>
    </row>
    <row r="142" spans="2:65" s="1" customFormat="1" ht="31.5" customHeight="1">
      <c r="B142" s="34"/>
      <c r="C142" s="167" t="s">
        <v>193</v>
      </c>
      <c r="D142" s="167" t="s">
        <v>145</v>
      </c>
      <c r="E142" s="168" t="s">
        <v>194</v>
      </c>
      <c r="F142" s="243" t="s">
        <v>195</v>
      </c>
      <c r="G142" s="243"/>
      <c r="H142" s="243"/>
      <c r="I142" s="243"/>
      <c r="J142" s="169" t="s">
        <v>187</v>
      </c>
      <c r="K142" s="170">
        <v>0.45300000000000001</v>
      </c>
      <c r="L142" s="241">
        <v>0</v>
      </c>
      <c r="M142" s="244"/>
      <c r="N142" s="242">
        <f t="shared" si="5"/>
        <v>0</v>
      </c>
      <c r="O142" s="242"/>
      <c r="P142" s="242"/>
      <c r="Q142" s="242"/>
      <c r="R142" s="36"/>
      <c r="T142" s="172" t="s">
        <v>20</v>
      </c>
      <c r="U142" s="43" t="s">
        <v>43</v>
      </c>
      <c r="V142" s="35"/>
      <c r="W142" s="173">
        <f t="shared" si="6"/>
        <v>0</v>
      </c>
      <c r="X142" s="173">
        <v>0</v>
      </c>
      <c r="Y142" s="173">
        <f t="shared" si="7"/>
        <v>0</v>
      </c>
      <c r="Z142" s="173">
        <v>0</v>
      </c>
      <c r="AA142" s="174">
        <f t="shared" si="8"/>
        <v>0</v>
      </c>
      <c r="AR142" s="17" t="s">
        <v>149</v>
      </c>
      <c r="AT142" s="17" t="s">
        <v>145</v>
      </c>
      <c r="AU142" s="17" t="s">
        <v>85</v>
      </c>
      <c r="AY142" s="17" t="s">
        <v>144</v>
      </c>
      <c r="BE142" s="109">
        <f t="shared" si="9"/>
        <v>0</v>
      </c>
      <c r="BF142" s="109">
        <f t="shared" si="10"/>
        <v>0</v>
      </c>
      <c r="BG142" s="109">
        <f t="shared" si="11"/>
        <v>0</v>
      </c>
      <c r="BH142" s="109">
        <f t="shared" si="12"/>
        <v>0</v>
      </c>
      <c r="BI142" s="109">
        <f t="shared" si="13"/>
        <v>0</v>
      </c>
      <c r="BJ142" s="17" t="s">
        <v>85</v>
      </c>
      <c r="BK142" s="175">
        <f t="shared" si="14"/>
        <v>0</v>
      </c>
      <c r="BL142" s="17" t="s">
        <v>149</v>
      </c>
      <c r="BM142" s="17" t="s">
        <v>196</v>
      </c>
    </row>
    <row r="143" spans="2:65" s="9" customFormat="1" ht="29.85" customHeight="1">
      <c r="B143" s="156"/>
      <c r="C143" s="157"/>
      <c r="D143" s="166" t="s">
        <v>118</v>
      </c>
      <c r="E143" s="166"/>
      <c r="F143" s="166"/>
      <c r="G143" s="166"/>
      <c r="H143" s="166"/>
      <c r="I143" s="166"/>
      <c r="J143" s="166"/>
      <c r="K143" s="166"/>
      <c r="L143" s="166"/>
      <c r="M143" s="166"/>
      <c r="N143" s="235">
        <f>BK143</f>
        <v>0</v>
      </c>
      <c r="O143" s="236"/>
      <c r="P143" s="236"/>
      <c r="Q143" s="236"/>
      <c r="R143" s="159"/>
      <c r="T143" s="160"/>
      <c r="U143" s="157"/>
      <c r="V143" s="157"/>
      <c r="W143" s="161">
        <f>W144</f>
        <v>0</v>
      </c>
      <c r="X143" s="157"/>
      <c r="Y143" s="161">
        <f>Y144</f>
        <v>0</v>
      </c>
      <c r="Z143" s="157"/>
      <c r="AA143" s="162">
        <f>AA144</f>
        <v>0</v>
      </c>
      <c r="AR143" s="163" t="s">
        <v>82</v>
      </c>
      <c r="AT143" s="164" t="s">
        <v>75</v>
      </c>
      <c r="AU143" s="164" t="s">
        <v>82</v>
      </c>
      <c r="AY143" s="163" t="s">
        <v>144</v>
      </c>
      <c r="BK143" s="165">
        <f>BK144</f>
        <v>0</v>
      </c>
    </row>
    <row r="144" spans="2:65" s="1" customFormat="1" ht="44.25" customHeight="1">
      <c r="B144" s="34"/>
      <c r="C144" s="167" t="s">
        <v>197</v>
      </c>
      <c r="D144" s="167" t="s">
        <v>145</v>
      </c>
      <c r="E144" s="168" t="s">
        <v>198</v>
      </c>
      <c r="F144" s="243" t="s">
        <v>199</v>
      </c>
      <c r="G144" s="243"/>
      <c r="H144" s="243"/>
      <c r="I144" s="243"/>
      <c r="J144" s="169" t="s">
        <v>187</v>
      </c>
      <c r="K144" s="170">
        <v>12.07</v>
      </c>
      <c r="L144" s="241">
        <v>0</v>
      </c>
      <c r="M144" s="244"/>
      <c r="N144" s="242">
        <f>ROUND(L144*K144,3)</f>
        <v>0</v>
      </c>
      <c r="O144" s="242"/>
      <c r="P144" s="242"/>
      <c r="Q144" s="242"/>
      <c r="R144" s="36"/>
      <c r="T144" s="172" t="s">
        <v>20</v>
      </c>
      <c r="U144" s="43" t="s">
        <v>43</v>
      </c>
      <c r="V144" s="35"/>
      <c r="W144" s="173">
        <f>V144*K144</f>
        <v>0</v>
      </c>
      <c r="X144" s="173">
        <v>0</v>
      </c>
      <c r="Y144" s="173">
        <f>X144*K144</f>
        <v>0</v>
      </c>
      <c r="Z144" s="173">
        <v>0</v>
      </c>
      <c r="AA144" s="174">
        <f>Z144*K144</f>
        <v>0</v>
      </c>
      <c r="AR144" s="17" t="s">
        <v>149</v>
      </c>
      <c r="AT144" s="17" t="s">
        <v>145</v>
      </c>
      <c r="AU144" s="17" t="s">
        <v>85</v>
      </c>
      <c r="AY144" s="17" t="s">
        <v>144</v>
      </c>
      <c r="BE144" s="109">
        <f>IF(U144="základná",N144,0)</f>
        <v>0</v>
      </c>
      <c r="BF144" s="109">
        <f>IF(U144="znížená",N144,0)</f>
        <v>0</v>
      </c>
      <c r="BG144" s="109">
        <f>IF(U144="zákl. prenesená",N144,0)</f>
        <v>0</v>
      </c>
      <c r="BH144" s="109">
        <f>IF(U144="zníž. prenesená",N144,0)</f>
        <v>0</v>
      </c>
      <c r="BI144" s="109">
        <f>IF(U144="nulová",N144,0)</f>
        <v>0</v>
      </c>
      <c r="BJ144" s="17" t="s">
        <v>85</v>
      </c>
      <c r="BK144" s="175">
        <f>ROUND(L144*K144,3)</f>
        <v>0</v>
      </c>
      <c r="BL144" s="17" t="s">
        <v>149</v>
      </c>
      <c r="BM144" s="17" t="s">
        <v>200</v>
      </c>
    </row>
    <row r="145" spans="2:65" s="9" customFormat="1" ht="37.35" customHeight="1">
      <c r="B145" s="156"/>
      <c r="C145" s="157"/>
      <c r="D145" s="158" t="s">
        <v>119</v>
      </c>
      <c r="E145" s="158"/>
      <c r="F145" s="158"/>
      <c r="G145" s="158"/>
      <c r="H145" s="158"/>
      <c r="I145" s="158"/>
      <c r="J145" s="158"/>
      <c r="K145" s="158"/>
      <c r="L145" s="158"/>
      <c r="M145" s="158"/>
      <c r="N145" s="231">
        <f>BK145</f>
        <v>0</v>
      </c>
      <c r="O145" s="232"/>
      <c r="P145" s="232"/>
      <c r="Q145" s="232"/>
      <c r="R145" s="159"/>
      <c r="T145" s="160"/>
      <c r="U145" s="157"/>
      <c r="V145" s="157"/>
      <c r="W145" s="161">
        <f>W146+W150+W154+W161</f>
        <v>0</v>
      </c>
      <c r="X145" s="157"/>
      <c r="Y145" s="161">
        <f>Y146+Y150+Y154+Y161</f>
        <v>12.0697372</v>
      </c>
      <c r="Z145" s="157"/>
      <c r="AA145" s="162">
        <f>AA146+AA150+AA154+AA161</f>
        <v>0.45250000000000001</v>
      </c>
      <c r="AR145" s="163" t="s">
        <v>82</v>
      </c>
      <c r="AT145" s="164" t="s">
        <v>75</v>
      </c>
      <c r="AU145" s="164" t="s">
        <v>76</v>
      </c>
      <c r="AY145" s="163" t="s">
        <v>144</v>
      </c>
      <c r="BK145" s="165">
        <f>BK146+BK150+BK154+BK161</f>
        <v>0</v>
      </c>
    </row>
    <row r="146" spans="2:65" s="9" customFormat="1" ht="19.899999999999999" customHeight="1">
      <c r="B146" s="156"/>
      <c r="C146" s="157"/>
      <c r="D146" s="166" t="s">
        <v>115</v>
      </c>
      <c r="E146" s="166"/>
      <c r="F146" s="166"/>
      <c r="G146" s="166"/>
      <c r="H146" s="166"/>
      <c r="I146" s="166"/>
      <c r="J146" s="166"/>
      <c r="K146" s="166"/>
      <c r="L146" s="166"/>
      <c r="M146" s="166"/>
      <c r="N146" s="233">
        <f>BK146</f>
        <v>0</v>
      </c>
      <c r="O146" s="234"/>
      <c r="P146" s="234"/>
      <c r="Q146" s="234"/>
      <c r="R146" s="159"/>
      <c r="T146" s="160"/>
      <c r="U146" s="157"/>
      <c r="V146" s="157"/>
      <c r="W146" s="161">
        <f>SUM(W147:W149)</f>
        <v>0</v>
      </c>
      <c r="X146" s="157"/>
      <c r="Y146" s="161">
        <f>SUM(Y147:Y149)</f>
        <v>0</v>
      </c>
      <c r="Z146" s="157"/>
      <c r="AA146" s="162">
        <f>SUM(AA147:AA149)</f>
        <v>0.45250000000000001</v>
      </c>
      <c r="AR146" s="163" t="s">
        <v>82</v>
      </c>
      <c r="AT146" s="164" t="s">
        <v>75</v>
      </c>
      <c r="AU146" s="164" t="s">
        <v>82</v>
      </c>
      <c r="AY146" s="163" t="s">
        <v>144</v>
      </c>
      <c r="BK146" s="165">
        <f>SUM(BK147:BK149)</f>
        <v>0</v>
      </c>
    </row>
    <row r="147" spans="2:65" s="1" customFormat="1" ht="31.5" customHeight="1">
      <c r="B147" s="34"/>
      <c r="C147" s="167" t="s">
        <v>201</v>
      </c>
      <c r="D147" s="167" t="s">
        <v>145</v>
      </c>
      <c r="E147" s="168" t="s">
        <v>146</v>
      </c>
      <c r="F147" s="243" t="s">
        <v>147</v>
      </c>
      <c r="G147" s="243"/>
      <c r="H147" s="243"/>
      <c r="I147" s="243"/>
      <c r="J147" s="169" t="s">
        <v>148</v>
      </c>
      <c r="K147" s="170">
        <v>2.5</v>
      </c>
      <c r="L147" s="241">
        <v>0</v>
      </c>
      <c r="M147" s="244"/>
      <c r="N147" s="242">
        <f>ROUND(L147*K147,3)</f>
        <v>0</v>
      </c>
      <c r="O147" s="242"/>
      <c r="P147" s="242"/>
      <c r="Q147" s="242"/>
      <c r="R147" s="36"/>
      <c r="T147" s="172" t="s">
        <v>20</v>
      </c>
      <c r="U147" s="43" t="s">
        <v>43</v>
      </c>
      <c r="V147" s="35"/>
      <c r="W147" s="173">
        <f>V147*K147</f>
        <v>0</v>
      </c>
      <c r="X147" s="173">
        <v>0</v>
      </c>
      <c r="Y147" s="173">
        <f>X147*K147</f>
        <v>0</v>
      </c>
      <c r="Z147" s="173">
        <v>0.18099999999999999</v>
      </c>
      <c r="AA147" s="174">
        <f>Z147*K147</f>
        <v>0.45250000000000001</v>
      </c>
      <c r="AR147" s="17" t="s">
        <v>149</v>
      </c>
      <c r="AT147" s="17" t="s">
        <v>145</v>
      </c>
      <c r="AU147" s="17" t="s">
        <v>85</v>
      </c>
      <c r="AY147" s="17" t="s">
        <v>144</v>
      </c>
      <c r="BE147" s="109">
        <f>IF(U147="základná",N147,0)</f>
        <v>0</v>
      </c>
      <c r="BF147" s="109">
        <f>IF(U147="znížená",N147,0)</f>
        <v>0</v>
      </c>
      <c r="BG147" s="109">
        <f>IF(U147="zákl. prenesená",N147,0)</f>
        <v>0</v>
      </c>
      <c r="BH147" s="109">
        <f>IF(U147="zníž. prenesená",N147,0)</f>
        <v>0</v>
      </c>
      <c r="BI147" s="109">
        <f>IF(U147="nulová",N147,0)</f>
        <v>0</v>
      </c>
      <c r="BJ147" s="17" t="s">
        <v>85</v>
      </c>
      <c r="BK147" s="175">
        <f>ROUND(L147*K147,3)</f>
        <v>0</v>
      </c>
      <c r="BL147" s="17" t="s">
        <v>149</v>
      </c>
      <c r="BM147" s="17" t="s">
        <v>202</v>
      </c>
    </row>
    <row r="148" spans="2:65" s="1" customFormat="1" ht="31.5" customHeight="1">
      <c r="B148" s="34"/>
      <c r="C148" s="167" t="s">
        <v>203</v>
      </c>
      <c r="D148" s="167" t="s">
        <v>145</v>
      </c>
      <c r="E148" s="168" t="s">
        <v>151</v>
      </c>
      <c r="F148" s="243" t="s">
        <v>152</v>
      </c>
      <c r="G148" s="243"/>
      <c r="H148" s="243"/>
      <c r="I148" s="243"/>
      <c r="J148" s="169" t="s">
        <v>153</v>
      </c>
      <c r="K148" s="170">
        <v>0.99</v>
      </c>
      <c r="L148" s="241">
        <v>0</v>
      </c>
      <c r="M148" s="244"/>
      <c r="N148" s="242">
        <f>ROUND(L148*K148,3)</f>
        <v>0</v>
      </c>
      <c r="O148" s="242"/>
      <c r="P148" s="242"/>
      <c r="Q148" s="242"/>
      <c r="R148" s="36"/>
      <c r="T148" s="172" t="s">
        <v>20</v>
      </c>
      <c r="U148" s="43" t="s">
        <v>43</v>
      </c>
      <c r="V148" s="35"/>
      <c r="W148" s="173">
        <f>V148*K148</f>
        <v>0</v>
      </c>
      <c r="X148" s="173">
        <v>0</v>
      </c>
      <c r="Y148" s="173">
        <f>X148*K148</f>
        <v>0</v>
      </c>
      <c r="Z148" s="173">
        <v>0</v>
      </c>
      <c r="AA148" s="174">
        <f>Z148*K148</f>
        <v>0</v>
      </c>
      <c r="AR148" s="17" t="s">
        <v>149</v>
      </c>
      <c r="AT148" s="17" t="s">
        <v>145</v>
      </c>
      <c r="AU148" s="17" t="s">
        <v>85</v>
      </c>
      <c r="AY148" s="17" t="s">
        <v>144</v>
      </c>
      <c r="BE148" s="109">
        <f>IF(U148="základná",N148,0)</f>
        <v>0</v>
      </c>
      <c r="BF148" s="109">
        <f>IF(U148="znížená",N148,0)</f>
        <v>0</v>
      </c>
      <c r="BG148" s="109">
        <f>IF(U148="zákl. prenesená",N148,0)</f>
        <v>0</v>
      </c>
      <c r="BH148" s="109">
        <f>IF(U148="zníž. prenesená",N148,0)</f>
        <v>0</v>
      </c>
      <c r="BI148" s="109">
        <f>IF(U148="nulová",N148,0)</f>
        <v>0</v>
      </c>
      <c r="BJ148" s="17" t="s">
        <v>85</v>
      </c>
      <c r="BK148" s="175">
        <f>ROUND(L148*K148,3)</f>
        <v>0</v>
      </c>
      <c r="BL148" s="17" t="s">
        <v>149</v>
      </c>
      <c r="BM148" s="17" t="s">
        <v>204</v>
      </c>
    </row>
    <row r="149" spans="2:65" s="1" customFormat="1" ht="31.5" customHeight="1">
      <c r="B149" s="34"/>
      <c r="C149" s="167" t="s">
        <v>205</v>
      </c>
      <c r="D149" s="167" t="s">
        <v>145</v>
      </c>
      <c r="E149" s="168" t="s">
        <v>155</v>
      </c>
      <c r="F149" s="243" t="s">
        <v>156</v>
      </c>
      <c r="G149" s="243"/>
      <c r="H149" s="243"/>
      <c r="I149" s="243"/>
      <c r="J149" s="169" t="s">
        <v>148</v>
      </c>
      <c r="K149" s="170">
        <v>9.9</v>
      </c>
      <c r="L149" s="241">
        <v>0</v>
      </c>
      <c r="M149" s="244"/>
      <c r="N149" s="242">
        <f>ROUND(L149*K149,3)</f>
        <v>0</v>
      </c>
      <c r="O149" s="242"/>
      <c r="P149" s="242"/>
      <c r="Q149" s="242"/>
      <c r="R149" s="36"/>
      <c r="T149" s="172" t="s">
        <v>20</v>
      </c>
      <c r="U149" s="43" t="s">
        <v>43</v>
      </c>
      <c r="V149" s="35"/>
      <c r="W149" s="173">
        <f>V149*K149</f>
        <v>0</v>
      </c>
      <c r="X149" s="173">
        <v>0</v>
      </c>
      <c r="Y149" s="173">
        <f>X149*K149</f>
        <v>0</v>
      </c>
      <c r="Z149" s="173">
        <v>0</v>
      </c>
      <c r="AA149" s="174">
        <f>Z149*K149</f>
        <v>0</v>
      </c>
      <c r="AR149" s="17" t="s">
        <v>149</v>
      </c>
      <c r="AT149" s="17" t="s">
        <v>145</v>
      </c>
      <c r="AU149" s="17" t="s">
        <v>85</v>
      </c>
      <c r="AY149" s="17" t="s">
        <v>144</v>
      </c>
      <c r="BE149" s="109">
        <f>IF(U149="základná",N149,0)</f>
        <v>0</v>
      </c>
      <c r="BF149" s="109">
        <f>IF(U149="znížená",N149,0)</f>
        <v>0</v>
      </c>
      <c r="BG149" s="109">
        <f>IF(U149="zákl. prenesená",N149,0)</f>
        <v>0</v>
      </c>
      <c r="BH149" s="109">
        <f>IF(U149="zníž. prenesená",N149,0)</f>
        <v>0</v>
      </c>
      <c r="BI149" s="109">
        <f>IF(U149="nulová",N149,0)</f>
        <v>0</v>
      </c>
      <c r="BJ149" s="17" t="s">
        <v>85</v>
      </c>
      <c r="BK149" s="175">
        <f>ROUND(L149*K149,3)</f>
        <v>0</v>
      </c>
      <c r="BL149" s="17" t="s">
        <v>149</v>
      </c>
      <c r="BM149" s="17" t="s">
        <v>206</v>
      </c>
    </row>
    <row r="150" spans="2:65" s="9" customFormat="1" ht="29.85" customHeight="1">
      <c r="B150" s="156"/>
      <c r="C150" s="157"/>
      <c r="D150" s="166" t="s">
        <v>116</v>
      </c>
      <c r="E150" s="166"/>
      <c r="F150" s="166"/>
      <c r="G150" s="166"/>
      <c r="H150" s="166"/>
      <c r="I150" s="166"/>
      <c r="J150" s="166"/>
      <c r="K150" s="166"/>
      <c r="L150" s="166"/>
      <c r="M150" s="166"/>
      <c r="N150" s="235">
        <f>BK150</f>
        <v>0</v>
      </c>
      <c r="O150" s="236"/>
      <c r="P150" s="236"/>
      <c r="Q150" s="236"/>
      <c r="R150" s="159"/>
      <c r="T150" s="160"/>
      <c r="U150" s="157"/>
      <c r="V150" s="157"/>
      <c r="W150" s="161">
        <f>SUM(W151:W153)</f>
        <v>0</v>
      </c>
      <c r="X150" s="157"/>
      <c r="Y150" s="161">
        <f>SUM(Y151:Y153)</f>
        <v>9.6588892000000008</v>
      </c>
      <c r="Z150" s="157"/>
      <c r="AA150" s="162">
        <f>SUM(AA151:AA153)</f>
        <v>0</v>
      </c>
      <c r="AR150" s="163" t="s">
        <v>82</v>
      </c>
      <c r="AT150" s="164" t="s">
        <v>75</v>
      </c>
      <c r="AU150" s="164" t="s">
        <v>82</v>
      </c>
      <c r="AY150" s="163" t="s">
        <v>144</v>
      </c>
      <c r="BK150" s="165">
        <f>SUM(BK151:BK153)</f>
        <v>0</v>
      </c>
    </row>
    <row r="151" spans="2:65" s="1" customFormat="1" ht="31.5" customHeight="1">
      <c r="B151" s="34"/>
      <c r="C151" s="167" t="s">
        <v>207</v>
      </c>
      <c r="D151" s="167" t="s">
        <v>145</v>
      </c>
      <c r="E151" s="168" t="s">
        <v>158</v>
      </c>
      <c r="F151" s="243" t="s">
        <v>159</v>
      </c>
      <c r="G151" s="243"/>
      <c r="H151" s="243"/>
      <c r="I151" s="243"/>
      <c r="J151" s="169" t="s">
        <v>148</v>
      </c>
      <c r="K151" s="170">
        <v>23.76</v>
      </c>
      <c r="L151" s="241">
        <v>0</v>
      </c>
      <c r="M151" s="244"/>
      <c r="N151" s="242">
        <f>ROUND(L151*K151,3)</f>
        <v>0</v>
      </c>
      <c r="O151" s="242"/>
      <c r="P151" s="242"/>
      <c r="Q151" s="242"/>
      <c r="R151" s="36"/>
      <c r="T151" s="172" t="s">
        <v>20</v>
      </c>
      <c r="U151" s="43" t="s">
        <v>43</v>
      </c>
      <c r="V151" s="35"/>
      <c r="W151" s="173">
        <f>V151*K151</f>
        <v>0</v>
      </c>
      <c r="X151" s="173">
        <v>0.16192000000000001</v>
      </c>
      <c r="Y151" s="173">
        <f>X151*K151</f>
        <v>3.8472192000000005</v>
      </c>
      <c r="Z151" s="173">
        <v>0</v>
      </c>
      <c r="AA151" s="174">
        <f>Z151*K151</f>
        <v>0</v>
      </c>
      <c r="AR151" s="17" t="s">
        <v>149</v>
      </c>
      <c r="AT151" s="17" t="s">
        <v>145</v>
      </c>
      <c r="AU151" s="17" t="s">
        <v>85</v>
      </c>
      <c r="AY151" s="17" t="s">
        <v>144</v>
      </c>
      <c r="BE151" s="109">
        <f>IF(U151="základná",N151,0)</f>
        <v>0</v>
      </c>
      <c r="BF151" s="109">
        <f>IF(U151="znížená",N151,0)</f>
        <v>0</v>
      </c>
      <c r="BG151" s="109">
        <f>IF(U151="zákl. prenesená",N151,0)</f>
        <v>0</v>
      </c>
      <c r="BH151" s="109">
        <f>IF(U151="zníž. prenesená",N151,0)</f>
        <v>0</v>
      </c>
      <c r="BI151" s="109">
        <f>IF(U151="nulová",N151,0)</f>
        <v>0</v>
      </c>
      <c r="BJ151" s="17" t="s">
        <v>85</v>
      </c>
      <c r="BK151" s="175">
        <f>ROUND(L151*K151,3)</f>
        <v>0</v>
      </c>
      <c r="BL151" s="17" t="s">
        <v>149</v>
      </c>
      <c r="BM151" s="17" t="s">
        <v>208</v>
      </c>
    </row>
    <row r="152" spans="2:65" s="1" customFormat="1" ht="44.25" customHeight="1">
      <c r="B152" s="34"/>
      <c r="C152" s="167" t="s">
        <v>209</v>
      </c>
      <c r="D152" s="167" t="s">
        <v>145</v>
      </c>
      <c r="E152" s="168" t="s">
        <v>162</v>
      </c>
      <c r="F152" s="243" t="s">
        <v>163</v>
      </c>
      <c r="G152" s="243"/>
      <c r="H152" s="243"/>
      <c r="I152" s="243"/>
      <c r="J152" s="169" t="s">
        <v>148</v>
      </c>
      <c r="K152" s="170">
        <v>23.76</v>
      </c>
      <c r="L152" s="241">
        <v>0</v>
      </c>
      <c r="M152" s="244"/>
      <c r="N152" s="242">
        <f>ROUND(L152*K152,3)</f>
        <v>0</v>
      </c>
      <c r="O152" s="242"/>
      <c r="P152" s="242"/>
      <c r="Q152" s="242"/>
      <c r="R152" s="36"/>
      <c r="T152" s="172" t="s">
        <v>20</v>
      </c>
      <c r="U152" s="43" t="s">
        <v>43</v>
      </c>
      <c r="V152" s="35"/>
      <c r="W152" s="173">
        <f>V152*K152</f>
        <v>0</v>
      </c>
      <c r="X152" s="173">
        <v>0.112</v>
      </c>
      <c r="Y152" s="173">
        <f>X152*K152</f>
        <v>2.6611200000000004</v>
      </c>
      <c r="Z152" s="173">
        <v>0</v>
      </c>
      <c r="AA152" s="174">
        <f>Z152*K152</f>
        <v>0</v>
      </c>
      <c r="AR152" s="17" t="s">
        <v>149</v>
      </c>
      <c r="AT152" s="17" t="s">
        <v>145</v>
      </c>
      <c r="AU152" s="17" t="s">
        <v>85</v>
      </c>
      <c r="AY152" s="17" t="s">
        <v>144</v>
      </c>
      <c r="BE152" s="109">
        <f>IF(U152="základná",N152,0)</f>
        <v>0</v>
      </c>
      <c r="BF152" s="109">
        <f>IF(U152="znížená",N152,0)</f>
        <v>0</v>
      </c>
      <c r="BG152" s="109">
        <f>IF(U152="zákl. prenesená",N152,0)</f>
        <v>0</v>
      </c>
      <c r="BH152" s="109">
        <f>IF(U152="zníž. prenesená",N152,0)</f>
        <v>0</v>
      </c>
      <c r="BI152" s="109">
        <f>IF(U152="nulová",N152,0)</f>
        <v>0</v>
      </c>
      <c r="BJ152" s="17" t="s">
        <v>85</v>
      </c>
      <c r="BK152" s="175">
        <f>ROUND(L152*K152,3)</f>
        <v>0</v>
      </c>
      <c r="BL152" s="17" t="s">
        <v>149</v>
      </c>
      <c r="BM152" s="17" t="s">
        <v>210</v>
      </c>
    </row>
    <row r="153" spans="2:65" s="1" customFormat="1" ht="22.5" customHeight="1">
      <c r="B153" s="34"/>
      <c r="C153" s="176" t="s">
        <v>211</v>
      </c>
      <c r="D153" s="176" t="s">
        <v>166</v>
      </c>
      <c r="E153" s="177" t="s">
        <v>167</v>
      </c>
      <c r="F153" s="245" t="s">
        <v>168</v>
      </c>
      <c r="G153" s="245"/>
      <c r="H153" s="245"/>
      <c r="I153" s="245"/>
      <c r="J153" s="178" t="s">
        <v>148</v>
      </c>
      <c r="K153" s="179">
        <v>24.234999999999999</v>
      </c>
      <c r="L153" s="246">
        <v>0</v>
      </c>
      <c r="M153" s="247"/>
      <c r="N153" s="248">
        <f>ROUND(L153*K153,3)</f>
        <v>0</v>
      </c>
      <c r="O153" s="242"/>
      <c r="P153" s="242"/>
      <c r="Q153" s="242"/>
      <c r="R153" s="36"/>
      <c r="T153" s="172" t="s">
        <v>20</v>
      </c>
      <c r="U153" s="43" t="s">
        <v>43</v>
      </c>
      <c r="V153" s="35"/>
      <c r="W153" s="173">
        <f>V153*K153</f>
        <v>0</v>
      </c>
      <c r="X153" s="173">
        <v>0.13</v>
      </c>
      <c r="Y153" s="173">
        <f>X153*K153</f>
        <v>3.15055</v>
      </c>
      <c r="Z153" s="173">
        <v>0</v>
      </c>
      <c r="AA153" s="174">
        <f>Z153*K153</f>
        <v>0</v>
      </c>
      <c r="AR153" s="17" t="s">
        <v>169</v>
      </c>
      <c r="AT153" s="17" t="s">
        <v>166</v>
      </c>
      <c r="AU153" s="17" t="s">
        <v>85</v>
      </c>
      <c r="AY153" s="17" t="s">
        <v>144</v>
      </c>
      <c r="BE153" s="109">
        <f>IF(U153="základná",N153,0)</f>
        <v>0</v>
      </c>
      <c r="BF153" s="109">
        <f>IF(U153="znížená",N153,0)</f>
        <v>0</v>
      </c>
      <c r="BG153" s="109">
        <f>IF(U153="zákl. prenesená",N153,0)</f>
        <v>0</v>
      </c>
      <c r="BH153" s="109">
        <f>IF(U153="zníž. prenesená",N153,0)</f>
        <v>0</v>
      </c>
      <c r="BI153" s="109">
        <f>IF(U153="nulová",N153,0)</f>
        <v>0</v>
      </c>
      <c r="BJ153" s="17" t="s">
        <v>85</v>
      </c>
      <c r="BK153" s="175">
        <f>ROUND(L153*K153,3)</f>
        <v>0</v>
      </c>
      <c r="BL153" s="17" t="s">
        <v>149</v>
      </c>
      <c r="BM153" s="17" t="s">
        <v>212</v>
      </c>
    </row>
    <row r="154" spans="2:65" s="9" customFormat="1" ht="29.85" customHeight="1">
      <c r="B154" s="156"/>
      <c r="C154" s="157"/>
      <c r="D154" s="166" t="s">
        <v>117</v>
      </c>
      <c r="E154" s="166"/>
      <c r="F154" s="166"/>
      <c r="G154" s="166"/>
      <c r="H154" s="166"/>
      <c r="I154" s="166"/>
      <c r="J154" s="166"/>
      <c r="K154" s="166"/>
      <c r="L154" s="166"/>
      <c r="M154" s="166"/>
      <c r="N154" s="235">
        <f>BK154</f>
        <v>0</v>
      </c>
      <c r="O154" s="236"/>
      <c r="P154" s="236"/>
      <c r="Q154" s="236"/>
      <c r="R154" s="159"/>
      <c r="T154" s="160"/>
      <c r="U154" s="157"/>
      <c r="V154" s="157"/>
      <c r="W154" s="161">
        <f>SUM(W155:W160)</f>
        <v>0</v>
      </c>
      <c r="X154" s="157"/>
      <c r="Y154" s="161">
        <f>SUM(Y155:Y160)</f>
        <v>2.4108480000000001</v>
      </c>
      <c r="Z154" s="157"/>
      <c r="AA154" s="162">
        <f>SUM(AA155:AA160)</f>
        <v>0</v>
      </c>
      <c r="AR154" s="163" t="s">
        <v>82</v>
      </c>
      <c r="AT154" s="164" t="s">
        <v>75</v>
      </c>
      <c r="AU154" s="164" t="s">
        <v>82</v>
      </c>
      <c r="AY154" s="163" t="s">
        <v>144</v>
      </c>
      <c r="BK154" s="165">
        <f>SUM(BK155:BK160)</f>
        <v>0</v>
      </c>
    </row>
    <row r="155" spans="2:65" s="1" customFormat="1" ht="44.25" customHeight="1">
      <c r="B155" s="34"/>
      <c r="C155" s="167" t="s">
        <v>10</v>
      </c>
      <c r="D155" s="167" t="s">
        <v>145</v>
      </c>
      <c r="E155" s="168" t="s">
        <v>172</v>
      </c>
      <c r="F155" s="243" t="s">
        <v>173</v>
      </c>
      <c r="G155" s="243"/>
      <c r="H155" s="243"/>
      <c r="I155" s="243"/>
      <c r="J155" s="169" t="s">
        <v>174</v>
      </c>
      <c r="K155" s="170">
        <v>19.8</v>
      </c>
      <c r="L155" s="241">
        <v>0</v>
      </c>
      <c r="M155" s="244"/>
      <c r="N155" s="242">
        <f t="shared" ref="N155:N160" si="15">ROUND(L155*K155,3)</f>
        <v>0</v>
      </c>
      <c r="O155" s="242"/>
      <c r="P155" s="242"/>
      <c r="Q155" s="242"/>
      <c r="R155" s="36"/>
      <c r="T155" s="172" t="s">
        <v>20</v>
      </c>
      <c r="U155" s="43" t="s">
        <v>43</v>
      </c>
      <c r="V155" s="35"/>
      <c r="W155" s="173">
        <f t="shared" ref="W155:W160" si="16">V155*K155</f>
        <v>0</v>
      </c>
      <c r="X155" s="173">
        <v>9.8530000000000006E-2</v>
      </c>
      <c r="Y155" s="173">
        <f t="shared" ref="Y155:Y160" si="17">X155*K155</f>
        <v>1.9508940000000001</v>
      </c>
      <c r="Z155" s="173">
        <v>0</v>
      </c>
      <c r="AA155" s="174">
        <f t="shared" ref="AA155:AA160" si="18">Z155*K155</f>
        <v>0</v>
      </c>
      <c r="AR155" s="17" t="s">
        <v>149</v>
      </c>
      <c r="AT155" s="17" t="s">
        <v>145</v>
      </c>
      <c r="AU155" s="17" t="s">
        <v>85</v>
      </c>
      <c r="AY155" s="17" t="s">
        <v>144</v>
      </c>
      <c r="BE155" s="109">
        <f t="shared" ref="BE155:BE160" si="19">IF(U155="základná",N155,0)</f>
        <v>0</v>
      </c>
      <c r="BF155" s="109">
        <f t="shared" ref="BF155:BF160" si="20">IF(U155="znížená",N155,0)</f>
        <v>0</v>
      </c>
      <c r="BG155" s="109">
        <f t="shared" ref="BG155:BG160" si="21">IF(U155="zákl. prenesená",N155,0)</f>
        <v>0</v>
      </c>
      <c r="BH155" s="109">
        <f t="shared" ref="BH155:BH160" si="22">IF(U155="zníž. prenesená",N155,0)</f>
        <v>0</v>
      </c>
      <c r="BI155" s="109">
        <f t="shared" ref="BI155:BI160" si="23">IF(U155="nulová",N155,0)</f>
        <v>0</v>
      </c>
      <c r="BJ155" s="17" t="s">
        <v>85</v>
      </c>
      <c r="BK155" s="175">
        <f t="shared" ref="BK155:BK160" si="24">ROUND(L155*K155,3)</f>
        <v>0</v>
      </c>
      <c r="BL155" s="17" t="s">
        <v>149</v>
      </c>
      <c r="BM155" s="17" t="s">
        <v>213</v>
      </c>
    </row>
    <row r="156" spans="2:65" s="1" customFormat="1" ht="22.5" customHeight="1">
      <c r="B156" s="34"/>
      <c r="C156" s="176" t="s">
        <v>214</v>
      </c>
      <c r="D156" s="176" t="s">
        <v>166</v>
      </c>
      <c r="E156" s="177" t="s">
        <v>176</v>
      </c>
      <c r="F156" s="245" t="s">
        <v>177</v>
      </c>
      <c r="G156" s="245"/>
      <c r="H156" s="245"/>
      <c r="I156" s="245"/>
      <c r="J156" s="178" t="s">
        <v>178</v>
      </c>
      <c r="K156" s="179">
        <v>19.998000000000001</v>
      </c>
      <c r="L156" s="246">
        <v>0</v>
      </c>
      <c r="M156" s="247"/>
      <c r="N156" s="248">
        <f t="shared" si="15"/>
        <v>0</v>
      </c>
      <c r="O156" s="242"/>
      <c r="P156" s="242"/>
      <c r="Q156" s="242"/>
      <c r="R156" s="36"/>
      <c r="T156" s="172" t="s">
        <v>20</v>
      </c>
      <c r="U156" s="43" t="s">
        <v>43</v>
      </c>
      <c r="V156" s="35"/>
      <c r="W156" s="173">
        <f t="shared" si="16"/>
        <v>0</v>
      </c>
      <c r="X156" s="173">
        <v>2.3E-2</v>
      </c>
      <c r="Y156" s="173">
        <f t="shared" si="17"/>
        <v>0.45995400000000003</v>
      </c>
      <c r="Z156" s="173">
        <v>0</v>
      </c>
      <c r="AA156" s="174">
        <f t="shared" si="18"/>
        <v>0</v>
      </c>
      <c r="AR156" s="17" t="s">
        <v>169</v>
      </c>
      <c r="AT156" s="17" t="s">
        <v>166</v>
      </c>
      <c r="AU156" s="17" t="s">
        <v>85</v>
      </c>
      <c r="AY156" s="17" t="s">
        <v>144</v>
      </c>
      <c r="BE156" s="109">
        <f t="shared" si="19"/>
        <v>0</v>
      </c>
      <c r="BF156" s="109">
        <f t="shared" si="20"/>
        <v>0</v>
      </c>
      <c r="BG156" s="109">
        <f t="shared" si="21"/>
        <v>0</v>
      </c>
      <c r="BH156" s="109">
        <f t="shared" si="22"/>
        <v>0</v>
      </c>
      <c r="BI156" s="109">
        <f t="shared" si="23"/>
        <v>0</v>
      </c>
      <c r="BJ156" s="17" t="s">
        <v>85</v>
      </c>
      <c r="BK156" s="175">
        <f t="shared" si="24"/>
        <v>0</v>
      </c>
      <c r="BL156" s="17" t="s">
        <v>149</v>
      </c>
      <c r="BM156" s="17" t="s">
        <v>215</v>
      </c>
    </row>
    <row r="157" spans="2:65" s="1" customFormat="1" ht="31.5" customHeight="1">
      <c r="B157" s="34"/>
      <c r="C157" s="167" t="s">
        <v>216</v>
      </c>
      <c r="D157" s="167" t="s">
        <v>145</v>
      </c>
      <c r="E157" s="168" t="s">
        <v>181</v>
      </c>
      <c r="F157" s="243" t="s">
        <v>182</v>
      </c>
      <c r="G157" s="243"/>
      <c r="H157" s="243"/>
      <c r="I157" s="243"/>
      <c r="J157" s="169" t="s">
        <v>174</v>
      </c>
      <c r="K157" s="170">
        <v>2.5</v>
      </c>
      <c r="L157" s="241">
        <v>0</v>
      </c>
      <c r="M157" s="244"/>
      <c r="N157" s="242">
        <f t="shared" si="15"/>
        <v>0</v>
      </c>
      <c r="O157" s="242"/>
      <c r="P157" s="242"/>
      <c r="Q157" s="242"/>
      <c r="R157" s="36"/>
      <c r="T157" s="172" t="s">
        <v>20</v>
      </c>
      <c r="U157" s="43" t="s">
        <v>43</v>
      </c>
      <c r="V157" s="35"/>
      <c r="W157" s="173">
        <f t="shared" si="16"/>
        <v>0</v>
      </c>
      <c r="X157" s="173">
        <v>0</v>
      </c>
      <c r="Y157" s="173">
        <f t="shared" si="17"/>
        <v>0</v>
      </c>
      <c r="Z157" s="173">
        <v>0</v>
      </c>
      <c r="AA157" s="174">
        <f t="shared" si="18"/>
        <v>0</v>
      </c>
      <c r="AR157" s="17" t="s">
        <v>149</v>
      </c>
      <c r="AT157" s="17" t="s">
        <v>145</v>
      </c>
      <c r="AU157" s="17" t="s">
        <v>85</v>
      </c>
      <c r="AY157" s="17" t="s">
        <v>144</v>
      </c>
      <c r="BE157" s="109">
        <f t="shared" si="19"/>
        <v>0</v>
      </c>
      <c r="BF157" s="109">
        <f t="shared" si="20"/>
        <v>0</v>
      </c>
      <c r="BG157" s="109">
        <f t="shared" si="21"/>
        <v>0</v>
      </c>
      <c r="BH157" s="109">
        <f t="shared" si="22"/>
        <v>0</v>
      </c>
      <c r="BI157" s="109">
        <f t="shared" si="23"/>
        <v>0</v>
      </c>
      <c r="BJ157" s="17" t="s">
        <v>85</v>
      </c>
      <c r="BK157" s="175">
        <f t="shared" si="24"/>
        <v>0</v>
      </c>
      <c r="BL157" s="17" t="s">
        <v>149</v>
      </c>
      <c r="BM157" s="17" t="s">
        <v>217</v>
      </c>
    </row>
    <row r="158" spans="2:65" s="1" customFormat="1" ht="44.25" customHeight="1">
      <c r="B158" s="34"/>
      <c r="C158" s="167" t="s">
        <v>218</v>
      </c>
      <c r="D158" s="167" t="s">
        <v>145</v>
      </c>
      <c r="E158" s="168" t="s">
        <v>185</v>
      </c>
      <c r="F158" s="243" t="s">
        <v>186</v>
      </c>
      <c r="G158" s="243"/>
      <c r="H158" s="243"/>
      <c r="I158" s="243"/>
      <c r="J158" s="169" t="s">
        <v>187</v>
      </c>
      <c r="K158" s="170">
        <v>0.45300000000000001</v>
      </c>
      <c r="L158" s="241">
        <v>0</v>
      </c>
      <c r="M158" s="244"/>
      <c r="N158" s="242">
        <f t="shared" si="15"/>
        <v>0</v>
      </c>
      <c r="O158" s="242"/>
      <c r="P158" s="242"/>
      <c r="Q158" s="242"/>
      <c r="R158" s="36"/>
      <c r="T158" s="172" t="s">
        <v>20</v>
      </c>
      <c r="U158" s="43" t="s">
        <v>43</v>
      </c>
      <c r="V158" s="35"/>
      <c r="W158" s="173">
        <f t="shared" si="16"/>
        <v>0</v>
      </c>
      <c r="X158" s="173">
        <v>0</v>
      </c>
      <c r="Y158" s="173">
        <f t="shared" si="17"/>
        <v>0</v>
      </c>
      <c r="Z158" s="173">
        <v>0</v>
      </c>
      <c r="AA158" s="174">
        <f t="shared" si="18"/>
        <v>0</v>
      </c>
      <c r="AR158" s="17" t="s">
        <v>149</v>
      </c>
      <c r="AT158" s="17" t="s">
        <v>145</v>
      </c>
      <c r="AU158" s="17" t="s">
        <v>85</v>
      </c>
      <c r="AY158" s="17" t="s">
        <v>144</v>
      </c>
      <c r="BE158" s="109">
        <f t="shared" si="19"/>
        <v>0</v>
      </c>
      <c r="BF158" s="109">
        <f t="shared" si="20"/>
        <v>0</v>
      </c>
      <c r="BG158" s="109">
        <f t="shared" si="21"/>
        <v>0</v>
      </c>
      <c r="BH158" s="109">
        <f t="shared" si="22"/>
        <v>0</v>
      </c>
      <c r="BI158" s="109">
        <f t="shared" si="23"/>
        <v>0</v>
      </c>
      <c r="BJ158" s="17" t="s">
        <v>85</v>
      </c>
      <c r="BK158" s="175">
        <f t="shared" si="24"/>
        <v>0</v>
      </c>
      <c r="BL158" s="17" t="s">
        <v>149</v>
      </c>
      <c r="BM158" s="17" t="s">
        <v>219</v>
      </c>
    </row>
    <row r="159" spans="2:65" s="1" customFormat="1" ht="31.5" customHeight="1">
      <c r="B159" s="34"/>
      <c r="C159" s="167" t="s">
        <v>220</v>
      </c>
      <c r="D159" s="167" t="s">
        <v>145</v>
      </c>
      <c r="E159" s="168" t="s">
        <v>190</v>
      </c>
      <c r="F159" s="243" t="s">
        <v>191</v>
      </c>
      <c r="G159" s="243"/>
      <c r="H159" s="243"/>
      <c r="I159" s="243"/>
      <c r="J159" s="169" t="s">
        <v>187</v>
      </c>
      <c r="K159" s="170">
        <v>0.45300000000000001</v>
      </c>
      <c r="L159" s="241">
        <v>0</v>
      </c>
      <c r="M159" s="244"/>
      <c r="N159" s="242">
        <f t="shared" si="15"/>
        <v>0</v>
      </c>
      <c r="O159" s="242"/>
      <c r="P159" s="242"/>
      <c r="Q159" s="242"/>
      <c r="R159" s="36"/>
      <c r="T159" s="172" t="s">
        <v>20</v>
      </c>
      <c r="U159" s="43" t="s">
        <v>43</v>
      </c>
      <c r="V159" s="35"/>
      <c r="W159" s="173">
        <f t="shared" si="16"/>
        <v>0</v>
      </c>
      <c r="X159" s="173">
        <v>0</v>
      </c>
      <c r="Y159" s="173">
        <f t="shared" si="17"/>
        <v>0</v>
      </c>
      <c r="Z159" s="173">
        <v>0</v>
      </c>
      <c r="AA159" s="174">
        <f t="shared" si="18"/>
        <v>0</v>
      </c>
      <c r="AR159" s="17" t="s">
        <v>149</v>
      </c>
      <c r="AT159" s="17" t="s">
        <v>145</v>
      </c>
      <c r="AU159" s="17" t="s">
        <v>85</v>
      </c>
      <c r="AY159" s="17" t="s">
        <v>144</v>
      </c>
      <c r="BE159" s="109">
        <f t="shared" si="19"/>
        <v>0</v>
      </c>
      <c r="BF159" s="109">
        <f t="shared" si="20"/>
        <v>0</v>
      </c>
      <c r="BG159" s="109">
        <f t="shared" si="21"/>
        <v>0</v>
      </c>
      <c r="BH159" s="109">
        <f t="shared" si="22"/>
        <v>0</v>
      </c>
      <c r="BI159" s="109">
        <f t="shared" si="23"/>
        <v>0</v>
      </c>
      <c r="BJ159" s="17" t="s">
        <v>85</v>
      </c>
      <c r="BK159" s="175">
        <f t="shared" si="24"/>
        <v>0</v>
      </c>
      <c r="BL159" s="17" t="s">
        <v>149</v>
      </c>
      <c r="BM159" s="17" t="s">
        <v>221</v>
      </c>
    </row>
    <row r="160" spans="2:65" s="1" customFormat="1" ht="31.5" customHeight="1">
      <c r="B160" s="34"/>
      <c r="C160" s="167" t="s">
        <v>222</v>
      </c>
      <c r="D160" s="167" t="s">
        <v>145</v>
      </c>
      <c r="E160" s="168" t="s">
        <v>194</v>
      </c>
      <c r="F160" s="243" t="s">
        <v>195</v>
      </c>
      <c r="G160" s="243"/>
      <c r="H160" s="243"/>
      <c r="I160" s="243"/>
      <c r="J160" s="169" t="s">
        <v>187</v>
      </c>
      <c r="K160" s="170">
        <v>0.45300000000000001</v>
      </c>
      <c r="L160" s="241">
        <v>0</v>
      </c>
      <c r="M160" s="244"/>
      <c r="N160" s="242">
        <f t="shared" si="15"/>
        <v>0</v>
      </c>
      <c r="O160" s="242"/>
      <c r="P160" s="242"/>
      <c r="Q160" s="242"/>
      <c r="R160" s="36"/>
      <c r="T160" s="172" t="s">
        <v>20</v>
      </c>
      <c r="U160" s="43" t="s">
        <v>43</v>
      </c>
      <c r="V160" s="35"/>
      <c r="W160" s="173">
        <f t="shared" si="16"/>
        <v>0</v>
      </c>
      <c r="X160" s="173">
        <v>0</v>
      </c>
      <c r="Y160" s="173">
        <f t="shared" si="17"/>
        <v>0</v>
      </c>
      <c r="Z160" s="173">
        <v>0</v>
      </c>
      <c r="AA160" s="174">
        <f t="shared" si="18"/>
        <v>0</v>
      </c>
      <c r="AR160" s="17" t="s">
        <v>149</v>
      </c>
      <c r="AT160" s="17" t="s">
        <v>145</v>
      </c>
      <c r="AU160" s="17" t="s">
        <v>85</v>
      </c>
      <c r="AY160" s="17" t="s">
        <v>144</v>
      </c>
      <c r="BE160" s="109">
        <f t="shared" si="19"/>
        <v>0</v>
      </c>
      <c r="BF160" s="109">
        <f t="shared" si="20"/>
        <v>0</v>
      </c>
      <c r="BG160" s="109">
        <f t="shared" si="21"/>
        <v>0</v>
      </c>
      <c r="BH160" s="109">
        <f t="shared" si="22"/>
        <v>0</v>
      </c>
      <c r="BI160" s="109">
        <f t="shared" si="23"/>
        <v>0</v>
      </c>
      <c r="BJ160" s="17" t="s">
        <v>85</v>
      </c>
      <c r="BK160" s="175">
        <f t="shared" si="24"/>
        <v>0</v>
      </c>
      <c r="BL160" s="17" t="s">
        <v>149</v>
      </c>
      <c r="BM160" s="17" t="s">
        <v>223</v>
      </c>
    </row>
    <row r="161" spans="2:65" s="9" customFormat="1" ht="29.85" customHeight="1">
      <c r="B161" s="156"/>
      <c r="C161" s="157"/>
      <c r="D161" s="166" t="s">
        <v>118</v>
      </c>
      <c r="E161" s="166"/>
      <c r="F161" s="166"/>
      <c r="G161" s="166"/>
      <c r="H161" s="166"/>
      <c r="I161" s="166"/>
      <c r="J161" s="166"/>
      <c r="K161" s="166"/>
      <c r="L161" s="166"/>
      <c r="M161" s="166"/>
      <c r="N161" s="235">
        <f>BK161</f>
        <v>0</v>
      </c>
      <c r="O161" s="236"/>
      <c r="P161" s="236"/>
      <c r="Q161" s="236"/>
      <c r="R161" s="159"/>
      <c r="T161" s="160"/>
      <c r="U161" s="157"/>
      <c r="V161" s="157"/>
      <c r="W161" s="161">
        <f>W162</f>
        <v>0</v>
      </c>
      <c r="X161" s="157"/>
      <c r="Y161" s="161">
        <f>Y162</f>
        <v>0</v>
      </c>
      <c r="Z161" s="157"/>
      <c r="AA161" s="162">
        <f>AA162</f>
        <v>0</v>
      </c>
      <c r="AR161" s="163" t="s">
        <v>82</v>
      </c>
      <c r="AT161" s="164" t="s">
        <v>75</v>
      </c>
      <c r="AU161" s="164" t="s">
        <v>82</v>
      </c>
      <c r="AY161" s="163" t="s">
        <v>144</v>
      </c>
      <c r="BK161" s="165">
        <f>BK162</f>
        <v>0</v>
      </c>
    </row>
    <row r="162" spans="2:65" s="1" customFormat="1" ht="44.25" customHeight="1">
      <c r="B162" s="34"/>
      <c r="C162" s="167" t="s">
        <v>224</v>
      </c>
      <c r="D162" s="167" t="s">
        <v>145</v>
      </c>
      <c r="E162" s="168" t="s">
        <v>198</v>
      </c>
      <c r="F162" s="243" t="s">
        <v>199</v>
      </c>
      <c r="G162" s="243"/>
      <c r="H162" s="243"/>
      <c r="I162" s="243"/>
      <c r="J162" s="169" t="s">
        <v>187</v>
      </c>
      <c r="K162" s="170">
        <v>12.07</v>
      </c>
      <c r="L162" s="241">
        <v>0</v>
      </c>
      <c r="M162" s="244"/>
      <c r="N162" s="242">
        <f>ROUND(L162*K162,3)</f>
        <v>0</v>
      </c>
      <c r="O162" s="242"/>
      <c r="P162" s="242"/>
      <c r="Q162" s="242"/>
      <c r="R162" s="36"/>
      <c r="T162" s="172" t="s">
        <v>20</v>
      </c>
      <c r="U162" s="43" t="s">
        <v>43</v>
      </c>
      <c r="V162" s="35"/>
      <c r="W162" s="173">
        <f>V162*K162</f>
        <v>0</v>
      </c>
      <c r="X162" s="173">
        <v>0</v>
      </c>
      <c r="Y162" s="173">
        <f>X162*K162</f>
        <v>0</v>
      </c>
      <c r="Z162" s="173">
        <v>0</v>
      </c>
      <c r="AA162" s="174">
        <f>Z162*K162</f>
        <v>0</v>
      </c>
      <c r="AR162" s="17" t="s">
        <v>149</v>
      </c>
      <c r="AT162" s="17" t="s">
        <v>145</v>
      </c>
      <c r="AU162" s="17" t="s">
        <v>85</v>
      </c>
      <c r="AY162" s="17" t="s">
        <v>144</v>
      </c>
      <c r="BE162" s="109">
        <f>IF(U162="základná",N162,0)</f>
        <v>0</v>
      </c>
      <c r="BF162" s="109">
        <f>IF(U162="znížená",N162,0)</f>
        <v>0</v>
      </c>
      <c r="BG162" s="109">
        <f>IF(U162="zákl. prenesená",N162,0)</f>
        <v>0</v>
      </c>
      <c r="BH162" s="109">
        <f>IF(U162="zníž. prenesená",N162,0)</f>
        <v>0</v>
      </c>
      <c r="BI162" s="109">
        <f>IF(U162="nulová",N162,0)</f>
        <v>0</v>
      </c>
      <c r="BJ162" s="17" t="s">
        <v>85</v>
      </c>
      <c r="BK162" s="175">
        <f>ROUND(L162*K162,3)</f>
        <v>0</v>
      </c>
      <c r="BL162" s="17" t="s">
        <v>149</v>
      </c>
      <c r="BM162" s="17" t="s">
        <v>225</v>
      </c>
    </row>
    <row r="163" spans="2:65" s="1" customFormat="1" ht="49.9" customHeight="1">
      <c r="B163" s="34"/>
      <c r="C163" s="35"/>
      <c r="D163" s="158" t="s">
        <v>226</v>
      </c>
      <c r="E163" s="35"/>
      <c r="F163" s="35"/>
      <c r="G163" s="35"/>
      <c r="H163" s="35"/>
      <c r="I163" s="35"/>
      <c r="J163" s="35"/>
      <c r="K163" s="35"/>
      <c r="L163" s="35"/>
      <c r="M163" s="35"/>
      <c r="N163" s="237">
        <f t="shared" ref="N163:N168" si="25">BK163</f>
        <v>0</v>
      </c>
      <c r="O163" s="238"/>
      <c r="P163" s="238"/>
      <c r="Q163" s="238"/>
      <c r="R163" s="36"/>
      <c r="T163" s="142"/>
      <c r="U163" s="35"/>
      <c r="V163" s="35"/>
      <c r="W163" s="35"/>
      <c r="X163" s="35"/>
      <c r="Y163" s="35"/>
      <c r="Z163" s="35"/>
      <c r="AA163" s="77"/>
      <c r="AT163" s="17" t="s">
        <v>75</v>
      </c>
      <c r="AU163" s="17" t="s">
        <v>76</v>
      </c>
      <c r="AY163" s="17" t="s">
        <v>227</v>
      </c>
      <c r="BK163" s="175">
        <f>SUM(BK164:BK168)</f>
        <v>0</v>
      </c>
    </row>
    <row r="164" spans="2:65" s="1" customFormat="1" ht="22.35" customHeight="1">
      <c r="B164" s="34"/>
      <c r="C164" s="180" t="s">
        <v>20</v>
      </c>
      <c r="D164" s="180" t="s">
        <v>145</v>
      </c>
      <c r="E164" s="181" t="s">
        <v>20</v>
      </c>
      <c r="F164" s="240" t="s">
        <v>20</v>
      </c>
      <c r="G164" s="240"/>
      <c r="H164" s="240"/>
      <c r="I164" s="240"/>
      <c r="J164" s="182" t="s">
        <v>20</v>
      </c>
      <c r="K164" s="171"/>
      <c r="L164" s="241"/>
      <c r="M164" s="242"/>
      <c r="N164" s="242">
        <f t="shared" si="25"/>
        <v>0</v>
      </c>
      <c r="O164" s="242"/>
      <c r="P164" s="242"/>
      <c r="Q164" s="242"/>
      <c r="R164" s="36"/>
      <c r="T164" s="172" t="s">
        <v>20</v>
      </c>
      <c r="U164" s="183" t="s">
        <v>43</v>
      </c>
      <c r="V164" s="35"/>
      <c r="W164" s="35"/>
      <c r="X164" s="35"/>
      <c r="Y164" s="35"/>
      <c r="Z164" s="35"/>
      <c r="AA164" s="77"/>
      <c r="AT164" s="17" t="s">
        <v>227</v>
      </c>
      <c r="AU164" s="17" t="s">
        <v>82</v>
      </c>
      <c r="AY164" s="17" t="s">
        <v>227</v>
      </c>
      <c r="BE164" s="109">
        <f>IF(U164="základná",N164,0)</f>
        <v>0</v>
      </c>
      <c r="BF164" s="109">
        <f>IF(U164="znížená",N164,0)</f>
        <v>0</v>
      </c>
      <c r="BG164" s="109">
        <f>IF(U164="zákl. prenesená",N164,0)</f>
        <v>0</v>
      </c>
      <c r="BH164" s="109">
        <f>IF(U164="zníž. prenesená",N164,0)</f>
        <v>0</v>
      </c>
      <c r="BI164" s="109">
        <f>IF(U164="nulová",N164,0)</f>
        <v>0</v>
      </c>
      <c r="BJ164" s="17" t="s">
        <v>85</v>
      </c>
      <c r="BK164" s="175">
        <f>L164*K164</f>
        <v>0</v>
      </c>
    </row>
    <row r="165" spans="2:65" s="1" customFormat="1" ht="22.35" customHeight="1">
      <c r="B165" s="34"/>
      <c r="C165" s="180" t="s">
        <v>20</v>
      </c>
      <c r="D165" s="180" t="s">
        <v>145</v>
      </c>
      <c r="E165" s="181" t="s">
        <v>20</v>
      </c>
      <c r="F165" s="240" t="s">
        <v>20</v>
      </c>
      <c r="G165" s="240"/>
      <c r="H165" s="240"/>
      <c r="I165" s="240"/>
      <c r="J165" s="182" t="s">
        <v>20</v>
      </c>
      <c r="K165" s="171"/>
      <c r="L165" s="241"/>
      <c r="M165" s="242"/>
      <c r="N165" s="242">
        <f t="shared" si="25"/>
        <v>0</v>
      </c>
      <c r="O165" s="242"/>
      <c r="P165" s="242"/>
      <c r="Q165" s="242"/>
      <c r="R165" s="36"/>
      <c r="T165" s="172" t="s">
        <v>20</v>
      </c>
      <c r="U165" s="183" t="s">
        <v>43</v>
      </c>
      <c r="V165" s="35"/>
      <c r="W165" s="35"/>
      <c r="X165" s="35"/>
      <c r="Y165" s="35"/>
      <c r="Z165" s="35"/>
      <c r="AA165" s="77"/>
      <c r="AT165" s="17" t="s">
        <v>227</v>
      </c>
      <c r="AU165" s="17" t="s">
        <v>82</v>
      </c>
      <c r="AY165" s="17" t="s">
        <v>227</v>
      </c>
      <c r="BE165" s="109">
        <f>IF(U165="základná",N165,0)</f>
        <v>0</v>
      </c>
      <c r="BF165" s="109">
        <f>IF(U165="znížená",N165,0)</f>
        <v>0</v>
      </c>
      <c r="BG165" s="109">
        <f>IF(U165="zákl. prenesená",N165,0)</f>
        <v>0</v>
      </c>
      <c r="BH165" s="109">
        <f>IF(U165="zníž. prenesená",N165,0)</f>
        <v>0</v>
      </c>
      <c r="BI165" s="109">
        <f>IF(U165="nulová",N165,0)</f>
        <v>0</v>
      </c>
      <c r="BJ165" s="17" t="s">
        <v>85</v>
      </c>
      <c r="BK165" s="175">
        <f>L165*K165</f>
        <v>0</v>
      </c>
    </row>
    <row r="166" spans="2:65" s="1" customFormat="1" ht="22.35" customHeight="1">
      <c r="B166" s="34"/>
      <c r="C166" s="180" t="s">
        <v>20</v>
      </c>
      <c r="D166" s="180" t="s">
        <v>145</v>
      </c>
      <c r="E166" s="181" t="s">
        <v>20</v>
      </c>
      <c r="F166" s="240" t="s">
        <v>20</v>
      </c>
      <c r="G166" s="240"/>
      <c r="H166" s="240"/>
      <c r="I166" s="240"/>
      <c r="J166" s="182" t="s">
        <v>20</v>
      </c>
      <c r="K166" s="171"/>
      <c r="L166" s="241"/>
      <c r="M166" s="242"/>
      <c r="N166" s="242">
        <f t="shared" si="25"/>
        <v>0</v>
      </c>
      <c r="O166" s="242"/>
      <c r="P166" s="242"/>
      <c r="Q166" s="242"/>
      <c r="R166" s="36"/>
      <c r="T166" s="172" t="s">
        <v>20</v>
      </c>
      <c r="U166" s="183" t="s">
        <v>43</v>
      </c>
      <c r="V166" s="35"/>
      <c r="W166" s="35"/>
      <c r="X166" s="35"/>
      <c r="Y166" s="35"/>
      <c r="Z166" s="35"/>
      <c r="AA166" s="77"/>
      <c r="AT166" s="17" t="s">
        <v>227</v>
      </c>
      <c r="AU166" s="17" t="s">
        <v>82</v>
      </c>
      <c r="AY166" s="17" t="s">
        <v>227</v>
      </c>
      <c r="BE166" s="109">
        <f>IF(U166="základná",N166,0)</f>
        <v>0</v>
      </c>
      <c r="BF166" s="109">
        <f>IF(U166="znížená",N166,0)</f>
        <v>0</v>
      </c>
      <c r="BG166" s="109">
        <f>IF(U166="zákl. prenesená",N166,0)</f>
        <v>0</v>
      </c>
      <c r="BH166" s="109">
        <f>IF(U166="zníž. prenesená",N166,0)</f>
        <v>0</v>
      </c>
      <c r="BI166" s="109">
        <f>IF(U166="nulová",N166,0)</f>
        <v>0</v>
      </c>
      <c r="BJ166" s="17" t="s">
        <v>85</v>
      </c>
      <c r="BK166" s="175">
        <f>L166*K166</f>
        <v>0</v>
      </c>
    </row>
    <row r="167" spans="2:65" s="1" customFormat="1" ht="22.35" customHeight="1">
      <c r="B167" s="34"/>
      <c r="C167" s="180" t="s">
        <v>20</v>
      </c>
      <c r="D167" s="180" t="s">
        <v>145</v>
      </c>
      <c r="E167" s="181" t="s">
        <v>20</v>
      </c>
      <c r="F167" s="240" t="s">
        <v>20</v>
      </c>
      <c r="G167" s="240"/>
      <c r="H167" s="240"/>
      <c r="I167" s="240"/>
      <c r="J167" s="182" t="s">
        <v>20</v>
      </c>
      <c r="K167" s="171"/>
      <c r="L167" s="241"/>
      <c r="M167" s="242"/>
      <c r="N167" s="242">
        <f t="shared" si="25"/>
        <v>0</v>
      </c>
      <c r="O167" s="242"/>
      <c r="P167" s="242"/>
      <c r="Q167" s="242"/>
      <c r="R167" s="36"/>
      <c r="T167" s="172" t="s">
        <v>20</v>
      </c>
      <c r="U167" s="183" t="s">
        <v>43</v>
      </c>
      <c r="V167" s="35"/>
      <c r="W167" s="35"/>
      <c r="X167" s="35"/>
      <c r="Y167" s="35"/>
      <c r="Z167" s="35"/>
      <c r="AA167" s="77"/>
      <c r="AT167" s="17" t="s">
        <v>227</v>
      </c>
      <c r="AU167" s="17" t="s">
        <v>82</v>
      </c>
      <c r="AY167" s="17" t="s">
        <v>227</v>
      </c>
      <c r="BE167" s="109">
        <f>IF(U167="základná",N167,0)</f>
        <v>0</v>
      </c>
      <c r="BF167" s="109">
        <f>IF(U167="znížená",N167,0)</f>
        <v>0</v>
      </c>
      <c r="BG167" s="109">
        <f>IF(U167="zákl. prenesená",N167,0)</f>
        <v>0</v>
      </c>
      <c r="BH167" s="109">
        <f>IF(U167="zníž. prenesená",N167,0)</f>
        <v>0</v>
      </c>
      <c r="BI167" s="109">
        <f>IF(U167="nulová",N167,0)</f>
        <v>0</v>
      </c>
      <c r="BJ167" s="17" t="s">
        <v>85</v>
      </c>
      <c r="BK167" s="175">
        <f>L167*K167</f>
        <v>0</v>
      </c>
    </row>
    <row r="168" spans="2:65" s="1" customFormat="1" ht="22.35" customHeight="1">
      <c r="B168" s="34"/>
      <c r="C168" s="180" t="s">
        <v>20</v>
      </c>
      <c r="D168" s="180" t="s">
        <v>145</v>
      </c>
      <c r="E168" s="181" t="s">
        <v>20</v>
      </c>
      <c r="F168" s="240" t="s">
        <v>20</v>
      </c>
      <c r="G168" s="240"/>
      <c r="H168" s="240"/>
      <c r="I168" s="240"/>
      <c r="J168" s="182" t="s">
        <v>20</v>
      </c>
      <c r="K168" s="171"/>
      <c r="L168" s="241"/>
      <c r="M168" s="242"/>
      <c r="N168" s="242">
        <f t="shared" si="25"/>
        <v>0</v>
      </c>
      <c r="O168" s="242"/>
      <c r="P168" s="242"/>
      <c r="Q168" s="242"/>
      <c r="R168" s="36"/>
      <c r="T168" s="172" t="s">
        <v>20</v>
      </c>
      <c r="U168" s="183" t="s">
        <v>43</v>
      </c>
      <c r="V168" s="55"/>
      <c r="W168" s="55"/>
      <c r="X168" s="55"/>
      <c r="Y168" s="55"/>
      <c r="Z168" s="55"/>
      <c r="AA168" s="57"/>
      <c r="AT168" s="17" t="s">
        <v>227</v>
      </c>
      <c r="AU168" s="17" t="s">
        <v>82</v>
      </c>
      <c r="AY168" s="17" t="s">
        <v>227</v>
      </c>
      <c r="BE168" s="109">
        <f>IF(U168="základná",N168,0)</f>
        <v>0</v>
      </c>
      <c r="BF168" s="109">
        <f>IF(U168="znížená",N168,0)</f>
        <v>0</v>
      </c>
      <c r="BG168" s="109">
        <f>IF(U168="zákl. prenesená",N168,0)</f>
        <v>0</v>
      </c>
      <c r="BH168" s="109">
        <f>IF(U168="zníž. prenesená",N168,0)</f>
        <v>0</v>
      </c>
      <c r="BI168" s="109">
        <f>IF(U168="nulová",N168,0)</f>
        <v>0</v>
      </c>
      <c r="BJ168" s="17" t="s">
        <v>85</v>
      </c>
      <c r="BK168" s="175">
        <f>L168*K168</f>
        <v>0</v>
      </c>
    </row>
    <row r="169" spans="2:65" s="1" customFormat="1" ht="6.95" customHeight="1">
      <c r="B169" s="58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60"/>
    </row>
  </sheetData>
  <sheetProtection algorithmName="SHA-512" hashValue="nsrqdGh3vN9s6bFLMjzcbG39PsTaZHxHbfiHYPiPfQ42S2KCP7sHsgcSBKWFbDqSaLTJHjRX78XeTak2nXRQxQ==" saltValue="YQhhkXVDJOjPaafZT5KRKA==" spinCount="100000" sheet="1" objects="1" scenarios="1" formatCells="0" formatColumns="0" formatRows="0" sort="0" autoFilter="0"/>
  <mergeCells count="178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1:Q101"/>
    <mergeCell ref="D102:H102"/>
    <mergeCell ref="N102:Q102"/>
    <mergeCell ref="D103:H103"/>
    <mergeCell ref="N103:Q103"/>
    <mergeCell ref="D104:H104"/>
    <mergeCell ref="N104:Q104"/>
    <mergeCell ref="D105:H105"/>
    <mergeCell ref="N105:Q105"/>
    <mergeCell ref="D106:H106"/>
    <mergeCell ref="N106:Q106"/>
    <mergeCell ref="N107:Q107"/>
    <mergeCell ref="L109:Q109"/>
    <mergeCell ref="C115:Q115"/>
    <mergeCell ref="F117:P117"/>
    <mergeCell ref="F118:P118"/>
    <mergeCell ref="M120:P120"/>
    <mergeCell ref="M122:Q122"/>
    <mergeCell ref="M123:Q123"/>
    <mergeCell ref="F125:I125"/>
    <mergeCell ref="L125:M125"/>
    <mergeCell ref="N125:Q125"/>
    <mergeCell ref="F129:I129"/>
    <mergeCell ref="L129:M129"/>
    <mergeCell ref="N129:Q129"/>
    <mergeCell ref="N126:Q126"/>
    <mergeCell ref="N127:Q127"/>
    <mergeCell ref="N128:Q128"/>
    <mergeCell ref="F130:I130"/>
    <mergeCell ref="L130:M130"/>
    <mergeCell ref="N130:Q130"/>
    <mergeCell ref="F131:I131"/>
    <mergeCell ref="L131:M131"/>
    <mergeCell ref="N131:Q131"/>
    <mergeCell ref="F133:I133"/>
    <mergeCell ref="L133:M133"/>
    <mergeCell ref="N133:Q133"/>
    <mergeCell ref="N132:Q132"/>
    <mergeCell ref="F134:I134"/>
    <mergeCell ref="L134:M134"/>
    <mergeCell ref="N134:Q134"/>
    <mergeCell ref="F135:I135"/>
    <mergeCell ref="L135:M135"/>
    <mergeCell ref="N135:Q135"/>
    <mergeCell ref="F137:I137"/>
    <mergeCell ref="L137:M137"/>
    <mergeCell ref="N137:Q137"/>
    <mergeCell ref="N136:Q136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4:I144"/>
    <mergeCell ref="L144:M144"/>
    <mergeCell ref="N144:Q144"/>
    <mergeCell ref="N143:Q143"/>
    <mergeCell ref="F147:I147"/>
    <mergeCell ref="L147:M147"/>
    <mergeCell ref="N147:Q147"/>
    <mergeCell ref="F148:I148"/>
    <mergeCell ref="L148:M148"/>
    <mergeCell ref="N148:Q148"/>
    <mergeCell ref="F149:I149"/>
    <mergeCell ref="L149:M149"/>
    <mergeCell ref="N149:Q149"/>
    <mergeCell ref="L156:M156"/>
    <mergeCell ref="N156:Q156"/>
    <mergeCell ref="F157:I157"/>
    <mergeCell ref="L157:M157"/>
    <mergeCell ref="N157:Q157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67:I167"/>
    <mergeCell ref="L167:M167"/>
    <mergeCell ref="N167:Q167"/>
    <mergeCell ref="F168:I168"/>
    <mergeCell ref="L168:M168"/>
    <mergeCell ref="N168:Q168"/>
    <mergeCell ref="F162:I162"/>
    <mergeCell ref="L162:M162"/>
    <mergeCell ref="N162:Q162"/>
    <mergeCell ref="F164:I164"/>
    <mergeCell ref="L164:M164"/>
    <mergeCell ref="N164:Q164"/>
    <mergeCell ref="F165:I165"/>
    <mergeCell ref="L165:M165"/>
    <mergeCell ref="N165:Q165"/>
    <mergeCell ref="N145:Q145"/>
    <mergeCell ref="N146:Q146"/>
    <mergeCell ref="N150:Q150"/>
    <mergeCell ref="N154:Q154"/>
    <mergeCell ref="N161:Q161"/>
    <mergeCell ref="N163:Q163"/>
    <mergeCell ref="H1:K1"/>
    <mergeCell ref="S2:AC2"/>
    <mergeCell ref="F166:I166"/>
    <mergeCell ref="L166:M166"/>
    <mergeCell ref="N166:Q166"/>
    <mergeCell ref="F158:I158"/>
    <mergeCell ref="L158:M158"/>
    <mergeCell ref="N158:Q158"/>
    <mergeCell ref="F159:I159"/>
    <mergeCell ref="L159:M159"/>
    <mergeCell ref="N159:Q159"/>
    <mergeCell ref="F160:I160"/>
    <mergeCell ref="L160:M160"/>
    <mergeCell ref="N160:Q160"/>
    <mergeCell ref="F155:I155"/>
    <mergeCell ref="L155:M155"/>
    <mergeCell ref="N155:Q155"/>
    <mergeCell ref="F156:I156"/>
  </mergeCells>
  <dataValidations count="2">
    <dataValidation type="list" allowBlank="1" showInputMessage="1" showErrorMessage="1" error="Povolené sú hodnoty K, M." sqref="D164:D169">
      <formula1>"K, M"</formula1>
    </dataValidation>
    <dataValidation type="list" allowBlank="1" showInputMessage="1" showErrorMessage="1" error="Povolené sú hodnoty základná, znížená, nulová." sqref="U164:U169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5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46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100</v>
      </c>
      <c r="G1" s="13"/>
      <c r="H1" s="239" t="s">
        <v>101</v>
      </c>
      <c r="I1" s="239"/>
      <c r="J1" s="239"/>
      <c r="K1" s="239"/>
      <c r="L1" s="13" t="s">
        <v>102</v>
      </c>
      <c r="M1" s="11"/>
      <c r="N1" s="11"/>
      <c r="O1" s="12" t="s">
        <v>103</v>
      </c>
      <c r="P1" s="11"/>
      <c r="Q1" s="11"/>
      <c r="R1" s="11"/>
      <c r="S1" s="13" t="s">
        <v>104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8" t="s">
        <v>7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S2" s="186" t="s">
        <v>8</v>
      </c>
      <c r="T2" s="187"/>
      <c r="U2" s="187"/>
      <c r="V2" s="187"/>
      <c r="W2" s="187"/>
      <c r="X2" s="187"/>
      <c r="Y2" s="187"/>
      <c r="Z2" s="187"/>
      <c r="AA2" s="187"/>
      <c r="AB2" s="187"/>
      <c r="AC2" s="187"/>
      <c r="AT2" s="17" t="s">
        <v>87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200" t="s">
        <v>105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ht="25.35" customHeight="1">
      <c r="B6" s="21"/>
      <c r="C6" s="25"/>
      <c r="D6" s="29" t="s">
        <v>17</v>
      </c>
      <c r="E6" s="25"/>
      <c r="F6" s="258" t="str">
        <f>'Rekapitulácia stavby'!K6</f>
        <v>Oprava chodníkov pri OB 1014 na ul. Malá Okružná</v>
      </c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"/>
      <c r="R6" s="22"/>
    </row>
    <row r="7" spans="1:66" s="1" customFormat="1" ht="32.85" customHeight="1">
      <c r="B7" s="34"/>
      <c r="C7" s="35"/>
      <c r="D7" s="28" t="s">
        <v>106</v>
      </c>
      <c r="E7" s="35"/>
      <c r="F7" s="224" t="s">
        <v>228</v>
      </c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71" t="str">
        <f>'Rekapitulácia stavby'!AN8</f>
        <v>27. 2. 2017</v>
      </c>
      <c r="P9" s="249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26</v>
      </c>
      <c r="E11" s="35"/>
      <c r="F11" s="35"/>
      <c r="G11" s="35"/>
      <c r="H11" s="35"/>
      <c r="I11" s="35"/>
      <c r="J11" s="35"/>
      <c r="K11" s="35"/>
      <c r="L11" s="35"/>
      <c r="M11" s="29" t="s">
        <v>27</v>
      </c>
      <c r="N11" s="35"/>
      <c r="O11" s="222" t="s">
        <v>20</v>
      </c>
      <c r="P11" s="222"/>
      <c r="Q11" s="35"/>
      <c r="R11" s="36"/>
    </row>
    <row r="12" spans="1:66" s="1" customFormat="1" ht="18" customHeight="1">
      <c r="B12" s="34"/>
      <c r="C12" s="35"/>
      <c r="D12" s="35"/>
      <c r="E12" s="27" t="s">
        <v>28</v>
      </c>
      <c r="F12" s="35"/>
      <c r="G12" s="35"/>
      <c r="H12" s="35"/>
      <c r="I12" s="35"/>
      <c r="J12" s="35"/>
      <c r="K12" s="35"/>
      <c r="L12" s="35"/>
      <c r="M12" s="29" t="s">
        <v>29</v>
      </c>
      <c r="N12" s="35"/>
      <c r="O12" s="222" t="s">
        <v>20</v>
      </c>
      <c r="P12" s="222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30</v>
      </c>
      <c r="E14" s="35"/>
      <c r="F14" s="35"/>
      <c r="G14" s="35"/>
      <c r="H14" s="35"/>
      <c r="I14" s="35"/>
      <c r="J14" s="35"/>
      <c r="K14" s="35"/>
      <c r="L14" s="35"/>
      <c r="M14" s="29" t="s">
        <v>27</v>
      </c>
      <c r="N14" s="35"/>
      <c r="O14" s="272" t="str">
        <f>IF('Rekapitulácia stavby'!AN13="","",'Rekapitulácia stavby'!AN13)</f>
        <v>Vyplň údaj</v>
      </c>
      <c r="P14" s="222"/>
      <c r="Q14" s="35"/>
      <c r="R14" s="36"/>
    </row>
    <row r="15" spans="1:66" s="1" customFormat="1" ht="18" customHeight="1">
      <c r="B15" s="34"/>
      <c r="C15" s="35"/>
      <c r="D15" s="35"/>
      <c r="E15" s="272" t="str">
        <f>IF('Rekapitulácia stavby'!E14="","",'Rekapitulácia stavby'!E14)</f>
        <v>Vyplň údaj</v>
      </c>
      <c r="F15" s="273"/>
      <c r="G15" s="273"/>
      <c r="H15" s="273"/>
      <c r="I15" s="273"/>
      <c r="J15" s="273"/>
      <c r="K15" s="273"/>
      <c r="L15" s="273"/>
      <c r="M15" s="29" t="s">
        <v>29</v>
      </c>
      <c r="N15" s="35"/>
      <c r="O15" s="272" t="str">
        <f>IF('Rekapitulácia stavby'!AN14="","",'Rekapitulácia stavby'!AN14)</f>
        <v>Vyplň údaj</v>
      </c>
      <c r="P15" s="222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32</v>
      </c>
      <c r="E17" s="35"/>
      <c r="F17" s="35"/>
      <c r="G17" s="35"/>
      <c r="H17" s="35"/>
      <c r="I17" s="35"/>
      <c r="J17" s="35"/>
      <c r="K17" s="35"/>
      <c r="L17" s="35"/>
      <c r="M17" s="29" t="s">
        <v>27</v>
      </c>
      <c r="N17" s="35"/>
      <c r="O17" s="222" t="str">
        <f>IF('Rekapitulácia stavby'!AN16="","",'Rekapitulácia stavby'!AN16)</f>
        <v/>
      </c>
      <c r="P17" s="222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29</v>
      </c>
      <c r="N18" s="35"/>
      <c r="O18" s="222" t="str">
        <f>IF('Rekapitulácia stavby'!AN17="","",'Rekapitulácia stavby'!AN17)</f>
        <v/>
      </c>
      <c r="P18" s="222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27</v>
      </c>
      <c r="N20" s="35"/>
      <c r="O20" s="222" t="str">
        <f>IF('Rekapitulácia stavby'!AN19="","",'Rekapitulácia stavby'!AN19)</f>
        <v/>
      </c>
      <c r="P20" s="222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29</v>
      </c>
      <c r="N21" s="35"/>
      <c r="O21" s="222" t="str">
        <f>IF('Rekapitulácia stavby'!AN20="","",'Rekapitulácia stavby'!AN20)</f>
        <v/>
      </c>
      <c r="P21" s="222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22.5" customHeight="1">
      <c r="B24" s="34"/>
      <c r="C24" s="35"/>
      <c r="D24" s="35"/>
      <c r="E24" s="227" t="s">
        <v>20</v>
      </c>
      <c r="F24" s="227"/>
      <c r="G24" s="227"/>
      <c r="H24" s="227"/>
      <c r="I24" s="227"/>
      <c r="J24" s="227"/>
      <c r="K24" s="227"/>
      <c r="L24" s="227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108</v>
      </c>
      <c r="E27" s="35"/>
      <c r="F27" s="35"/>
      <c r="G27" s="35"/>
      <c r="H27" s="35"/>
      <c r="I27" s="35"/>
      <c r="J27" s="35"/>
      <c r="K27" s="35"/>
      <c r="L27" s="35"/>
      <c r="M27" s="228">
        <f>N88</f>
        <v>0</v>
      </c>
      <c r="N27" s="228"/>
      <c r="O27" s="228"/>
      <c r="P27" s="228"/>
      <c r="Q27" s="35"/>
      <c r="R27" s="36"/>
    </row>
    <row r="28" spans="2:18" s="1" customFormat="1" ht="14.45" customHeight="1">
      <c r="B28" s="34"/>
      <c r="C28" s="35"/>
      <c r="D28" s="33" t="s">
        <v>94</v>
      </c>
      <c r="E28" s="35"/>
      <c r="F28" s="35"/>
      <c r="G28" s="35"/>
      <c r="H28" s="35"/>
      <c r="I28" s="35"/>
      <c r="J28" s="35"/>
      <c r="K28" s="35"/>
      <c r="L28" s="35"/>
      <c r="M28" s="228">
        <f>N96</f>
        <v>0</v>
      </c>
      <c r="N28" s="228"/>
      <c r="O28" s="228"/>
      <c r="P28" s="228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70">
        <f>ROUND(M27+M28,2)</f>
        <v>0</v>
      </c>
      <c r="N30" s="257"/>
      <c r="O30" s="257"/>
      <c r="P30" s="257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67">
        <f>ROUND((((SUM(BE96:BE103)+SUM(BE121:BE139))+SUM(BE141:BE145))),2)</f>
        <v>0</v>
      </c>
      <c r="I32" s="257"/>
      <c r="J32" s="257"/>
      <c r="K32" s="35"/>
      <c r="L32" s="35"/>
      <c r="M32" s="267">
        <f>ROUND(((ROUND((SUM(BE96:BE103)+SUM(BE121:BE139)), 2)*F32)+SUM(BE141:BE145)*F32),2)</f>
        <v>0</v>
      </c>
      <c r="N32" s="257"/>
      <c r="O32" s="257"/>
      <c r="P32" s="257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67">
        <f>ROUND((((SUM(BF96:BF103)+SUM(BF121:BF139))+SUM(BF141:BF145))),2)</f>
        <v>0</v>
      </c>
      <c r="I33" s="257"/>
      <c r="J33" s="257"/>
      <c r="K33" s="35"/>
      <c r="L33" s="35"/>
      <c r="M33" s="267">
        <f>ROUND(((ROUND((SUM(BF96:BF103)+SUM(BF121:BF139)), 2)*F33)+SUM(BF141:BF145)*F33),2)</f>
        <v>0</v>
      </c>
      <c r="N33" s="257"/>
      <c r="O33" s="257"/>
      <c r="P33" s="257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67">
        <f>ROUND((((SUM(BG96:BG103)+SUM(BG121:BG139))+SUM(BG141:BG145))),2)</f>
        <v>0</v>
      </c>
      <c r="I34" s="257"/>
      <c r="J34" s="257"/>
      <c r="K34" s="35"/>
      <c r="L34" s="35"/>
      <c r="M34" s="267">
        <v>0</v>
      </c>
      <c r="N34" s="257"/>
      <c r="O34" s="257"/>
      <c r="P34" s="257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67">
        <f>ROUND((((SUM(BH96:BH103)+SUM(BH121:BH139))+SUM(BH141:BH145))),2)</f>
        <v>0</v>
      </c>
      <c r="I35" s="257"/>
      <c r="J35" s="257"/>
      <c r="K35" s="35"/>
      <c r="L35" s="35"/>
      <c r="M35" s="267">
        <v>0</v>
      </c>
      <c r="N35" s="257"/>
      <c r="O35" s="257"/>
      <c r="P35" s="257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67">
        <f>ROUND((((SUM(BI96:BI103)+SUM(BI121:BI139))+SUM(BI141:BI145))),2)</f>
        <v>0</v>
      </c>
      <c r="I36" s="257"/>
      <c r="J36" s="257"/>
      <c r="K36" s="35"/>
      <c r="L36" s="35"/>
      <c r="M36" s="267">
        <v>0</v>
      </c>
      <c r="N36" s="257"/>
      <c r="O36" s="257"/>
      <c r="P36" s="257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68">
        <f>SUM(M30:M36)</f>
        <v>0</v>
      </c>
      <c r="M38" s="268"/>
      <c r="N38" s="268"/>
      <c r="O38" s="268"/>
      <c r="P38" s="269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200" t="s">
        <v>109</v>
      </c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58" t="str">
        <f>F6</f>
        <v>Oprava chodníkov pri OB 1014 na ul. Malá Okružná</v>
      </c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106</v>
      </c>
      <c r="D79" s="35"/>
      <c r="E79" s="35"/>
      <c r="F79" s="202" t="str">
        <f>F7</f>
        <v>2 - 1014/13 a 1014/15</v>
      </c>
      <c r="G79" s="257"/>
      <c r="H79" s="257"/>
      <c r="I79" s="257"/>
      <c r="J79" s="257"/>
      <c r="K79" s="257"/>
      <c r="L79" s="257"/>
      <c r="M79" s="257"/>
      <c r="N79" s="257"/>
      <c r="O79" s="257"/>
      <c r="P79" s="257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24</v>
      </c>
      <c r="L81" s="35"/>
      <c r="M81" s="249" t="str">
        <f>IF(O9="","",O9)</f>
        <v>27. 2. 2017</v>
      </c>
      <c r="N81" s="249"/>
      <c r="O81" s="249"/>
      <c r="P81" s="249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 ht="15">
      <c r="B83" s="34"/>
      <c r="C83" s="29" t="s">
        <v>26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32</v>
      </c>
      <c r="L83" s="35"/>
      <c r="M83" s="222" t="str">
        <f>E18</f>
        <v xml:space="preserve"> </v>
      </c>
      <c r="N83" s="222"/>
      <c r="O83" s="222"/>
      <c r="P83" s="222"/>
      <c r="Q83" s="222"/>
      <c r="R83" s="36"/>
      <c r="T83" s="128"/>
      <c r="U83" s="128"/>
    </row>
    <row r="84" spans="2:47" s="1" customFormat="1" ht="14.45" customHeight="1">
      <c r="B84" s="34"/>
      <c r="C84" s="29" t="s">
        <v>30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222" t="str">
        <f>E21</f>
        <v xml:space="preserve"> </v>
      </c>
      <c r="N84" s="222"/>
      <c r="O84" s="222"/>
      <c r="P84" s="222"/>
      <c r="Q84" s="222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65" t="s">
        <v>110</v>
      </c>
      <c r="D86" s="266"/>
      <c r="E86" s="266"/>
      <c r="F86" s="266"/>
      <c r="G86" s="266"/>
      <c r="H86" s="117"/>
      <c r="I86" s="117"/>
      <c r="J86" s="117"/>
      <c r="K86" s="117"/>
      <c r="L86" s="117"/>
      <c r="M86" s="117"/>
      <c r="N86" s="265" t="s">
        <v>111</v>
      </c>
      <c r="O86" s="266"/>
      <c r="P86" s="266"/>
      <c r="Q86" s="266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112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184">
        <f>N121</f>
        <v>0</v>
      </c>
      <c r="O88" s="262"/>
      <c r="P88" s="262"/>
      <c r="Q88" s="262"/>
      <c r="R88" s="36"/>
      <c r="T88" s="128"/>
      <c r="U88" s="128"/>
      <c r="AU88" s="17" t="s">
        <v>113</v>
      </c>
    </row>
    <row r="89" spans="2:47" s="6" customFormat="1" ht="24.95" customHeight="1">
      <c r="B89" s="130"/>
      <c r="C89" s="131"/>
      <c r="D89" s="132" t="s">
        <v>229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64">
        <f>N122</f>
        <v>0</v>
      </c>
      <c r="O89" s="261"/>
      <c r="P89" s="261"/>
      <c r="Q89" s="261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115</v>
      </c>
      <c r="E90" s="136"/>
      <c r="F90" s="136"/>
      <c r="G90" s="136"/>
      <c r="H90" s="136"/>
      <c r="I90" s="136"/>
      <c r="J90" s="136"/>
      <c r="K90" s="136"/>
      <c r="L90" s="136"/>
      <c r="M90" s="136"/>
      <c r="N90" s="191">
        <f>N123</f>
        <v>0</v>
      </c>
      <c r="O90" s="260"/>
      <c r="P90" s="260"/>
      <c r="Q90" s="260"/>
      <c r="R90" s="137"/>
      <c r="T90" s="138"/>
      <c r="U90" s="138"/>
    </row>
    <row r="91" spans="2:47" s="7" customFormat="1" ht="19.899999999999999" customHeight="1">
      <c r="B91" s="135"/>
      <c r="C91" s="136"/>
      <c r="D91" s="105" t="s">
        <v>116</v>
      </c>
      <c r="E91" s="136"/>
      <c r="F91" s="136"/>
      <c r="G91" s="136"/>
      <c r="H91" s="136"/>
      <c r="I91" s="136"/>
      <c r="J91" s="136"/>
      <c r="K91" s="136"/>
      <c r="L91" s="136"/>
      <c r="M91" s="136"/>
      <c r="N91" s="191">
        <f>N127</f>
        <v>0</v>
      </c>
      <c r="O91" s="260"/>
      <c r="P91" s="260"/>
      <c r="Q91" s="260"/>
      <c r="R91" s="137"/>
      <c r="T91" s="138"/>
      <c r="U91" s="138"/>
    </row>
    <row r="92" spans="2:47" s="7" customFormat="1" ht="19.899999999999999" customHeight="1">
      <c r="B92" s="135"/>
      <c r="C92" s="136"/>
      <c r="D92" s="105" t="s">
        <v>117</v>
      </c>
      <c r="E92" s="136"/>
      <c r="F92" s="136"/>
      <c r="G92" s="136"/>
      <c r="H92" s="136"/>
      <c r="I92" s="136"/>
      <c r="J92" s="136"/>
      <c r="K92" s="136"/>
      <c r="L92" s="136"/>
      <c r="M92" s="136"/>
      <c r="N92" s="191">
        <f>N131</f>
        <v>0</v>
      </c>
      <c r="O92" s="260"/>
      <c r="P92" s="260"/>
      <c r="Q92" s="260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118</v>
      </c>
      <c r="E93" s="136"/>
      <c r="F93" s="136"/>
      <c r="G93" s="136"/>
      <c r="H93" s="136"/>
      <c r="I93" s="136"/>
      <c r="J93" s="136"/>
      <c r="K93" s="136"/>
      <c r="L93" s="136"/>
      <c r="M93" s="136"/>
      <c r="N93" s="191">
        <f>N138</f>
        <v>0</v>
      </c>
      <c r="O93" s="260"/>
      <c r="P93" s="260"/>
      <c r="Q93" s="260"/>
      <c r="R93" s="137"/>
      <c r="T93" s="138"/>
      <c r="U93" s="138"/>
    </row>
    <row r="94" spans="2:47" s="6" customFormat="1" ht="21.75" customHeight="1">
      <c r="B94" s="130"/>
      <c r="C94" s="131"/>
      <c r="D94" s="132" t="s">
        <v>120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55">
        <f>N140</f>
        <v>0</v>
      </c>
      <c r="O94" s="261"/>
      <c r="P94" s="261"/>
      <c r="Q94" s="261"/>
      <c r="R94" s="133"/>
      <c r="T94" s="134"/>
      <c r="U94" s="134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8"/>
      <c r="U95" s="128"/>
    </row>
    <row r="96" spans="2:47" s="1" customFormat="1" ht="29.25" customHeight="1">
      <c r="B96" s="34"/>
      <c r="C96" s="129" t="s">
        <v>121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62">
        <f>ROUND(N97+N98+N99+N100+N101+N102,2)</f>
        <v>0</v>
      </c>
      <c r="O96" s="263"/>
      <c r="P96" s="263"/>
      <c r="Q96" s="263"/>
      <c r="R96" s="36"/>
      <c r="T96" s="139"/>
      <c r="U96" s="140" t="s">
        <v>40</v>
      </c>
    </row>
    <row r="97" spans="2:65" s="1" customFormat="1" ht="18" customHeight="1">
      <c r="B97" s="34"/>
      <c r="C97" s="35"/>
      <c r="D97" s="188" t="s">
        <v>122</v>
      </c>
      <c r="E97" s="189"/>
      <c r="F97" s="189"/>
      <c r="G97" s="189"/>
      <c r="H97" s="189"/>
      <c r="I97" s="35"/>
      <c r="J97" s="35"/>
      <c r="K97" s="35"/>
      <c r="L97" s="35"/>
      <c r="M97" s="35"/>
      <c r="N97" s="190">
        <f>ROUND(N88*T97,2)</f>
        <v>0</v>
      </c>
      <c r="O97" s="191"/>
      <c r="P97" s="191"/>
      <c r="Q97" s="191"/>
      <c r="R97" s="36"/>
      <c r="S97" s="141"/>
      <c r="T97" s="142"/>
      <c r="U97" s="143" t="s">
        <v>43</v>
      </c>
      <c r="V97" s="144"/>
      <c r="W97" s="144"/>
      <c r="X97" s="144"/>
      <c r="Y97" s="144"/>
      <c r="Z97" s="144"/>
      <c r="AA97" s="144"/>
      <c r="AB97" s="144"/>
      <c r="AC97" s="144"/>
      <c r="AD97" s="144"/>
      <c r="AE97" s="144"/>
      <c r="AF97" s="144"/>
      <c r="AG97" s="144"/>
      <c r="AH97" s="144"/>
      <c r="AI97" s="144"/>
      <c r="AJ97" s="144"/>
      <c r="AK97" s="144"/>
      <c r="AL97" s="144"/>
      <c r="AM97" s="144"/>
      <c r="AN97" s="144"/>
      <c r="AO97" s="144"/>
      <c r="AP97" s="144"/>
      <c r="AQ97" s="144"/>
      <c r="AR97" s="144"/>
      <c r="AS97" s="144"/>
      <c r="AT97" s="144"/>
      <c r="AU97" s="144"/>
      <c r="AV97" s="144"/>
      <c r="AW97" s="144"/>
      <c r="AX97" s="144"/>
      <c r="AY97" s="145" t="s">
        <v>123</v>
      </c>
      <c r="AZ97" s="144"/>
      <c r="BA97" s="144"/>
      <c r="BB97" s="144"/>
      <c r="BC97" s="144"/>
      <c r="BD97" s="144"/>
      <c r="BE97" s="146">
        <f t="shared" ref="BE97:BE102" si="0">IF(U97="základná",N97,0)</f>
        <v>0</v>
      </c>
      <c r="BF97" s="146">
        <f t="shared" ref="BF97:BF102" si="1">IF(U97="znížená",N97,0)</f>
        <v>0</v>
      </c>
      <c r="BG97" s="146">
        <f t="shared" ref="BG97:BG102" si="2">IF(U97="zákl. prenesená",N97,0)</f>
        <v>0</v>
      </c>
      <c r="BH97" s="146">
        <f t="shared" ref="BH97:BH102" si="3">IF(U97="zníž. prenesená",N97,0)</f>
        <v>0</v>
      </c>
      <c r="BI97" s="146">
        <f t="shared" ref="BI97:BI102" si="4">IF(U97="nulová",N97,0)</f>
        <v>0</v>
      </c>
      <c r="BJ97" s="145" t="s">
        <v>85</v>
      </c>
      <c r="BK97" s="144"/>
      <c r="BL97" s="144"/>
      <c r="BM97" s="144"/>
    </row>
    <row r="98" spans="2:65" s="1" customFormat="1" ht="18" customHeight="1">
      <c r="B98" s="34"/>
      <c r="C98" s="35"/>
      <c r="D98" s="188" t="s">
        <v>124</v>
      </c>
      <c r="E98" s="189"/>
      <c r="F98" s="189"/>
      <c r="G98" s="189"/>
      <c r="H98" s="189"/>
      <c r="I98" s="35"/>
      <c r="J98" s="35"/>
      <c r="K98" s="35"/>
      <c r="L98" s="35"/>
      <c r="M98" s="35"/>
      <c r="N98" s="190">
        <f>ROUND(N88*T98,2)</f>
        <v>0</v>
      </c>
      <c r="O98" s="191"/>
      <c r="P98" s="191"/>
      <c r="Q98" s="191"/>
      <c r="R98" s="36"/>
      <c r="S98" s="141"/>
      <c r="T98" s="142"/>
      <c r="U98" s="143" t="s">
        <v>43</v>
      </c>
      <c r="V98" s="144"/>
      <c r="W98" s="144"/>
      <c r="X98" s="144"/>
      <c r="Y98" s="144"/>
      <c r="Z98" s="144"/>
      <c r="AA98" s="144"/>
      <c r="AB98" s="144"/>
      <c r="AC98" s="144"/>
      <c r="AD98" s="144"/>
      <c r="AE98" s="144"/>
      <c r="AF98" s="144"/>
      <c r="AG98" s="144"/>
      <c r="AH98" s="144"/>
      <c r="AI98" s="144"/>
      <c r="AJ98" s="144"/>
      <c r="AK98" s="144"/>
      <c r="AL98" s="144"/>
      <c r="AM98" s="144"/>
      <c r="AN98" s="144"/>
      <c r="AO98" s="144"/>
      <c r="AP98" s="144"/>
      <c r="AQ98" s="144"/>
      <c r="AR98" s="144"/>
      <c r="AS98" s="144"/>
      <c r="AT98" s="144"/>
      <c r="AU98" s="144"/>
      <c r="AV98" s="144"/>
      <c r="AW98" s="144"/>
      <c r="AX98" s="144"/>
      <c r="AY98" s="145" t="s">
        <v>123</v>
      </c>
      <c r="AZ98" s="144"/>
      <c r="BA98" s="144"/>
      <c r="BB98" s="144"/>
      <c r="BC98" s="144"/>
      <c r="BD98" s="144"/>
      <c r="BE98" s="146">
        <f t="shared" si="0"/>
        <v>0</v>
      </c>
      <c r="BF98" s="146">
        <f t="shared" si="1"/>
        <v>0</v>
      </c>
      <c r="BG98" s="146">
        <f t="shared" si="2"/>
        <v>0</v>
      </c>
      <c r="BH98" s="146">
        <f t="shared" si="3"/>
        <v>0</v>
      </c>
      <c r="BI98" s="146">
        <f t="shared" si="4"/>
        <v>0</v>
      </c>
      <c r="BJ98" s="145" t="s">
        <v>85</v>
      </c>
      <c r="BK98" s="144"/>
      <c r="BL98" s="144"/>
      <c r="BM98" s="144"/>
    </row>
    <row r="99" spans="2:65" s="1" customFormat="1" ht="18" customHeight="1">
      <c r="B99" s="34"/>
      <c r="C99" s="35"/>
      <c r="D99" s="188" t="s">
        <v>125</v>
      </c>
      <c r="E99" s="189"/>
      <c r="F99" s="189"/>
      <c r="G99" s="189"/>
      <c r="H99" s="189"/>
      <c r="I99" s="35"/>
      <c r="J99" s="35"/>
      <c r="K99" s="35"/>
      <c r="L99" s="35"/>
      <c r="M99" s="35"/>
      <c r="N99" s="190">
        <f>ROUND(N88*T99,2)</f>
        <v>0</v>
      </c>
      <c r="O99" s="191"/>
      <c r="P99" s="191"/>
      <c r="Q99" s="191"/>
      <c r="R99" s="36"/>
      <c r="S99" s="141"/>
      <c r="T99" s="142"/>
      <c r="U99" s="143" t="s">
        <v>43</v>
      </c>
      <c r="V99" s="144"/>
      <c r="W99" s="144"/>
      <c r="X99" s="144"/>
      <c r="Y99" s="144"/>
      <c r="Z99" s="144"/>
      <c r="AA99" s="144"/>
      <c r="AB99" s="144"/>
      <c r="AC99" s="144"/>
      <c r="AD99" s="144"/>
      <c r="AE99" s="144"/>
      <c r="AF99" s="144"/>
      <c r="AG99" s="144"/>
      <c r="AH99" s="144"/>
      <c r="AI99" s="144"/>
      <c r="AJ99" s="144"/>
      <c r="AK99" s="144"/>
      <c r="AL99" s="144"/>
      <c r="AM99" s="144"/>
      <c r="AN99" s="144"/>
      <c r="AO99" s="144"/>
      <c r="AP99" s="144"/>
      <c r="AQ99" s="144"/>
      <c r="AR99" s="144"/>
      <c r="AS99" s="144"/>
      <c r="AT99" s="144"/>
      <c r="AU99" s="144"/>
      <c r="AV99" s="144"/>
      <c r="AW99" s="144"/>
      <c r="AX99" s="144"/>
      <c r="AY99" s="145" t="s">
        <v>123</v>
      </c>
      <c r="AZ99" s="144"/>
      <c r="BA99" s="144"/>
      <c r="BB99" s="144"/>
      <c r="BC99" s="144"/>
      <c r="BD99" s="144"/>
      <c r="BE99" s="146">
        <f t="shared" si="0"/>
        <v>0</v>
      </c>
      <c r="BF99" s="146">
        <f t="shared" si="1"/>
        <v>0</v>
      </c>
      <c r="BG99" s="146">
        <f t="shared" si="2"/>
        <v>0</v>
      </c>
      <c r="BH99" s="146">
        <f t="shared" si="3"/>
        <v>0</v>
      </c>
      <c r="BI99" s="146">
        <f t="shared" si="4"/>
        <v>0</v>
      </c>
      <c r="BJ99" s="145" t="s">
        <v>85</v>
      </c>
      <c r="BK99" s="144"/>
      <c r="BL99" s="144"/>
      <c r="BM99" s="144"/>
    </row>
    <row r="100" spans="2:65" s="1" customFormat="1" ht="18" customHeight="1">
      <c r="B100" s="34"/>
      <c r="C100" s="35"/>
      <c r="D100" s="188" t="s">
        <v>126</v>
      </c>
      <c r="E100" s="189"/>
      <c r="F100" s="189"/>
      <c r="G100" s="189"/>
      <c r="H100" s="189"/>
      <c r="I100" s="35"/>
      <c r="J100" s="35"/>
      <c r="K100" s="35"/>
      <c r="L100" s="35"/>
      <c r="M100" s="35"/>
      <c r="N100" s="190">
        <f>ROUND(N88*T100,2)</f>
        <v>0</v>
      </c>
      <c r="O100" s="191"/>
      <c r="P100" s="191"/>
      <c r="Q100" s="191"/>
      <c r="R100" s="36"/>
      <c r="S100" s="141"/>
      <c r="T100" s="142"/>
      <c r="U100" s="143" t="s">
        <v>43</v>
      </c>
      <c r="V100" s="144"/>
      <c r="W100" s="144"/>
      <c r="X100" s="144"/>
      <c r="Y100" s="144"/>
      <c r="Z100" s="144"/>
      <c r="AA100" s="144"/>
      <c r="AB100" s="144"/>
      <c r="AC100" s="144"/>
      <c r="AD100" s="144"/>
      <c r="AE100" s="144"/>
      <c r="AF100" s="144"/>
      <c r="AG100" s="144"/>
      <c r="AH100" s="144"/>
      <c r="AI100" s="144"/>
      <c r="AJ100" s="144"/>
      <c r="AK100" s="144"/>
      <c r="AL100" s="144"/>
      <c r="AM100" s="144"/>
      <c r="AN100" s="144"/>
      <c r="AO100" s="144"/>
      <c r="AP100" s="144"/>
      <c r="AQ100" s="144"/>
      <c r="AR100" s="144"/>
      <c r="AS100" s="144"/>
      <c r="AT100" s="144"/>
      <c r="AU100" s="144"/>
      <c r="AV100" s="144"/>
      <c r="AW100" s="144"/>
      <c r="AX100" s="144"/>
      <c r="AY100" s="145" t="s">
        <v>123</v>
      </c>
      <c r="AZ100" s="144"/>
      <c r="BA100" s="144"/>
      <c r="BB100" s="144"/>
      <c r="BC100" s="144"/>
      <c r="BD100" s="144"/>
      <c r="BE100" s="146">
        <f t="shared" si="0"/>
        <v>0</v>
      </c>
      <c r="BF100" s="146">
        <f t="shared" si="1"/>
        <v>0</v>
      </c>
      <c r="BG100" s="146">
        <f t="shared" si="2"/>
        <v>0</v>
      </c>
      <c r="BH100" s="146">
        <f t="shared" si="3"/>
        <v>0</v>
      </c>
      <c r="BI100" s="146">
        <f t="shared" si="4"/>
        <v>0</v>
      </c>
      <c r="BJ100" s="145" t="s">
        <v>85</v>
      </c>
      <c r="BK100" s="144"/>
      <c r="BL100" s="144"/>
      <c r="BM100" s="144"/>
    </row>
    <row r="101" spans="2:65" s="1" customFormat="1" ht="18" customHeight="1">
      <c r="B101" s="34"/>
      <c r="C101" s="35"/>
      <c r="D101" s="188" t="s">
        <v>127</v>
      </c>
      <c r="E101" s="189"/>
      <c r="F101" s="189"/>
      <c r="G101" s="189"/>
      <c r="H101" s="189"/>
      <c r="I101" s="35"/>
      <c r="J101" s="35"/>
      <c r="K101" s="35"/>
      <c r="L101" s="35"/>
      <c r="M101" s="35"/>
      <c r="N101" s="190">
        <f>ROUND(N88*T101,2)</f>
        <v>0</v>
      </c>
      <c r="O101" s="191"/>
      <c r="P101" s="191"/>
      <c r="Q101" s="191"/>
      <c r="R101" s="36"/>
      <c r="S101" s="141"/>
      <c r="T101" s="142"/>
      <c r="U101" s="143" t="s">
        <v>43</v>
      </c>
      <c r="V101" s="144"/>
      <c r="W101" s="144"/>
      <c r="X101" s="144"/>
      <c r="Y101" s="144"/>
      <c r="Z101" s="144"/>
      <c r="AA101" s="144"/>
      <c r="AB101" s="144"/>
      <c r="AC101" s="144"/>
      <c r="AD101" s="144"/>
      <c r="AE101" s="144"/>
      <c r="AF101" s="144"/>
      <c r="AG101" s="144"/>
      <c r="AH101" s="144"/>
      <c r="AI101" s="144"/>
      <c r="AJ101" s="144"/>
      <c r="AK101" s="144"/>
      <c r="AL101" s="144"/>
      <c r="AM101" s="144"/>
      <c r="AN101" s="144"/>
      <c r="AO101" s="144"/>
      <c r="AP101" s="144"/>
      <c r="AQ101" s="144"/>
      <c r="AR101" s="144"/>
      <c r="AS101" s="144"/>
      <c r="AT101" s="144"/>
      <c r="AU101" s="144"/>
      <c r="AV101" s="144"/>
      <c r="AW101" s="144"/>
      <c r="AX101" s="144"/>
      <c r="AY101" s="145" t="s">
        <v>123</v>
      </c>
      <c r="AZ101" s="144"/>
      <c r="BA101" s="144"/>
      <c r="BB101" s="144"/>
      <c r="BC101" s="144"/>
      <c r="BD101" s="144"/>
      <c r="BE101" s="146">
        <f t="shared" si="0"/>
        <v>0</v>
      </c>
      <c r="BF101" s="146">
        <f t="shared" si="1"/>
        <v>0</v>
      </c>
      <c r="BG101" s="146">
        <f t="shared" si="2"/>
        <v>0</v>
      </c>
      <c r="BH101" s="146">
        <f t="shared" si="3"/>
        <v>0</v>
      </c>
      <c r="BI101" s="146">
        <f t="shared" si="4"/>
        <v>0</v>
      </c>
      <c r="BJ101" s="145" t="s">
        <v>85</v>
      </c>
      <c r="BK101" s="144"/>
      <c r="BL101" s="144"/>
      <c r="BM101" s="144"/>
    </row>
    <row r="102" spans="2:65" s="1" customFormat="1" ht="18" customHeight="1">
      <c r="B102" s="34"/>
      <c r="C102" s="35"/>
      <c r="D102" s="105" t="s">
        <v>128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190">
        <f>ROUND(N88*T102,2)</f>
        <v>0</v>
      </c>
      <c r="O102" s="191"/>
      <c r="P102" s="191"/>
      <c r="Q102" s="191"/>
      <c r="R102" s="36"/>
      <c r="S102" s="141"/>
      <c r="T102" s="147"/>
      <c r="U102" s="148" t="s">
        <v>43</v>
      </c>
      <c r="V102" s="144"/>
      <c r="W102" s="144"/>
      <c r="X102" s="144"/>
      <c r="Y102" s="144"/>
      <c r="Z102" s="144"/>
      <c r="AA102" s="144"/>
      <c r="AB102" s="144"/>
      <c r="AC102" s="144"/>
      <c r="AD102" s="144"/>
      <c r="AE102" s="144"/>
      <c r="AF102" s="144"/>
      <c r="AG102" s="144"/>
      <c r="AH102" s="144"/>
      <c r="AI102" s="144"/>
      <c r="AJ102" s="144"/>
      <c r="AK102" s="144"/>
      <c r="AL102" s="144"/>
      <c r="AM102" s="144"/>
      <c r="AN102" s="144"/>
      <c r="AO102" s="144"/>
      <c r="AP102" s="144"/>
      <c r="AQ102" s="144"/>
      <c r="AR102" s="144"/>
      <c r="AS102" s="144"/>
      <c r="AT102" s="144"/>
      <c r="AU102" s="144"/>
      <c r="AV102" s="144"/>
      <c r="AW102" s="144"/>
      <c r="AX102" s="144"/>
      <c r="AY102" s="145" t="s">
        <v>129</v>
      </c>
      <c r="AZ102" s="144"/>
      <c r="BA102" s="144"/>
      <c r="BB102" s="144"/>
      <c r="BC102" s="144"/>
      <c r="BD102" s="144"/>
      <c r="BE102" s="146">
        <f t="shared" si="0"/>
        <v>0</v>
      </c>
      <c r="BF102" s="146">
        <f t="shared" si="1"/>
        <v>0</v>
      </c>
      <c r="BG102" s="146">
        <f t="shared" si="2"/>
        <v>0</v>
      </c>
      <c r="BH102" s="146">
        <f t="shared" si="3"/>
        <v>0</v>
      </c>
      <c r="BI102" s="146">
        <f t="shared" si="4"/>
        <v>0</v>
      </c>
      <c r="BJ102" s="145" t="s">
        <v>85</v>
      </c>
      <c r="BK102" s="144"/>
      <c r="BL102" s="144"/>
      <c r="BM102" s="144"/>
    </row>
    <row r="103" spans="2:65" s="1" customFormat="1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8"/>
      <c r="U103" s="128"/>
    </row>
    <row r="104" spans="2:65" s="1" customFormat="1" ht="29.25" customHeight="1">
      <c r="B104" s="34"/>
      <c r="C104" s="116" t="s">
        <v>99</v>
      </c>
      <c r="D104" s="117"/>
      <c r="E104" s="117"/>
      <c r="F104" s="117"/>
      <c r="G104" s="117"/>
      <c r="H104" s="117"/>
      <c r="I104" s="117"/>
      <c r="J104" s="117"/>
      <c r="K104" s="117"/>
      <c r="L104" s="185">
        <f>ROUND(SUM(N88+N96),2)</f>
        <v>0</v>
      </c>
      <c r="M104" s="185"/>
      <c r="N104" s="185"/>
      <c r="O104" s="185"/>
      <c r="P104" s="185"/>
      <c r="Q104" s="185"/>
      <c r="R104" s="36"/>
      <c r="T104" s="128"/>
      <c r="U104" s="128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8"/>
      <c r="U105" s="128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200" t="s">
        <v>130</v>
      </c>
      <c r="D110" s="257"/>
      <c r="E110" s="257"/>
      <c r="F110" s="257"/>
      <c r="G110" s="257"/>
      <c r="H110" s="257"/>
      <c r="I110" s="257"/>
      <c r="J110" s="257"/>
      <c r="K110" s="257"/>
      <c r="L110" s="257"/>
      <c r="M110" s="257"/>
      <c r="N110" s="257"/>
      <c r="O110" s="257"/>
      <c r="P110" s="257"/>
      <c r="Q110" s="257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58" t="str">
        <f>F6</f>
        <v>Oprava chodníkov pri OB 1014 na ul. Malá Okružná</v>
      </c>
      <c r="G112" s="259"/>
      <c r="H112" s="259"/>
      <c r="I112" s="259"/>
      <c r="J112" s="259"/>
      <c r="K112" s="259"/>
      <c r="L112" s="259"/>
      <c r="M112" s="259"/>
      <c r="N112" s="259"/>
      <c r="O112" s="259"/>
      <c r="P112" s="259"/>
      <c r="Q112" s="35"/>
      <c r="R112" s="36"/>
    </row>
    <row r="113" spans="2:65" s="1" customFormat="1" ht="36.950000000000003" customHeight="1">
      <c r="B113" s="34"/>
      <c r="C113" s="68" t="s">
        <v>106</v>
      </c>
      <c r="D113" s="35"/>
      <c r="E113" s="35"/>
      <c r="F113" s="202" t="str">
        <f>F7</f>
        <v>2 - 1014/13 a 1014/15</v>
      </c>
      <c r="G113" s="257"/>
      <c r="H113" s="257"/>
      <c r="I113" s="257"/>
      <c r="J113" s="257"/>
      <c r="K113" s="257"/>
      <c r="L113" s="257"/>
      <c r="M113" s="257"/>
      <c r="N113" s="257"/>
      <c r="O113" s="257"/>
      <c r="P113" s="257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F9</f>
        <v xml:space="preserve"> </v>
      </c>
      <c r="G115" s="35"/>
      <c r="H115" s="35"/>
      <c r="I115" s="35"/>
      <c r="J115" s="35"/>
      <c r="K115" s="29" t="s">
        <v>24</v>
      </c>
      <c r="L115" s="35"/>
      <c r="M115" s="249" t="str">
        <f>IF(O9="","",O9)</f>
        <v>27. 2. 2017</v>
      </c>
      <c r="N115" s="249"/>
      <c r="O115" s="249"/>
      <c r="P115" s="249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 ht="15">
      <c r="B117" s="34"/>
      <c r="C117" s="29" t="s">
        <v>26</v>
      </c>
      <c r="D117" s="35"/>
      <c r="E117" s="35"/>
      <c r="F117" s="27" t="str">
        <f>E12</f>
        <v>Mesto Partizánske</v>
      </c>
      <c r="G117" s="35"/>
      <c r="H117" s="35"/>
      <c r="I117" s="35"/>
      <c r="J117" s="35"/>
      <c r="K117" s="29" t="s">
        <v>32</v>
      </c>
      <c r="L117" s="35"/>
      <c r="M117" s="222" t="str">
        <f>E18</f>
        <v xml:space="preserve"> </v>
      </c>
      <c r="N117" s="222"/>
      <c r="O117" s="222"/>
      <c r="P117" s="222"/>
      <c r="Q117" s="222"/>
      <c r="R117" s="36"/>
    </row>
    <row r="118" spans="2:65" s="1" customFormat="1" ht="14.45" customHeight="1">
      <c r="B118" s="34"/>
      <c r="C118" s="29" t="s">
        <v>30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35</v>
      </c>
      <c r="L118" s="35"/>
      <c r="M118" s="222" t="str">
        <f>E21</f>
        <v xml:space="preserve"> </v>
      </c>
      <c r="N118" s="222"/>
      <c r="O118" s="222"/>
      <c r="P118" s="222"/>
      <c r="Q118" s="222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9"/>
      <c r="C120" s="150" t="s">
        <v>131</v>
      </c>
      <c r="D120" s="151" t="s">
        <v>132</v>
      </c>
      <c r="E120" s="151" t="s">
        <v>58</v>
      </c>
      <c r="F120" s="250" t="s">
        <v>133</v>
      </c>
      <c r="G120" s="250"/>
      <c r="H120" s="250"/>
      <c r="I120" s="250"/>
      <c r="J120" s="151" t="s">
        <v>134</v>
      </c>
      <c r="K120" s="151" t="s">
        <v>135</v>
      </c>
      <c r="L120" s="251" t="s">
        <v>136</v>
      </c>
      <c r="M120" s="251"/>
      <c r="N120" s="250" t="s">
        <v>111</v>
      </c>
      <c r="O120" s="250"/>
      <c r="P120" s="250"/>
      <c r="Q120" s="252"/>
      <c r="R120" s="152"/>
      <c r="T120" s="79" t="s">
        <v>137</v>
      </c>
      <c r="U120" s="80" t="s">
        <v>40</v>
      </c>
      <c r="V120" s="80" t="s">
        <v>138</v>
      </c>
      <c r="W120" s="80" t="s">
        <v>139</v>
      </c>
      <c r="X120" s="80" t="s">
        <v>140</v>
      </c>
      <c r="Y120" s="80" t="s">
        <v>141</v>
      </c>
      <c r="Z120" s="80" t="s">
        <v>142</v>
      </c>
      <c r="AA120" s="81" t="s">
        <v>143</v>
      </c>
    </row>
    <row r="121" spans="2:65" s="1" customFormat="1" ht="29.25" customHeight="1">
      <c r="B121" s="34"/>
      <c r="C121" s="83" t="s">
        <v>108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3">
        <f>BK121</f>
        <v>0</v>
      </c>
      <c r="O121" s="254"/>
      <c r="P121" s="254"/>
      <c r="Q121" s="254"/>
      <c r="R121" s="36"/>
      <c r="T121" s="82"/>
      <c r="U121" s="50"/>
      <c r="V121" s="50"/>
      <c r="W121" s="153">
        <f>W122+W140</f>
        <v>0</v>
      </c>
      <c r="X121" s="50"/>
      <c r="Y121" s="153">
        <f>Y122+Y140</f>
        <v>38.486650800000007</v>
      </c>
      <c r="Z121" s="50"/>
      <c r="AA121" s="154">
        <f>AA122+AA140</f>
        <v>0.8325999999999999</v>
      </c>
      <c r="AT121" s="17" t="s">
        <v>75</v>
      </c>
      <c r="AU121" s="17" t="s">
        <v>113</v>
      </c>
      <c r="BK121" s="155">
        <f>BK122+BK140</f>
        <v>0</v>
      </c>
    </row>
    <row r="122" spans="2:65" s="9" customFormat="1" ht="37.35" customHeight="1">
      <c r="B122" s="156"/>
      <c r="C122" s="157"/>
      <c r="D122" s="158" t="s">
        <v>229</v>
      </c>
      <c r="E122" s="158"/>
      <c r="F122" s="158"/>
      <c r="G122" s="158"/>
      <c r="H122" s="158"/>
      <c r="I122" s="158"/>
      <c r="J122" s="158"/>
      <c r="K122" s="158"/>
      <c r="L122" s="158"/>
      <c r="M122" s="158"/>
      <c r="N122" s="255">
        <f>BK122</f>
        <v>0</v>
      </c>
      <c r="O122" s="256"/>
      <c r="P122" s="256"/>
      <c r="Q122" s="256"/>
      <c r="R122" s="159"/>
      <c r="T122" s="160"/>
      <c r="U122" s="157"/>
      <c r="V122" s="157"/>
      <c r="W122" s="161">
        <f>W123+W127+W131+W138</f>
        <v>0</v>
      </c>
      <c r="X122" s="157"/>
      <c r="Y122" s="161">
        <f>Y123+Y127+Y131+Y138</f>
        <v>38.486650800000007</v>
      </c>
      <c r="Z122" s="157"/>
      <c r="AA122" s="162">
        <f>AA123+AA127+AA131+AA138</f>
        <v>0.8325999999999999</v>
      </c>
      <c r="AR122" s="163" t="s">
        <v>82</v>
      </c>
      <c r="AT122" s="164" t="s">
        <v>75</v>
      </c>
      <c r="AU122" s="164" t="s">
        <v>76</v>
      </c>
      <c r="AY122" s="163" t="s">
        <v>144</v>
      </c>
      <c r="BK122" s="165">
        <f>BK123+BK127+BK131+BK138</f>
        <v>0</v>
      </c>
    </row>
    <row r="123" spans="2:65" s="9" customFormat="1" ht="19.899999999999999" customHeight="1">
      <c r="B123" s="156"/>
      <c r="C123" s="157"/>
      <c r="D123" s="166" t="s">
        <v>115</v>
      </c>
      <c r="E123" s="166"/>
      <c r="F123" s="166"/>
      <c r="G123" s="166"/>
      <c r="H123" s="166"/>
      <c r="I123" s="166"/>
      <c r="J123" s="166"/>
      <c r="K123" s="166"/>
      <c r="L123" s="166"/>
      <c r="M123" s="166"/>
      <c r="N123" s="233">
        <f>BK123</f>
        <v>0</v>
      </c>
      <c r="O123" s="234"/>
      <c r="P123" s="234"/>
      <c r="Q123" s="234"/>
      <c r="R123" s="159"/>
      <c r="T123" s="160"/>
      <c r="U123" s="157"/>
      <c r="V123" s="157"/>
      <c r="W123" s="161">
        <f>SUM(W124:W126)</f>
        <v>0</v>
      </c>
      <c r="X123" s="157"/>
      <c r="Y123" s="161">
        <f>SUM(Y124:Y126)</f>
        <v>0</v>
      </c>
      <c r="Z123" s="157"/>
      <c r="AA123" s="162">
        <f>SUM(AA124:AA126)</f>
        <v>0.8325999999999999</v>
      </c>
      <c r="AR123" s="163" t="s">
        <v>82</v>
      </c>
      <c r="AT123" s="164" t="s">
        <v>75</v>
      </c>
      <c r="AU123" s="164" t="s">
        <v>82</v>
      </c>
      <c r="AY123" s="163" t="s">
        <v>144</v>
      </c>
      <c r="BK123" s="165">
        <f>SUM(BK124:BK126)</f>
        <v>0</v>
      </c>
    </row>
    <row r="124" spans="2:65" s="1" customFormat="1" ht="31.5" customHeight="1">
      <c r="B124" s="34"/>
      <c r="C124" s="167" t="s">
        <v>82</v>
      </c>
      <c r="D124" s="167" t="s">
        <v>145</v>
      </c>
      <c r="E124" s="168" t="s">
        <v>146</v>
      </c>
      <c r="F124" s="243" t="s">
        <v>147</v>
      </c>
      <c r="G124" s="243"/>
      <c r="H124" s="243"/>
      <c r="I124" s="243"/>
      <c r="J124" s="169" t="s">
        <v>148</v>
      </c>
      <c r="K124" s="170">
        <v>4.5999999999999996</v>
      </c>
      <c r="L124" s="241">
        <v>0</v>
      </c>
      <c r="M124" s="244"/>
      <c r="N124" s="242">
        <f>ROUND(L124*K124,3)</f>
        <v>0</v>
      </c>
      <c r="O124" s="242"/>
      <c r="P124" s="242"/>
      <c r="Q124" s="242"/>
      <c r="R124" s="36"/>
      <c r="T124" s="172" t="s">
        <v>20</v>
      </c>
      <c r="U124" s="43" t="s">
        <v>43</v>
      </c>
      <c r="V124" s="35"/>
      <c r="W124" s="173">
        <f>V124*K124</f>
        <v>0</v>
      </c>
      <c r="X124" s="173">
        <v>0</v>
      </c>
      <c r="Y124" s="173">
        <f>X124*K124</f>
        <v>0</v>
      </c>
      <c r="Z124" s="173">
        <v>0.18099999999999999</v>
      </c>
      <c r="AA124" s="174">
        <f>Z124*K124</f>
        <v>0.8325999999999999</v>
      </c>
      <c r="AR124" s="17" t="s">
        <v>149</v>
      </c>
      <c r="AT124" s="17" t="s">
        <v>145</v>
      </c>
      <c r="AU124" s="17" t="s">
        <v>85</v>
      </c>
      <c r="AY124" s="17" t="s">
        <v>144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7" t="s">
        <v>85</v>
      </c>
      <c r="BK124" s="175">
        <f>ROUND(L124*K124,3)</f>
        <v>0</v>
      </c>
      <c r="BL124" s="17" t="s">
        <v>149</v>
      </c>
      <c r="BM124" s="17" t="s">
        <v>150</v>
      </c>
    </row>
    <row r="125" spans="2:65" s="1" customFormat="1" ht="31.5" customHeight="1">
      <c r="B125" s="34"/>
      <c r="C125" s="167" t="s">
        <v>85</v>
      </c>
      <c r="D125" s="167" t="s">
        <v>145</v>
      </c>
      <c r="E125" s="168" t="s">
        <v>151</v>
      </c>
      <c r="F125" s="243" t="s">
        <v>152</v>
      </c>
      <c r="G125" s="243"/>
      <c r="H125" s="243"/>
      <c r="I125" s="243"/>
      <c r="J125" s="169" t="s">
        <v>153</v>
      </c>
      <c r="K125" s="170">
        <v>2.86</v>
      </c>
      <c r="L125" s="241">
        <v>0</v>
      </c>
      <c r="M125" s="244"/>
      <c r="N125" s="242">
        <f>ROUND(L125*K125,3)</f>
        <v>0</v>
      </c>
      <c r="O125" s="242"/>
      <c r="P125" s="242"/>
      <c r="Q125" s="242"/>
      <c r="R125" s="36"/>
      <c r="T125" s="172" t="s">
        <v>20</v>
      </c>
      <c r="U125" s="43" t="s">
        <v>43</v>
      </c>
      <c r="V125" s="35"/>
      <c r="W125" s="173">
        <f>V125*K125</f>
        <v>0</v>
      </c>
      <c r="X125" s="173">
        <v>0</v>
      </c>
      <c r="Y125" s="173">
        <f>X125*K125</f>
        <v>0</v>
      </c>
      <c r="Z125" s="173">
        <v>0</v>
      </c>
      <c r="AA125" s="174">
        <f>Z125*K125</f>
        <v>0</v>
      </c>
      <c r="AR125" s="17" t="s">
        <v>149</v>
      </c>
      <c r="AT125" s="17" t="s">
        <v>145</v>
      </c>
      <c r="AU125" s="17" t="s">
        <v>85</v>
      </c>
      <c r="AY125" s="17" t="s">
        <v>144</v>
      </c>
      <c r="BE125" s="109">
        <f>IF(U125="základná",N125,0)</f>
        <v>0</v>
      </c>
      <c r="BF125" s="109">
        <f>IF(U125="znížená",N125,0)</f>
        <v>0</v>
      </c>
      <c r="BG125" s="109">
        <f>IF(U125="zákl. prenesená",N125,0)</f>
        <v>0</v>
      </c>
      <c r="BH125" s="109">
        <f>IF(U125="zníž. prenesená",N125,0)</f>
        <v>0</v>
      </c>
      <c r="BI125" s="109">
        <f>IF(U125="nulová",N125,0)</f>
        <v>0</v>
      </c>
      <c r="BJ125" s="17" t="s">
        <v>85</v>
      </c>
      <c r="BK125" s="175">
        <f>ROUND(L125*K125,3)</f>
        <v>0</v>
      </c>
      <c r="BL125" s="17" t="s">
        <v>149</v>
      </c>
      <c r="BM125" s="17" t="s">
        <v>154</v>
      </c>
    </row>
    <row r="126" spans="2:65" s="1" customFormat="1" ht="31.5" customHeight="1">
      <c r="B126" s="34"/>
      <c r="C126" s="167" t="s">
        <v>88</v>
      </c>
      <c r="D126" s="167" t="s">
        <v>145</v>
      </c>
      <c r="E126" s="168" t="s">
        <v>155</v>
      </c>
      <c r="F126" s="243" t="s">
        <v>156</v>
      </c>
      <c r="G126" s="243"/>
      <c r="H126" s="243"/>
      <c r="I126" s="243"/>
      <c r="J126" s="169" t="s">
        <v>148</v>
      </c>
      <c r="K126" s="170">
        <v>28.6</v>
      </c>
      <c r="L126" s="241">
        <v>0</v>
      </c>
      <c r="M126" s="244"/>
      <c r="N126" s="242">
        <f>ROUND(L126*K126,3)</f>
        <v>0</v>
      </c>
      <c r="O126" s="242"/>
      <c r="P126" s="242"/>
      <c r="Q126" s="242"/>
      <c r="R126" s="36"/>
      <c r="T126" s="172" t="s">
        <v>20</v>
      </c>
      <c r="U126" s="43" t="s">
        <v>43</v>
      </c>
      <c r="V126" s="35"/>
      <c r="W126" s="173">
        <f>V126*K126</f>
        <v>0</v>
      </c>
      <c r="X126" s="173">
        <v>0</v>
      </c>
      <c r="Y126" s="173">
        <f>X126*K126</f>
        <v>0</v>
      </c>
      <c r="Z126" s="173">
        <v>0</v>
      </c>
      <c r="AA126" s="174">
        <f>Z126*K126</f>
        <v>0</v>
      </c>
      <c r="AR126" s="17" t="s">
        <v>149</v>
      </c>
      <c r="AT126" s="17" t="s">
        <v>145</v>
      </c>
      <c r="AU126" s="17" t="s">
        <v>85</v>
      </c>
      <c r="AY126" s="17" t="s">
        <v>144</v>
      </c>
      <c r="BE126" s="109">
        <f>IF(U126="základná",N126,0)</f>
        <v>0</v>
      </c>
      <c r="BF126" s="109">
        <f>IF(U126="znížená",N126,0)</f>
        <v>0</v>
      </c>
      <c r="BG126" s="109">
        <f>IF(U126="zákl. prenesená",N126,0)</f>
        <v>0</v>
      </c>
      <c r="BH126" s="109">
        <f>IF(U126="zníž. prenesená",N126,0)</f>
        <v>0</v>
      </c>
      <c r="BI126" s="109">
        <f>IF(U126="nulová",N126,0)</f>
        <v>0</v>
      </c>
      <c r="BJ126" s="17" t="s">
        <v>85</v>
      </c>
      <c r="BK126" s="175">
        <f>ROUND(L126*K126,3)</f>
        <v>0</v>
      </c>
      <c r="BL126" s="17" t="s">
        <v>149</v>
      </c>
      <c r="BM126" s="17" t="s">
        <v>157</v>
      </c>
    </row>
    <row r="127" spans="2:65" s="9" customFormat="1" ht="29.85" customHeight="1">
      <c r="B127" s="156"/>
      <c r="C127" s="157"/>
      <c r="D127" s="166" t="s">
        <v>116</v>
      </c>
      <c r="E127" s="166"/>
      <c r="F127" s="166"/>
      <c r="G127" s="166"/>
      <c r="H127" s="166"/>
      <c r="I127" s="166"/>
      <c r="J127" s="166"/>
      <c r="K127" s="166"/>
      <c r="L127" s="166"/>
      <c r="M127" s="166"/>
      <c r="N127" s="235">
        <f>BK127</f>
        <v>0</v>
      </c>
      <c r="O127" s="236"/>
      <c r="P127" s="236"/>
      <c r="Q127" s="236"/>
      <c r="R127" s="159"/>
      <c r="T127" s="160"/>
      <c r="U127" s="157"/>
      <c r="V127" s="157"/>
      <c r="W127" s="161">
        <f>SUM(W128:W130)</f>
        <v>0</v>
      </c>
      <c r="X127" s="157"/>
      <c r="Y127" s="161">
        <f>SUM(Y128:Y130)</f>
        <v>31.765498800000003</v>
      </c>
      <c r="Z127" s="157"/>
      <c r="AA127" s="162">
        <f>SUM(AA128:AA130)</f>
        <v>0</v>
      </c>
      <c r="AR127" s="163" t="s">
        <v>82</v>
      </c>
      <c r="AT127" s="164" t="s">
        <v>75</v>
      </c>
      <c r="AU127" s="164" t="s">
        <v>82</v>
      </c>
      <c r="AY127" s="163" t="s">
        <v>144</v>
      </c>
      <c r="BK127" s="165">
        <f>SUM(BK128:BK130)</f>
        <v>0</v>
      </c>
    </row>
    <row r="128" spans="2:65" s="1" customFormat="1" ht="31.5" customHeight="1">
      <c r="B128" s="34"/>
      <c r="C128" s="167" t="s">
        <v>149</v>
      </c>
      <c r="D128" s="167" t="s">
        <v>145</v>
      </c>
      <c r="E128" s="168" t="s">
        <v>158</v>
      </c>
      <c r="F128" s="243" t="s">
        <v>159</v>
      </c>
      <c r="G128" s="243"/>
      <c r="H128" s="243"/>
      <c r="I128" s="243"/>
      <c r="J128" s="169" t="s">
        <v>148</v>
      </c>
      <c r="K128" s="170">
        <v>78.14</v>
      </c>
      <c r="L128" s="241">
        <v>0</v>
      </c>
      <c r="M128" s="244"/>
      <c r="N128" s="242">
        <f>ROUND(L128*K128,3)</f>
        <v>0</v>
      </c>
      <c r="O128" s="242"/>
      <c r="P128" s="242"/>
      <c r="Q128" s="242"/>
      <c r="R128" s="36"/>
      <c r="T128" s="172" t="s">
        <v>20</v>
      </c>
      <c r="U128" s="43" t="s">
        <v>43</v>
      </c>
      <c r="V128" s="35"/>
      <c r="W128" s="173">
        <f>V128*K128</f>
        <v>0</v>
      </c>
      <c r="X128" s="173">
        <v>0.16192000000000001</v>
      </c>
      <c r="Y128" s="173">
        <f>X128*K128</f>
        <v>12.652428800000001</v>
      </c>
      <c r="Z128" s="173">
        <v>0</v>
      </c>
      <c r="AA128" s="174">
        <f>Z128*K128</f>
        <v>0</v>
      </c>
      <c r="AR128" s="17" t="s">
        <v>149</v>
      </c>
      <c r="AT128" s="17" t="s">
        <v>145</v>
      </c>
      <c r="AU128" s="17" t="s">
        <v>85</v>
      </c>
      <c r="AY128" s="17" t="s">
        <v>144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7" t="s">
        <v>85</v>
      </c>
      <c r="BK128" s="175">
        <f>ROUND(L128*K128,3)</f>
        <v>0</v>
      </c>
      <c r="BL128" s="17" t="s">
        <v>149</v>
      </c>
      <c r="BM128" s="17" t="s">
        <v>160</v>
      </c>
    </row>
    <row r="129" spans="2:65" s="1" customFormat="1" ht="44.25" customHeight="1">
      <c r="B129" s="34"/>
      <c r="C129" s="167" t="s">
        <v>161</v>
      </c>
      <c r="D129" s="167" t="s">
        <v>145</v>
      </c>
      <c r="E129" s="168" t="s">
        <v>162</v>
      </c>
      <c r="F129" s="243" t="s">
        <v>163</v>
      </c>
      <c r="G129" s="243"/>
      <c r="H129" s="243"/>
      <c r="I129" s="243"/>
      <c r="J129" s="169" t="s">
        <v>148</v>
      </c>
      <c r="K129" s="170">
        <v>78.14</v>
      </c>
      <c r="L129" s="241">
        <v>0</v>
      </c>
      <c r="M129" s="244"/>
      <c r="N129" s="242">
        <f>ROUND(L129*K129,3)</f>
        <v>0</v>
      </c>
      <c r="O129" s="242"/>
      <c r="P129" s="242"/>
      <c r="Q129" s="242"/>
      <c r="R129" s="36"/>
      <c r="T129" s="172" t="s">
        <v>20</v>
      </c>
      <c r="U129" s="43" t="s">
        <v>43</v>
      </c>
      <c r="V129" s="35"/>
      <c r="W129" s="173">
        <f>V129*K129</f>
        <v>0</v>
      </c>
      <c r="X129" s="173">
        <v>0.112</v>
      </c>
      <c r="Y129" s="173">
        <f>X129*K129</f>
        <v>8.7516800000000003</v>
      </c>
      <c r="Z129" s="173">
        <v>0</v>
      </c>
      <c r="AA129" s="174">
        <f>Z129*K129</f>
        <v>0</v>
      </c>
      <c r="AR129" s="17" t="s">
        <v>149</v>
      </c>
      <c r="AT129" s="17" t="s">
        <v>145</v>
      </c>
      <c r="AU129" s="17" t="s">
        <v>85</v>
      </c>
      <c r="AY129" s="17" t="s">
        <v>144</v>
      </c>
      <c r="BE129" s="109">
        <f>IF(U129="základná",N129,0)</f>
        <v>0</v>
      </c>
      <c r="BF129" s="109">
        <f>IF(U129="znížená",N129,0)</f>
        <v>0</v>
      </c>
      <c r="BG129" s="109">
        <f>IF(U129="zákl. prenesená",N129,0)</f>
        <v>0</v>
      </c>
      <c r="BH129" s="109">
        <f>IF(U129="zníž. prenesená",N129,0)</f>
        <v>0</v>
      </c>
      <c r="BI129" s="109">
        <f>IF(U129="nulová",N129,0)</f>
        <v>0</v>
      </c>
      <c r="BJ129" s="17" t="s">
        <v>85</v>
      </c>
      <c r="BK129" s="175">
        <f>ROUND(L129*K129,3)</f>
        <v>0</v>
      </c>
      <c r="BL129" s="17" t="s">
        <v>149</v>
      </c>
      <c r="BM129" s="17" t="s">
        <v>164</v>
      </c>
    </row>
    <row r="130" spans="2:65" s="1" customFormat="1" ht="22.5" customHeight="1">
      <c r="B130" s="34"/>
      <c r="C130" s="176" t="s">
        <v>165</v>
      </c>
      <c r="D130" s="176" t="s">
        <v>166</v>
      </c>
      <c r="E130" s="177" t="s">
        <v>167</v>
      </c>
      <c r="F130" s="245" t="s">
        <v>168</v>
      </c>
      <c r="G130" s="245"/>
      <c r="H130" s="245"/>
      <c r="I130" s="245"/>
      <c r="J130" s="178" t="s">
        <v>148</v>
      </c>
      <c r="K130" s="179">
        <v>79.703000000000003</v>
      </c>
      <c r="L130" s="246">
        <v>0</v>
      </c>
      <c r="M130" s="247"/>
      <c r="N130" s="248">
        <f>ROUND(L130*K130,3)</f>
        <v>0</v>
      </c>
      <c r="O130" s="242"/>
      <c r="P130" s="242"/>
      <c r="Q130" s="242"/>
      <c r="R130" s="36"/>
      <c r="T130" s="172" t="s">
        <v>20</v>
      </c>
      <c r="U130" s="43" t="s">
        <v>43</v>
      </c>
      <c r="V130" s="35"/>
      <c r="W130" s="173">
        <f>V130*K130</f>
        <v>0</v>
      </c>
      <c r="X130" s="173">
        <v>0.13</v>
      </c>
      <c r="Y130" s="173">
        <f>X130*K130</f>
        <v>10.36139</v>
      </c>
      <c r="Z130" s="173">
        <v>0</v>
      </c>
      <c r="AA130" s="174">
        <f>Z130*K130</f>
        <v>0</v>
      </c>
      <c r="AR130" s="17" t="s">
        <v>169</v>
      </c>
      <c r="AT130" s="17" t="s">
        <v>166</v>
      </c>
      <c r="AU130" s="17" t="s">
        <v>85</v>
      </c>
      <c r="AY130" s="17" t="s">
        <v>144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7" t="s">
        <v>85</v>
      </c>
      <c r="BK130" s="175">
        <f>ROUND(L130*K130,3)</f>
        <v>0</v>
      </c>
      <c r="BL130" s="17" t="s">
        <v>149</v>
      </c>
      <c r="BM130" s="17" t="s">
        <v>170</v>
      </c>
    </row>
    <row r="131" spans="2:65" s="9" customFormat="1" ht="29.85" customHeight="1">
      <c r="B131" s="156"/>
      <c r="C131" s="157"/>
      <c r="D131" s="166" t="s">
        <v>117</v>
      </c>
      <c r="E131" s="166"/>
      <c r="F131" s="166"/>
      <c r="G131" s="166"/>
      <c r="H131" s="166"/>
      <c r="I131" s="166"/>
      <c r="J131" s="166"/>
      <c r="K131" s="166"/>
      <c r="L131" s="166"/>
      <c r="M131" s="166"/>
      <c r="N131" s="235">
        <f>BK131</f>
        <v>0</v>
      </c>
      <c r="O131" s="236"/>
      <c r="P131" s="236"/>
      <c r="Q131" s="236"/>
      <c r="R131" s="159"/>
      <c r="T131" s="160"/>
      <c r="U131" s="157"/>
      <c r="V131" s="157"/>
      <c r="W131" s="161">
        <f>SUM(W132:W137)</f>
        <v>0</v>
      </c>
      <c r="X131" s="157"/>
      <c r="Y131" s="161">
        <f>SUM(Y132:Y137)</f>
        <v>6.721152</v>
      </c>
      <c r="Z131" s="157"/>
      <c r="AA131" s="162">
        <f>SUM(AA132:AA137)</f>
        <v>0</v>
      </c>
      <c r="AR131" s="163" t="s">
        <v>82</v>
      </c>
      <c r="AT131" s="164" t="s">
        <v>75</v>
      </c>
      <c r="AU131" s="164" t="s">
        <v>82</v>
      </c>
      <c r="AY131" s="163" t="s">
        <v>144</v>
      </c>
      <c r="BK131" s="165">
        <f>SUM(BK132:BK137)</f>
        <v>0</v>
      </c>
    </row>
    <row r="132" spans="2:65" s="1" customFormat="1" ht="44.25" customHeight="1">
      <c r="B132" s="34"/>
      <c r="C132" s="167" t="s">
        <v>171</v>
      </c>
      <c r="D132" s="167" t="s">
        <v>145</v>
      </c>
      <c r="E132" s="168" t="s">
        <v>172</v>
      </c>
      <c r="F132" s="243" t="s">
        <v>173</v>
      </c>
      <c r="G132" s="243"/>
      <c r="H132" s="243"/>
      <c r="I132" s="243"/>
      <c r="J132" s="169" t="s">
        <v>174</v>
      </c>
      <c r="K132" s="170">
        <v>55.2</v>
      </c>
      <c r="L132" s="241">
        <v>0</v>
      </c>
      <c r="M132" s="244"/>
      <c r="N132" s="242">
        <f t="shared" ref="N132:N137" si="5">ROUND(L132*K132,3)</f>
        <v>0</v>
      </c>
      <c r="O132" s="242"/>
      <c r="P132" s="242"/>
      <c r="Q132" s="242"/>
      <c r="R132" s="36"/>
      <c r="T132" s="172" t="s">
        <v>20</v>
      </c>
      <c r="U132" s="43" t="s">
        <v>43</v>
      </c>
      <c r="V132" s="35"/>
      <c r="W132" s="173">
        <f t="shared" ref="W132:W137" si="6">V132*K132</f>
        <v>0</v>
      </c>
      <c r="X132" s="173">
        <v>9.8530000000000006E-2</v>
      </c>
      <c r="Y132" s="173">
        <f t="shared" ref="Y132:Y137" si="7">X132*K132</f>
        <v>5.4388560000000004</v>
      </c>
      <c r="Z132" s="173">
        <v>0</v>
      </c>
      <c r="AA132" s="174">
        <f t="shared" ref="AA132:AA137" si="8">Z132*K132</f>
        <v>0</v>
      </c>
      <c r="AR132" s="17" t="s">
        <v>149</v>
      </c>
      <c r="AT132" s="17" t="s">
        <v>145</v>
      </c>
      <c r="AU132" s="17" t="s">
        <v>85</v>
      </c>
      <c r="AY132" s="17" t="s">
        <v>144</v>
      </c>
      <c r="BE132" s="109">
        <f t="shared" ref="BE132:BE137" si="9">IF(U132="základná",N132,0)</f>
        <v>0</v>
      </c>
      <c r="BF132" s="109">
        <f t="shared" ref="BF132:BF137" si="10">IF(U132="znížená",N132,0)</f>
        <v>0</v>
      </c>
      <c r="BG132" s="109">
        <f t="shared" ref="BG132:BG137" si="11">IF(U132="zákl. prenesená",N132,0)</f>
        <v>0</v>
      </c>
      <c r="BH132" s="109">
        <f t="shared" ref="BH132:BH137" si="12">IF(U132="zníž. prenesená",N132,0)</f>
        <v>0</v>
      </c>
      <c r="BI132" s="109">
        <f t="shared" ref="BI132:BI137" si="13">IF(U132="nulová",N132,0)</f>
        <v>0</v>
      </c>
      <c r="BJ132" s="17" t="s">
        <v>85</v>
      </c>
      <c r="BK132" s="175">
        <f t="shared" ref="BK132:BK137" si="14">ROUND(L132*K132,3)</f>
        <v>0</v>
      </c>
      <c r="BL132" s="17" t="s">
        <v>149</v>
      </c>
      <c r="BM132" s="17" t="s">
        <v>175</v>
      </c>
    </row>
    <row r="133" spans="2:65" s="1" customFormat="1" ht="22.5" customHeight="1">
      <c r="B133" s="34"/>
      <c r="C133" s="176" t="s">
        <v>169</v>
      </c>
      <c r="D133" s="176" t="s">
        <v>166</v>
      </c>
      <c r="E133" s="177" t="s">
        <v>176</v>
      </c>
      <c r="F133" s="245" t="s">
        <v>177</v>
      </c>
      <c r="G133" s="245"/>
      <c r="H133" s="245"/>
      <c r="I133" s="245"/>
      <c r="J133" s="178" t="s">
        <v>178</v>
      </c>
      <c r="K133" s="179">
        <v>55.752000000000002</v>
      </c>
      <c r="L133" s="246">
        <v>0</v>
      </c>
      <c r="M133" s="247"/>
      <c r="N133" s="248">
        <f t="shared" si="5"/>
        <v>0</v>
      </c>
      <c r="O133" s="242"/>
      <c r="P133" s="242"/>
      <c r="Q133" s="242"/>
      <c r="R133" s="36"/>
      <c r="T133" s="172" t="s">
        <v>20</v>
      </c>
      <c r="U133" s="43" t="s">
        <v>43</v>
      </c>
      <c r="V133" s="35"/>
      <c r="W133" s="173">
        <f t="shared" si="6"/>
        <v>0</v>
      </c>
      <c r="X133" s="173">
        <v>2.3E-2</v>
      </c>
      <c r="Y133" s="173">
        <f t="shared" si="7"/>
        <v>1.2822960000000001</v>
      </c>
      <c r="Z133" s="173">
        <v>0</v>
      </c>
      <c r="AA133" s="174">
        <f t="shared" si="8"/>
        <v>0</v>
      </c>
      <c r="AR133" s="17" t="s">
        <v>169</v>
      </c>
      <c r="AT133" s="17" t="s">
        <v>166</v>
      </c>
      <c r="AU133" s="17" t="s">
        <v>85</v>
      </c>
      <c r="AY133" s="17" t="s">
        <v>144</v>
      </c>
      <c r="BE133" s="109">
        <f t="shared" si="9"/>
        <v>0</v>
      </c>
      <c r="BF133" s="109">
        <f t="shared" si="10"/>
        <v>0</v>
      </c>
      <c r="BG133" s="109">
        <f t="shared" si="11"/>
        <v>0</v>
      </c>
      <c r="BH133" s="109">
        <f t="shared" si="12"/>
        <v>0</v>
      </c>
      <c r="BI133" s="109">
        <f t="shared" si="13"/>
        <v>0</v>
      </c>
      <c r="BJ133" s="17" t="s">
        <v>85</v>
      </c>
      <c r="BK133" s="175">
        <f t="shared" si="14"/>
        <v>0</v>
      </c>
      <c r="BL133" s="17" t="s">
        <v>149</v>
      </c>
      <c r="BM133" s="17" t="s">
        <v>179</v>
      </c>
    </row>
    <row r="134" spans="2:65" s="1" customFormat="1" ht="31.5" customHeight="1">
      <c r="B134" s="34"/>
      <c r="C134" s="167" t="s">
        <v>180</v>
      </c>
      <c r="D134" s="167" t="s">
        <v>145</v>
      </c>
      <c r="E134" s="168" t="s">
        <v>181</v>
      </c>
      <c r="F134" s="243" t="s">
        <v>182</v>
      </c>
      <c r="G134" s="243"/>
      <c r="H134" s="243"/>
      <c r="I134" s="243"/>
      <c r="J134" s="169" t="s">
        <v>174</v>
      </c>
      <c r="K134" s="170">
        <v>4.5999999999999996</v>
      </c>
      <c r="L134" s="241">
        <v>0</v>
      </c>
      <c r="M134" s="244"/>
      <c r="N134" s="242">
        <f t="shared" si="5"/>
        <v>0</v>
      </c>
      <c r="O134" s="242"/>
      <c r="P134" s="242"/>
      <c r="Q134" s="242"/>
      <c r="R134" s="36"/>
      <c r="T134" s="172" t="s">
        <v>20</v>
      </c>
      <c r="U134" s="43" t="s">
        <v>43</v>
      </c>
      <c r="V134" s="35"/>
      <c r="W134" s="173">
        <f t="shared" si="6"/>
        <v>0</v>
      </c>
      <c r="X134" s="173">
        <v>0</v>
      </c>
      <c r="Y134" s="173">
        <f t="shared" si="7"/>
        <v>0</v>
      </c>
      <c r="Z134" s="173">
        <v>0</v>
      </c>
      <c r="AA134" s="174">
        <f t="shared" si="8"/>
        <v>0</v>
      </c>
      <c r="AR134" s="17" t="s">
        <v>149</v>
      </c>
      <c r="AT134" s="17" t="s">
        <v>145</v>
      </c>
      <c r="AU134" s="17" t="s">
        <v>85</v>
      </c>
      <c r="AY134" s="17" t="s">
        <v>144</v>
      </c>
      <c r="BE134" s="109">
        <f t="shared" si="9"/>
        <v>0</v>
      </c>
      <c r="BF134" s="109">
        <f t="shared" si="10"/>
        <v>0</v>
      </c>
      <c r="BG134" s="109">
        <f t="shared" si="11"/>
        <v>0</v>
      </c>
      <c r="BH134" s="109">
        <f t="shared" si="12"/>
        <v>0</v>
      </c>
      <c r="BI134" s="109">
        <f t="shared" si="13"/>
        <v>0</v>
      </c>
      <c r="BJ134" s="17" t="s">
        <v>85</v>
      </c>
      <c r="BK134" s="175">
        <f t="shared" si="14"/>
        <v>0</v>
      </c>
      <c r="BL134" s="17" t="s">
        <v>149</v>
      </c>
      <c r="BM134" s="17" t="s">
        <v>183</v>
      </c>
    </row>
    <row r="135" spans="2:65" s="1" customFormat="1" ht="44.25" customHeight="1">
      <c r="B135" s="34"/>
      <c r="C135" s="167" t="s">
        <v>184</v>
      </c>
      <c r="D135" s="167" t="s">
        <v>145</v>
      </c>
      <c r="E135" s="168" t="s">
        <v>185</v>
      </c>
      <c r="F135" s="243" t="s">
        <v>186</v>
      </c>
      <c r="G135" s="243"/>
      <c r="H135" s="243"/>
      <c r="I135" s="243"/>
      <c r="J135" s="169" t="s">
        <v>187</v>
      </c>
      <c r="K135" s="170">
        <v>0.83299999999999996</v>
      </c>
      <c r="L135" s="241">
        <v>0</v>
      </c>
      <c r="M135" s="244"/>
      <c r="N135" s="242">
        <f t="shared" si="5"/>
        <v>0</v>
      </c>
      <c r="O135" s="242"/>
      <c r="P135" s="242"/>
      <c r="Q135" s="242"/>
      <c r="R135" s="36"/>
      <c r="T135" s="172" t="s">
        <v>20</v>
      </c>
      <c r="U135" s="43" t="s">
        <v>43</v>
      </c>
      <c r="V135" s="35"/>
      <c r="W135" s="173">
        <f t="shared" si="6"/>
        <v>0</v>
      </c>
      <c r="X135" s="173">
        <v>0</v>
      </c>
      <c r="Y135" s="173">
        <f t="shared" si="7"/>
        <v>0</v>
      </c>
      <c r="Z135" s="173">
        <v>0</v>
      </c>
      <c r="AA135" s="174">
        <f t="shared" si="8"/>
        <v>0</v>
      </c>
      <c r="AR135" s="17" t="s">
        <v>149</v>
      </c>
      <c r="AT135" s="17" t="s">
        <v>145</v>
      </c>
      <c r="AU135" s="17" t="s">
        <v>85</v>
      </c>
      <c r="AY135" s="17" t="s">
        <v>144</v>
      </c>
      <c r="BE135" s="109">
        <f t="shared" si="9"/>
        <v>0</v>
      </c>
      <c r="BF135" s="109">
        <f t="shared" si="10"/>
        <v>0</v>
      </c>
      <c r="BG135" s="109">
        <f t="shared" si="11"/>
        <v>0</v>
      </c>
      <c r="BH135" s="109">
        <f t="shared" si="12"/>
        <v>0</v>
      </c>
      <c r="BI135" s="109">
        <f t="shared" si="13"/>
        <v>0</v>
      </c>
      <c r="BJ135" s="17" t="s">
        <v>85</v>
      </c>
      <c r="BK135" s="175">
        <f t="shared" si="14"/>
        <v>0</v>
      </c>
      <c r="BL135" s="17" t="s">
        <v>149</v>
      </c>
      <c r="BM135" s="17" t="s">
        <v>188</v>
      </c>
    </row>
    <row r="136" spans="2:65" s="1" customFormat="1" ht="31.5" customHeight="1">
      <c r="B136" s="34"/>
      <c r="C136" s="167" t="s">
        <v>189</v>
      </c>
      <c r="D136" s="167" t="s">
        <v>145</v>
      </c>
      <c r="E136" s="168" t="s">
        <v>190</v>
      </c>
      <c r="F136" s="243" t="s">
        <v>191</v>
      </c>
      <c r="G136" s="243"/>
      <c r="H136" s="243"/>
      <c r="I136" s="243"/>
      <c r="J136" s="169" t="s">
        <v>187</v>
      </c>
      <c r="K136" s="170">
        <v>0.83299999999999996</v>
      </c>
      <c r="L136" s="241">
        <v>0</v>
      </c>
      <c r="M136" s="244"/>
      <c r="N136" s="242">
        <f t="shared" si="5"/>
        <v>0</v>
      </c>
      <c r="O136" s="242"/>
      <c r="P136" s="242"/>
      <c r="Q136" s="242"/>
      <c r="R136" s="36"/>
      <c r="T136" s="172" t="s">
        <v>20</v>
      </c>
      <c r="U136" s="43" t="s">
        <v>43</v>
      </c>
      <c r="V136" s="35"/>
      <c r="W136" s="173">
        <f t="shared" si="6"/>
        <v>0</v>
      </c>
      <c r="X136" s="173">
        <v>0</v>
      </c>
      <c r="Y136" s="173">
        <f t="shared" si="7"/>
        <v>0</v>
      </c>
      <c r="Z136" s="173">
        <v>0</v>
      </c>
      <c r="AA136" s="174">
        <f t="shared" si="8"/>
        <v>0</v>
      </c>
      <c r="AR136" s="17" t="s">
        <v>149</v>
      </c>
      <c r="AT136" s="17" t="s">
        <v>145</v>
      </c>
      <c r="AU136" s="17" t="s">
        <v>85</v>
      </c>
      <c r="AY136" s="17" t="s">
        <v>144</v>
      </c>
      <c r="BE136" s="109">
        <f t="shared" si="9"/>
        <v>0</v>
      </c>
      <c r="BF136" s="109">
        <f t="shared" si="10"/>
        <v>0</v>
      </c>
      <c r="BG136" s="109">
        <f t="shared" si="11"/>
        <v>0</v>
      </c>
      <c r="BH136" s="109">
        <f t="shared" si="12"/>
        <v>0</v>
      </c>
      <c r="BI136" s="109">
        <f t="shared" si="13"/>
        <v>0</v>
      </c>
      <c r="BJ136" s="17" t="s">
        <v>85</v>
      </c>
      <c r="BK136" s="175">
        <f t="shared" si="14"/>
        <v>0</v>
      </c>
      <c r="BL136" s="17" t="s">
        <v>149</v>
      </c>
      <c r="BM136" s="17" t="s">
        <v>192</v>
      </c>
    </row>
    <row r="137" spans="2:65" s="1" customFormat="1" ht="31.5" customHeight="1">
      <c r="B137" s="34"/>
      <c r="C137" s="167" t="s">
        <v>193</v>
      </c>
      <c r="D137" s="167" t="s">
        <v>145</v>
      </c>
      <c r="E137" s="168" t="s">
        <v>194</v>
      </c>
      <c r="F137" s="243" t="s">
        <v>195</v>
      </c>
      <c r="G137" s="243"/>
      <c r="H137" s="243"/>
      <c r="I137" s="243"/>
      <c r="J137" s="169" t="s">
        <v>187</v>
      </c>
      <c r="K137" s="170">
        <v>0.83299999999999996</v>
      </c>
      <c r="L137" s="241">
        <v>0</v>
      </c>
      <c r="M137" s="244"/>
      <c r="N137" s="242">
        <f t="shared" si="5"/>
        <v>0</v>
      </c>
      <c r="O137" s="242"/>
      <c r="P137" s="242"/>
      <c r="Q137" s="242"/>
      <c r="R137" s="36"/>
      <c r="T137" s="172" t="s">
        <v>20</v>
      </c>
      <c r="U137" s="43" t="s">
        <v>43</v>
      </c>
      <c r="V137" s="35"/>
      <c r="W137" s="173">
        <f t="shared" si="6"/>
        <v>0</v>
      </c>
      <c r="X137" s="173">
        <v>0</v>
      </c>
      <c r="Y137" s="173">
        <f t="shared" si="7"/>
        <v>0</v>
      </c>
      <c r="Z137" s="173">
        <v>0</v>
      </c>
      <c r="AA137" s="174">
        <f t="shared" si="8"/>
        <v>0</v>
      </c>
      <c r="AR137" s="17" t="s">
        <v>149</v>
      </c>
      <c r="AT137" s="17" t="s">
        <v>145</v>
      </c>
      <c r="AU137" s="17" t="s">
        <v>85</v>
      </c>
      <c r="AY137" s="17" t="s">
        <v>144</v>
      </c>
      <c r="BE137" s="109">
        <f t="shared" si="9"/>
        <v>0</v>
      </c>
      <c r="BF137" s="109">
        <f t="shared" si="10"/>
        <v>0</v>
      </c>
      <c r="BG137" s="109">
        <f t="shared" si="11"/>
        <v>0</v>
      </c>
      <c r="BH137" s="109">
        <f t="shared" si="12"/>
        <v>0</v>
      </c>
      <c r="BI137" s="109">
        <f t="shared" si="13"/>
        <v>0</v>
      </c>
      <c r="BJ137" s="17" t="s">
        <v>85</v>
      </c>
      <c r="BK137" s="175">
        <f t="shared" si="14"/>
        <v>0</v>
      </c>
      <c r="BL137" s="17" t="s">
        <v>149</v>
      </c>
      <c r="BM137" s="17" t="s">
        <v>196</v>
      </c>
    </row>
    <row r="138" spans="2:65" s="9" customFormat="1" ht="29.85" customHeight="1">
      <c r="B138" s="156"/>
      <c r="C138" s="157"/>
      <c r="D138" s="166" t="s">
        <v>118</v>
      </c>
      <c r="E138" s="166"/>
      <c r="F138" s="166"/>
      <c r="G138" s="166"/>
      <c r="H138" s="166"/>
      <c r="I138" s="166"/>
      <c r="J138" s="166"/>
      <c r="K138" s="166"/>
      <c r="L138" s="166"/>
      <c r="M138" s="166"/>
      <c r="N138" s="235">
        <f>BK138</f>
        <v>0</v>
      </c>
      <c r="O138" s="236"/>
      <c r="P138" s="236"/>
      <c r="Q138" s="236"/>
      <c r="R138" s="159"/>
      <c r="T138" s="160"/>
      <c r="U138" s="157"/>
      <c r="V138" s="157"/>
      <c r="W138" s="161">
        <f>W139</f>
        <v>0</v>
      </c>
      <c r="X138" s="157"/>
      <c r="Y138" s="161">
        <f>Y139</f>
        <v>0</v>
      </c>
      <c r="Z138" s="157"/>
      <c r="AA138" s="162">
        <f>AA139</f>
        <v>0</v>
      </c>
      <c r="AR138" s="163" t="s">
        <v>82</v>
      </c>
      <c r="AT138" s="164" t="s">
        <v>75</v>
      </c>
      <c r="AU138" s="164" t="s">
        <v>82</v>
      </c>
      <c r="AY138" s="163" t="s">
        <v>144</v>
      </c>
      <c r="BK138" s="165">
        <f>BK139</f>
        <v>0</v>
      </c>
    </row>
    <row r="139" spans="2:65" s="1" customFormat="1" ht="44.25" customHeight="1">
      <c r="B139" s="34"/>
      <c r="C139" s="167" t="s">
        <v>197</v>
      </c>
      <c r="D139" s="167" t="s">
        <v>145</v>
      </c>
      <c r="E139" s="168" t="s">
        <v>198</v>
      </c>
      <c r="F139" s="243" t="s">
        <v>199</v>
      </c>
      <c r="G139" s="243"/>
      <c r="H139" s="243"/>
      <c r="I139" s="243"/>
      <c r="J139" s="169" t="s">
        <v>187</v>
      </c>
      <c r="K139" s="170">
        <v>38.487000000000002</v>
      </c>
      <c r="L139" s="241">
        <v>0</v>
      </c>
      <c r="M139" s="244"/>
      <c r="N139" s="242">
        <f>ROUND(L139*K139,3)</f>
        <v>0</v>
      </c>
      <c r="O139" s="242"/>
      <c r="P139" s="242"/>
      <c r="Q139" s="242"/>
      <c r="R139" s="36"/>
      <c r="T139" s="172" t="s">
        <v>20</v>
      </c>
      <c r="U139" s="43" t="s">
        <v>43</v>
      </c>
      <c r="V139" s="35"/>
      <c r="W139" s="173">
        <f>V139*K139</f>
        <v>0</v>
      </c>
      <c r="X139" s="173">
        <v>0</v>
      </c>
      <c r="Y139" s="173">
        <f>X139*K139</f>
        <v>0</v>
      </c>
      <c r="Z139" s="173">
        <v>0</v>
      </c>
      <c r="AA139" s="174">
        <f>Z139*K139</f>
        <v>0</v>
      </c>
      <c r="AR139" s="17" t="s">
        <v>149</v>
      </c>
      <c r="AT139" s="17" t="s">
        <v>145</v>
      </c>
      <c r="AU139" s="17" t="s">
        <v>85</v>
      </c>
      <c r="AY139" s="17" t="s">
        <v>144</v>
      </c>
      <c r="BE139" s="109">
        <f>IF(U139="základná",N139,0)</f>
        <v>0</v>
      </c>
      <c r="BF139" s="109">
        <f>IF(U139="znížená",N139,0)</f>
        <v>0</v>
      </c>
      <c r="BG139" s="109">
        <f>IF(U139="zákl. prenesená",N139,0)</f>
        <v>0</v>
      </c>
      <c r="BH139" s="109">
        <f>IF(U139="zníž. prenesená",N139,0)</f>
        <v>0</v>
      </c>
      <c r="BI139" s="109">
        <f>IF(U139="nulová",N139,0)</f>
        <v>0</v>
      </c>
      <c r="BJ139" s="17" t="s">
        <v>85</v>
      </c>
      <c r="BK139" s="175">
        <f>ROUND(L139*K139,3)</f>
        <v>0</v>
      </c>
      <c r="BL139" s="17" t="s">
        <v>149</v>
      </c>
      <c r="BM139" s="17" t="s">
        <v>200</v>
      </c>
    </row>
    <row r="140" spans="2:65" s="1" customFormat="1" ht="49.9" customHeight="1">
      <c r="B140" s="34"/>
      <c r="C140" s="35"/>
      <c r="D140" s="158" t="s">
        <v>226</v>
      </c>
      <c r="E140" s="35"/>
      <c r="F140" s="35"/>
      <c r="G140" s="35"/>
      <c r="H140" s="35"/>
      <c r="I140" s="35"/>
      <c r="J140" s="35"/>
      <c r="K140" s="35"/>
      <c r="L140" s="35"/>
      <c r="M140" s="35"/>
      <c r="N140" s="237">
        <f t="shared" ref="N140:N145" si="15">BK140</f>
        <v>0</v>
      </c>
      <c r="O140" s="238"/>
      <c r="P140" s="238"/>
      <c r="Q140" s="238"/>
      <c r="R140" s="36"/>
      <c r="T140" s="142"/>
      <c r="U140" s="35"/>
      <c r="V140" s="35"/>
      <c r="W140" s="35"/>
      <c r="X140" s="35"/>
      <c r="Y140" s="35"/>
      <c r="Z140" s="35"/>
      <c r="AA140" s="77"/>
      <c r="AT140" s="17" t="s">
        <v>75</v>
      </c>
      <c r="AU140" s="17" t="s">
        <v>76</v>
      </c>
      <c r="AY140" s="17" t="s">
        <v>227</v>
      </c>
      <c r="BK140" s="175">
        <f>SUM(BK141:BK145)</f>
        <v>0</v>
      </c>
    </row>
    <row r="141" spans="2:65" s="1" customFormat="1" ht="22.35" customHeight="1">
      <c r="B141" s="34"/>
      <c r="C141" s="180" t="s">
        <v>20</v>
      </c>
      <c r="D141" s="180" t="s">
        <v>145</v>
      </c>
      <c r="E141" s="181" t="s">
        <v>20</v>
      </c>
      <c r="F141" s="240" t="s">
        <v>20</v>
      </c>
      <c r="G141" s="240"/>
      <c r="H141" s="240"/>
      <c r="I141" s="240"/>
      <c r="J141" s="182" t="s">
        <v>20</v>
      </c>
      <c r="K141" s="171"/>
      <c r="L141" s="241"/>
      <c r="M141" s="242"/>
      <c r="N141" s="242">
        <f t="shared" si="15"/>
        <v>0</v>
      </c>
      <c r="O141" s="242"/>
      <c r="P141" s="242"/>
      <c r="Q141" s="242"/>
      <c r="R141" s="36"/>
      <c r="T141" s="172" t="s">
        <v>20</v>
      </c>
      <c r="U141" s="183" t="s">
        <v>43</v>
      </c>
      <c r="V141" s="35"/>
      <c r="W141" s="35"/>
      <c r="X141" s="35"/>
      <c r="Y141" s="35"/>
      <c r="Z141" s="35"/>
      <c r="AA141" s="77"/>
      <c r="AT141" s="17" t="s">
        <v>227</v>
      </c>
      <c r="AU141" s="17" t="s">
        <v>82</v>
      </c>
      <c r="AY141" s="17" t="s">
        <v>227</v>
      </c>
      <c r="BE141" s="109">
        <f>IF(U141="základná",N141,0)</f>
        <v>0</v>
      </c>
      <c r="BF141" s="109">
        <f>IF(U141="znížená",N141,0)</f>
        <v>0</v>
      </c>
      <c r="BG141" s="109">
        <f>IF(U141="zákl. prenesená",N141,0)</f>
        <v>0</v>
      </c>
      <c r="BH141" s="109">
        <f>IF(U141="zníž. prenesená",N141,0)</f>
        <v>0</v>
      </c>
      <c r="BI141" s="109">
        <f>IF(U141="nulová",N141,0)</f>
        <v>0</v>
      </c>
      <c r="BJ141" s="17" t="s">
        <v>85</v>
      </c>
      <c r="BK141" s="175">
        <f>L141*K141</f>
        <v>0</v>
      </c>
    </row>
    <row r="142" spans="2:65" s="1" customFormat="1" ht="22.35" customHeight="1">
      <c r="B142" s="34"/>
      <c r="C142" s="180" t="s">
        <v>20</v>
      </c>
      <c r="D142" s="180" t="s">
        <v>145</v>
      </c>
      <c r="E142" s="181" t="s">
        <v>20</v>
      </c>
      <c r="F142" s="240" t="s">
        <v>20</v>
      </c>
      <c r="G142" s="240"/>
      <c r="H142" s="240"/>
      <c r="I142" s="240"/>
      <c r="J142" s="182" t="s">
        <v>20</v>
      </c>
      <c r="K142" s="171"/>
      <c r="L142" s="241"/>
      <c r="M142" s="242"/>
      <c r="N142" s="242">
        <f t="shared" si="15"/>
        <v>0</v>
      </c>
      <c r="O142" s="242"/>
      <c r="P142" s="242"/>
      <c r="Q142" s="242"/>
      <c r="R142" s="36"/>
      <c r="T142" s="172" t="s">
        <v>20</v>
      </c>
      <c r="U142" s="183" t="s">
        <v>43</v>
      </c>
      <c r="V142" s="35"/>
      <c r="W142" s="35"/>
      <c r="X142" s="35"/>
      <c r="Y142" s="35"/>
      <c r="Z142" s="35"/>
      <c r="AA142" s="77"/>
      <c r="AT142" s="17" t="s">
        <v>227</v>
      </c>
      <c r="AU142" s="17" t="s">
        <v>82</v>
      </c>
      <c r="AY142" s="17" t="s">
        <v>227</v>
      </c>
      <c r="BE142" s="109">
        <f>IF(U142="základná",N142,0)</f>
        <v>0</v>
      </c>
      <c r="BF142" s="109">
        <f>IF(U142="znížená",N142,0)</f>
        <v>0</v>
      </c>
      <c r="BG142" s="109">
        <f>IF(U142="zákl. prenesená",N142,0)</f>
        <v>0</v>
      </c>
      <c r="BH142" s="109">
        <f>IF(U142="zníž. prenesená",N142,0)</f>
        <v>0</v>
      </c>
      <c r="BI142" s="109">
        <f>IF(U142="nulová",N142,0)</f>
        <v>0</v>
      </c>
      <c r="BJ142" s="17" t="s">
        <v>85</v>
      </c>
      <c r="BK142" s="175">
        <f>L142*K142</f>
        <v>0</v>
      </c>
    </row>
    <row r="143" spans="2:65" s="1" customFormat="1" ht="22.35" customHeight="1">
      <c r="B143" s="34"/>
      <c r="C143" s="180" t="s">
        <v>20</v>
      </c>
      <c r="D143" s="180" t="s">
        <v>145</v>
      </c>
      <c r="E143" s="181" t="s">
        <v>20</v>
      </c>
      <c r="F143" s="240" t="s">
        <v>20</v>
      </c>
      <c r="G143" s="240"/>
      <c r="H143" s="240"/>
      <c r="I143" s="240"/>
      <c r="J143" s="182" t="s">
        <v>20</v>
      </c>
      <c r="K143" s="171"/>
      <c r="L143" s="241"/>
      <c r="M143" s="242"/>
      <c r="N143" s="242">
        <f t="shared" si="15"/>
        <v>0</v>
      </c>
      <c r="O143" s="242"/>
      <c r="P143" s="242"/>
      <c r="Q143" s="242"/>
      <c r="R143" s="36"/>
      <c r="T143" s="172" t="s">
        <v>20</v>
      </c>
      <c r="U143" s="183" t="s">
        <v>43</v>
      </c>
      <c r="V143" s="35"/>
      <c r="W143" s="35"/>
      <c r="X143" s="35"/>
      <c r="Y143" s="35"/>
      <c r="Z143" s="35"/>
      <c r="AA143" s="77"/>
      <c r="AT143" s="17" t="s">
        <v>227</v>
      </c>
      <c r="AU143" s="17" t="s">
        <v>82</v>
      </c>
      <c r="AY143" s="17" t="s">
        <v>227</v>
      </c>
      <c r="BE143" s="109">
        <f>IF(U143="základná",N143,0)</f>
        <v>0</v>
      </c>
      <c r="BF143" s="109">
        <f>IF(U143="znížená",N143,0)</f>
        <v>0</v>
      </c>
      <c r="BG143" s="109">
        <f>IF(U143="zákl. prenesená",N143,0)</f>
        <v>0</v>
      </c>
      <c r="BH143" s="109">
        <f>IF(U143="zníž. prenesená",N143,0)</f>
        <v>0</v>
      </c>
      <c r="BI143" s="109">
        <f>IF(U143="nulová",N143,0)</f>
        <v>0</v>
      </c>
      <c r="BJ143" s="17" t="s">
        <v>85</v>
      </c>
      <c r="BK143" s="175">
        <f>L143*K143</f>
        <v>0</v>
      </c>
    </row>
    <row r="144" spans="2:65" s="1" customFormat="1" ht="22.35" customHeight="1">
      <c r="B144" s="34"/>
      <c r="C144" s="180" t="s">
        <v>20</v>
      </c>
      <c r="D144" s="180" t="s">
        <v>145</v>
      </c>
      <c r="E144" s="181" t="s">
        <v>20</v>
      </c>
      <c r="F144" s="240" t="s">
        <v>20</v>
      </c>
      <c r="G144" s="240"/>
      <c r="H144" s="240"/>
      <c r="I144" s="240"/>
      <c r="J144" s="182" t="s">
        <v>20</v>
      </c>
      <c r="K144" s="171"/>
      <c r="L144" s="241"/>
      <c r="M144" s="242"/>
      <c r="N144" s="242">
        <f t="shared" si="15"/>
        <v>0</v>
      </c>
      <c r="O144" s="242"/>
      <c r="P144" s="242"/>
      <c r="Q144" s="242"/>
      <c r="R144" s="36"/>
      <c r="T144" s="172" t="s">
        <v>20</v>
      </c>
      <c r="U144" s="183" t="s">
        <v>43</v>
      </c>
      <c r="V144" s="35"/>
      <c r="W144" s="35"/>
      <c r="X144" s="35"/>
      <c r="Y144" s="35"/>
      <c r="Z144" s="35"/>
      <c r="AA144" s="77"/>
      <c r="AT144" s="17" t="s">
        <v>227</v>
      </c>
      <c r="AU144" s="17" t="s">
        <v>82</v>
      </c>
      <c r="AY144" s="17" t="s">
        <v>227</v>
      </c>
      <c r="BE144" s="109">
        <f>IF(U144="základná",N144,0)</f>
        <v>0</v>
      </c>
      <c r="BF144" s="109">
        <f>IF(U144="znížená",N144,0)</f>
        <v>0</v>
      </c>
      <c r="BG144" s="109">
        <f>IF(U144="zákl. prenesená",N144,0)</f>
        <v>0</v>
      </c>
      <c r="BH144" s="109">
        <f>IF(U144="zníž. prenesená",N144,0)</f>
        <v>0</v>
      </c>
      <c r="BI144" s="109">
        <f>IF(U144="nulová",N144,0)</f>
        <v>0</v>
      </c>
      <c r="BJ144" s="17" t="s">
        <v>85</v>
      </c>
      <c r="BK144" s="175">
        <f>L144*K144</f>
        <v>0</v>
      </c>
    </row>
    <row r="145" spans="2:63" s="1" customFormat="1" ht="22.35" customHeight="1">
      <c r="B145" s="34"/>
      <c r="C145" s="180" t="s">
        <v>20</v>
      </c>
      <c r="D145" s="180" t="s">
        <v>145</v>
      </c>
      <c r="E145" s="181" t="s">
        <v>20</v>
      </c>
      <c r="F145" s="240" t="s">
        <v>20</v>
      </c>
      <c r="G145" s="240"/>
      <c r="H145" s="240"/>
      <c r="I145" s="240"/>
      <c r="J145" s="182" t="s">
        <v>20</v>
      </c>
      <c r="K145" s="171"/>
      <c r="L145" s="241"/>
      <c r="M145" s="242"/>
      <c r="N145" s="242">
        <f t="shared" si="15"/>
        <v>0</v>
      </c>
      <c r="O145" s="242"/>
      <c r="P145" s="242"/>
      <c r="Q145" s="242"/>
      <c r="R145" s="36"/>
      <c r="T145" s="172" t="s">
        <v>20</v>
      </c>
      <c r="U145" s="183" t="s">
        <v>43</v>
      </c>
      <c r="V145" s="55"/>
      <c r="W145" s="55"/>
      <c r="X145" s="55"/>
      <c r="Y145" s="55"/>
      <c r="Z145" s="55"/>
      <c r="AA145" s="57"/>
      <c r="AT145" s="17" t="s">
        <v>227</v>
      </c>
      <c r="AU145" s="17" t="s">
        <v>82</v>
      </c>
      <c r="AY145" s="17" t="s">
        <v>227</v>
      </c>
      <c r="BE145" s="109">
        <f>IF(U145="základná",N145,0)</f>
        <v>0</v>
      </c>
      <c r="BF145" s="109">
        <f>IF(U145="znížená",N145,0)</f>
        <v>0</v>
      </c>
      <c r="BG145" s="109">
        <f>IF(U145="zákl. prenesená",N145,0)</f>
        <v>0</v>
      </c>
      <c r="BH145" s="109">
        <f>IF(U145="zníž. prenesená",N145,0)</f>
        <v>0</v>
      </c>
      <c r="BI145" s="109">
        <f>IF(U145="nulová",N145,0)</f>
        <v>0</v>
      </c>
      <c r="BJ145" s="17" t="s">
        <v>85</v>
      </c>
      <c r="BK145" s="175">
        <f>L145*K145</f>
        <v>0</v>
      </c>
    </row>
    <row r="146" spans="2:63" s="1" customFormat="1" ht="6.95" customHeight="1">
      <c r="B146" s="58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60"/>
    </row>
  </sheetData>
  <sheetProtection algorithmName="SHA-512" hashValue="49u4e9GfCwV7myVz+w9cX8iQ54SfS/aGj+XXShbzcl4QlT4/uF+hqBwjooN6EPoLxsY2pvCgXF26uphEIQu76A==" saltValue="x17ONQBDUNI7PCc5BaL/hA==" spinCount="100000" sheet="1" objects="1" scenarios="1" formatCells="0" formatColumns="0" formatRows="0" sort="0" autoFilter="0"/>
  <mergeCells count="129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F129:I129"/>
    <mergeCell ref="L129:M129"/>
    <mergeCell ref="N129:Q129"/>
    <mergeCell ref="F130:I130"/>
    <mergeCell ref="L130:M130"/>
    <mergeCell ref="N130:Q130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41:I141"/>
    <mergeCell ref="L141:M141"/>
    <mergeCell ref="N141:Q141"/>
    <mergeCell ref="F142:I142"/>
    <mergeCell ref="L142:M142"/>
    <mergeCell ref="N142:Q142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N121:Q121"/>
    <mergeCell ref="N122:Q122"/>
    <mergeCell ref="N123:Q123"/>
    <mergeCell ref="N127:Q127"/>
    <mergeCell ref="N131:Q131"/>
    <mergeCell ref="N138:Q138"/>
    <mergeCell ref="N140:Q140"/>
    <mergeCell ref="H1:K1"/>
    <mergeCell ref="S2:AC2"/>
    <mergeCell ref="F139:I139"/>
    <mergeCell ref="L139:M139"/>
    <mergeCell ref="N139:Q139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28:I128"/>
    <mergeCell ref="L128:M128"/>
    <mergeCell ref="N128:Q128"/>
  </mergeCells>
  <dataValidations count="2">
    <dataValidation type="list" allowBlank="1" showInputMessage="1" showErrorMessage="1" error="Povolené sú hodnoty K, M." sqref="D141:D146">
      <formula1>"K, M"</formula1>
    </dataValidation>
    <dataValidation type="list" allowBlank="1" showInputMessage="1" showErrorMessage="1" error="Povolené sú hodnoty základná, znížená, nulová." sqref="U141:U146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47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100</v>
      </c>
      <c r="G1" s="13"/>
      <c r="H1" s="239" t="s">
        <v>101</v>
      </c>
      <c r="I1" s="239"/>
      <c r="J1" s="239"/>
      <c r="K1" s="239"/>
      <c r="L1" s="13" t="s">
        <v>102</v>
      </c>
      <c r="M1" s="11"/>
      <c r="N1" s="11"/>
      <c r="O1" s="12" t="s">
        <v>103</v>
      </c>
      <c r="P1" s="11"/>
      <c r="Q1" s="11"/>
      <c r="R1" s="11"/>
      <c r="S1" s="13" t="s">
        <v>104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8" t="s">
        <v>7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S2" s="186" t="s">
        <v>8</v>
      </c>
      <c r="T2" s="187"/>
      <c r="U2" s="187"/>
      <c r="V2" s="187"/>
      <c r="W2" s="187"/>
      <c r="X2" s="187"/>
      <c r="Y2" s="187"/>
      <c r="Z2" s="187"/>
      <c r="AA2" s="187"/>
      <c r="AB2" s="187"/>
      <c r="AC2" s="187"/>
      <c r="AT2" s="17" t="s">
        <v>90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200" t="s">
        <v>105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ht="25.35" customHeight="1">
      <c r="B6" s="21"/>
      <c r="C6" s="25"/>
      <c r="D6" s="29" t="s">
        <v>17</v>
      </c>
      <c r="E6" s="25"/>
      <c r="F6" s="258" t="str">
        <f>'Rekapitulácia stavby'!K6</f>
        <v>Oprava chodníkov pri OB 1014 na ul. Malá Okružná</v>
      </c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"/>
      <c r="R6" s="22"/>
    </row>
    <row r="7" spans="1:66" s="1" customFormat="1" ht="32.85" customHeight="1">
      <c r="B7" s="34"/>
      <c r="C7" s="35"/>
      <c r="D7" s="28" t="s">
        <v>106</v>
      </c>
      <c r="E7" s="35"/>
      <c r="F7" s="224" t="s">
        <v>230</v>
      </c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71" t="str">
        <f>'Rekapitulácia stavby'!AN8</f>
        <v>27. 2. 2017</v>
      </c>
      <c r="P9" s="249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26</v>
      </c>
      <c r="E11" s="35"/>
      <c r="F11" s="35"/>
      <c r="G11" s="35"/>
      <c r="H11" s="35"/>
      <c r="I11" s="35"/>
      <c r="J11" s="35"/>
      <c r="K11" s="35"/>
      <c r="L11" s="35"/>
      <c r="M11" s="29" t="s">
        <v>27</v>
      </c>
      <c r="N11" s="35"/>
      <c r="O11" s="222" t="s">
        <v>20</v>
      </c>
      <c r="P11" s="222"/>
      <c r="Q11" s="35"/>
      <c r="R11" s="36"/>
    </row>
    <row r="12" spans="1:66" s="1" customFormat="1" ht="18" customHeight="1">
      <c r="B12" s="34"/>
      <c r="C12" s="35"/>
      <c r="D12" s="35"/>
      <c r="E12" s="27" t="s">
        <v>28</v>
      </c>
      <c r="F12" s="35"/>
      <c r="G12" s="35"/>
      <c r="H12" s="35"/>
      <c r="I12" s="35"/>
      <c r="J12" s="35"/>
      <c r="K12" s="35"/>
      <c r="L12" s="35"/>
      <c r="M12" s="29" t="s">
        <v>29</v>
      </c>
      <c r="N12" s="35"/>
      <c r="O12" s="222" t="s">
        <v>20</v>
      </c>
      <c r="P12" s="222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30</v>
      </c>
      <c r="E14" s="35"/>
      <c r="F14" s="35"/>
      <c r="G14" s="35"/>
      <c r="H14" s="35"/>
      <c r="I14" s="35"/>
      <c r="J14" s="35"/>
      <c r="K14" s="35"/>
      <c r="L14" s="35"/>
      <c r="M14" s="29" t="s">
        <v>27</v>
      </c>
      <c r="N14" s="35"/>
      <c r="O14" s="272" t="str">
        <f>IF('Rekapitulácia stavby'!AN13="","",'Rekapitulácia stavby'!AN13)</f>
        <v>Vyplň údaj</v>
      </c>
      <c r="P14" s="222"/>
      <c r="Q14" s="35"/>
      <c r="R14" s="36"/>
    </row>
    <row r="15" spans="1:66" s="1" customFormat="1" ht="18" customHeight="1">
      <c r="B15" s="34"/>
      <c r="C15" s="35"/>
      <c r="D15" s="35"/>
      <c r="E15" s="272" t="str">
        <f>IF('Rekapitulácia stavby'!E14="","",'Rekapitulácia stavby'!E14)</f>
        <v>Vyplň údaj</v>
      </c>
      <c r="F15" s="273"/>
      <c r="G15" s="273"/>
      <c r="H15" s="273"/>
      <c r="I15" s="273"/>
      <c r="J15" s="273"/>
      <c r="K15" s="273"/>
      <c r="L15" s="273"/>
      <c r="M15" s="29" t="s">
        <v>29</v>
      </c>
      <c r="N15" s="35"/>
      <c r="O15" s="272" t="str">
        <f>IF('Rekapitulácia stavby'!AN14="","",'Rekapitulácia stavby'!AN14)</f>
        <v>Vyplň údaj</v>
      </c>
      <c r="P15" s="222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32</v>
      </c>
      <c r="E17" s="35"/>
      <c r="F17" s="35"/>
      <c r="G17" s="35"/>
      <c r="H17" s="35"/>
      <c r="I17" s="35"/>
      <c r="J17" s="35"/>
      <c r="K17" s="35"/>
      <c r="L17" s="35"/>
      <c r="M17" s="29" t="s">
        <v>27</v>
      </c>
      <c r="N17" s="35"/>
      <c r="O17" s="222" t="str">
        <f>IF('Rekapitulácia stavby'!AN16="","",'Rekapitulácia stavby'!AN16)</f>
        <v/>
      </c>
      <c r="P17" s="222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29</v>
      </c>
      <c r="N18" s="35"/>
      <c r="O18" s="222" t="str">
        <f>IF('Rekapitulácia stavby'!AN17="","",'Rekapitulácia stavby'!AN17)</f>
        <v/>
      </c>
      <c r="P18" s="222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27</v>
      </c>
      <c r="N20" s="35"/>
      <c r="O20" s="222" t="str">
        <f>IF('Rekapitulácia stavby'!AN19="","",'Rekapitulácia stavby'!AN19)</f>
        <v/>
      </c>
      <c r="P20" s="222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29</v>
      </c>
      <c r="N21" s="35"/>
      <c r="O21" s="222" t="str">
        <f>IF('Rekapitulácia stavby'!AN20="","",'Rekapitulácia stavby'!AN20)</f>
        <v/>
      </c>
      <c r="P21" s="222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22.5" customHeight="1">
      <c r="B24" s="34"/>
      <c r="C24" s="35"/>
      <c r="D24" s="35"/>
      <c r="E24" s="227" t="s">
        <v>20</v>
      </c>
      <c r="F24" s="227"/>
      <c r="G24" s="227"/>
      <c r="H24" s="227"/>
      <c r="I24" s="227"/>
      <c r="J24" s="227"/>
      <c r="K24" s="227"/>
      <c r="L24" s="227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108</v>
      </c>
      <c r="E27" s="35"/>
      <c r="F27" s="35"/>
      <c r="G27" s="35"/>
      <c r="H27" s="35"/>
      <c r="I27" s="35"/>
      <c r="J27" s="35"/>
      <c r="K27" s="35"/>
      <c r="L27" s="35"/>
      <c r="M27" s="228">
        <f>N88</f>
        <v>0</v>
      </c>
      <c r="N27" s="228"/>
      <c r="O27" s="228"/>
      <c r="P27" s="228"/>
      <c r="Q27" s="35"/>
      <c r="R27" s="36"/>
    </row>
    <row r="28" spans="2:18" s="1" customFormat="1" ht="14.45" customHeight="1">
      <c r="B28" s="34"/>
      <c r="C28" s="35"/>
      <c r="D28" s="33" t="s">
        <v>94</v>
      </c>
      <c r="E28" s="35"/>
      <c r="F28" s="35"/>
      <c r="G28" s="35"/>
      <c r="H28" s="35"/>
      <c r="I28" s="35"/>
      <c r="J28" s="35"/>
      <c r="K28" s="35"/>
      <c r="L28" s="35"/>
      <c r="M28" s="228">
        <f>N96</f>
        <v>0</v>
      </c>
      <c r="N28" s="228"/>
      <c r="O28" s="228"/>
      <c r="P28" s="228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70">
        <f>ROUND(M27+M28,2)</f>
        <v>0</v>
      </c>
      <c r="N30" s="257"/>
      <c r="O30" s="257"/>
      <c r="P30" s="257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67">
        <f>ROUND((((SUM(BE96:BE103)+SUM(BE121:BE140))+SUM(BE142:BE146))),2)</f>
        <v>0</v>
      </c>
      <c r="I32" s="257"/>
      <c r="J32" s="257"/>
      <c r="K32" s="35"/>
      <c r="L32" s="35"/>
      <c r="M32" s="267">
        <f>ROUND(((ROUND((SUM(BE96:BE103)+SUM(BE121:BE140)), 2)*F32)+SUM(BE142:BE146)*F32),2)</f>
        <v>0</v>
      </c>
      <c r="N32" s="257"/>
      <c r="O32" s="257"/>
      <c r="P32" s="257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67">
        <f>ROUND((((SUM(BF96:BF103)+SUM(BF121:BF140))+SUM(BF142:BF146))),2)</f>
        <v>0</v>
      </c>
      <c r="I33" s="257"/>
      <c r="J33" s="257"/>
      <c r="K33" s="35"/>
      <c r="L33" s="35"/>
      <c r="M33" s="267">
        <f>ROUND(((ROUND((SUM(BF96:BF103)+SUM(BF121:BF140)), 2)*F33)+SUM(BF142:BF146)*F33),2)</f>
        <v>0</v>
      </c>
      <c r="N33" s="257"/>
      <c r="O33" s="257"/>
      <c r="P33" s="257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67">
        <f>ROUND((((SUM(BG96:BG103)+SUM(BG121:BG140))+SUM(BG142:BG146))),2)</f>
        <v>0</v>
      </c>
      <c r="I34" s="257"/>
      <c r="J34" s="257"/>
      <c r="K34" s="35"/>
      <c r="L34" s="35"/>
      <c r="M34" s="267">
        <v>0</v>
      </c>
      <c r="N34" s="257"/>
      <c r="O34" s="257"/>
      <c r="P34" s="257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67">
        <f>ROUND((((SUM(BH96:BH103)+SUM(BH121:BH140))+SUM(BH142:BH146))),2)</f>
        <v>0</v>
      </c>
      <c r="I35" s="257"/>
      <c r="J35" s="257"/>
      <c r="K35" s="35"/>
      <c r="L35" s="35"/>
      <c r="M35" s="267">
        <v>0</v>
      </c>
      <c r="N35" s="257"/>
      <c r="O35" s="257"/>
      <c r="P35" s="257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67">
        <f>ROUND((((SUM(BI96:BI103)+SUM(BI121:BI140))+SUM(BI142:BI146))),2)</f>
        <v>0</v>
      </c>
      <c r="I36" s="257"/>
      <c r="J36" s="257"/>
      <c r="K36" s="35"/>
      <c r="L36" s="35"/>
      <c r="M36" s="267">
        <v>0</v>
      </c>
      <c r="N36" s="257"/>
      <c r="O36" s="257"/>
      <c r="P36" s="257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68">
        <f>SUM(M30:M36)</f>
        <v>0</v>
      </c>
      <c r="M38" s="268"/>
      <c r="N38" s="268"/>
      <c r="O38" s="268"/>
      <c r="P38" s="269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200" t="s">
        <v>109</v>
      </c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58" t="str">
        <f>F6</f>
        <v>Oprava chodníkov pri OB 1014 na ul. Malá Okružná</v>
      </c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106</v>
      </c>
      <c r="D79" s="35"/>
      <c r="E79" s="35"/>
      <c r="F79" s="202" t="str">
        <f>F7</f>
        <v>3 - 1014/17 a 1014/19</v>
      </c>
      <c r="G79" s="257"/>
      <c r="H79" s="257"/>
      <c r="I79" s="257"/>
      <c r="J79" s="257"/>
      <c r="K79" s="257"/>
      <c r="L79" s="257"/>
      <c r="M79" s="257"/>
      <c r="N79" s="257"/>
      <c r="O79" s="257"/>
      <c r="P79" s="257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24</v>
      </c>
      <c r="L81" s="35"/>
      <c r="M81" s="249" t="str">
        <f>IF(O9="","",O9)</f>
        <v>27. 2. 2017</v>
      </c>
      <c r="N81" s="249"/>
      <c r="O81" s="249"/>
      <c r="P81" s="249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 ht="15">
      <c r="B83" s="34"/>
      <c r="C83" s="29" t="s">
        <v>26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32</v>
      </c>
      <c r="L83" s="35"/>
      <c r="M83" s="222" t="str">
        <f>E18</f>
        <v xml:space="preserve"> </v>
      </c>
      <c r="N83" s="222"/>
      <c r="O83" s="222"/>
      <c r="P83" s="222"/>
      <c r="Q83" s="222"/>
      <c r="R83" s="36"/>
      <c r="T83" s="128"/>
      <c r="U83" s="128"/>
    </row>
    <row r="84" spans="2:47" s="1" customFormat="1" ht="14.45" customHeight="1">
      <c r="B84" s="34"/>
      <c r="C84" s="29" t="s">
        <v>30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222" t="str">
        <f>E21</f>
        <v xml:space="preserve"> </v>
      </c>
      <c r="N84" s="222"/>
      <c r="O84" s="222"/>
      <c r="P84" s="222"/>
      <c r="Q84" s="222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65" t="s">
        <v>110</v>
      </c>
      <c r="D86" s="266"/>
      <c r="E86" s="266"/>
      <c r="F86" s="266"/>
      <c r="G86" s="266"/>
      <c r="H86" s="117"/>
      <c r="I86" s="117"/>
      <c r="J86" s="117"/>
      <c r="K86" s="117"/>
      <c r="L86" s="117"/>
      <c r="M86" s="117"/>
      <c r="N86" s="265" t="s">
        <v>111</v>
      </c>
      <c r="O86" s="266"/>
      <c r="P86" s="266"/>
      <c r="Q86" s="266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112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184">
        <f>N121</f>
        <v>0</v>
      </c>
      <c r="O88" s="262"/>
      <c r="P88" s="262"/>
      <c r="Q88" s="262"/>
      <c r="R88" s="36"/>
      <c r="T88" s="128"/>
      <c r="U88" s="128"/>
      <c r="AU88" s="17" t="s">
        <v>113</v>
      </c>
    </row>
    <row r="89" spans="2:47" s="6" customFormat="1" ht="24.95" customHeight="1">
      <c r="B89" s="130"/>
      <c r="C89" s="131"/>
      <c r="D89" s="132" t="s">
        <v>231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64">
        <f>N122</f>
        <v>0</v>
      </c>
      <c r="O89" s="261"/>
      <c r="P89" s="261"/>
      <c r="Q89" s="261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115</v>
      </c>
      <c r="E90" s="136"/>
      <c r="F90" s="136"/>
      <c r="G90" s="136"/>
      <c r="H90" s="136"/>
      <c r="I90" s="136"/>
      <c r="J90" s="136"/>
      <c r="K90" s="136"/>
      <c r="L90" s="136"/>
      <c r="M90" s="136"/>
      <c r="N90" s="191">
        <f>N123</f>
        <v>0</v>
      </c>
      <c r="O90" s="260"/>
      <c r="P90" s="260"/>
      <c r="Q90" s="260"/>
      <c r="R90" s="137"/>
      <c r="T90" s="138"/>
      <c r="U90" s="138"/>
    </row>
    <row r="91" spans="2:47" s="7" customFormat="1" ht="19.899999999999999" customHeight="1">
      <c r="B91" s="135"/>
      <c r="C91" s="136"/>
      <c r="D91" s="105" t="s">
        <v>116</v>
      </c>
      <c r="E91" s="136"/>
      <c r="F91" s="136"/>
      <c r="G91" s="136"/>
      <c r="H91" s="136"/>
      <c r="I91" s="136"/>
      <c r="J91" s="136"/>
      <c r="K91" s="136"/>
      <c r="L91" s="136"/>
      <c r="M91" s="136"/>
      <c r="N91" s="191">
        <f>N127</f>
        <v>0</v>
      </c>
      <c r="O91" s="260"/>
      <c r="P91" s="260"/>
      <c r="Q91" s="260"/>
      <c r="R91" s="137"/>
      <c r="T91" s="138"/>
      <c r="U91" s="138"/>
    </row>
    <row r="92" spans="2:47" s="7" customFormat="1" ht="19.899999999999999" customHeight="1">
      <c r="B92" s="135"/>
      <c r="C92" s="136"/>
      <c r="D92" s="105" t="s">
        <v>117</v>
      </c>
      <c r="E92" s="136"/>
      <c r="F92" s="136"/>
      <c r="G92" s="136"/>
      <c r="H92" s="136"/>
      <c r="I92" s="136"/>
      <c r="J92" s="136"/>
      <c r="K92" s="136"/>
      <c r="L92" s="136"/>
      <c r="M92" s="136"/>
      <c r="N92" s="191">
        <f>N131</f>
        <v>0</v>
      </c>
      <c r="O92" s="260"/>
      <c r="P92" s="260"/>
      <c r="Q92" s="260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118</v>
      </c>
      <c r="E93" s="136"/>
      <c r="F93" s="136"/>
      <c r="G93" s="136"/>
      <c r="H93" s="136"/>
      <c r="I93" s="136"/>
      <c r="J93" s="136"/>
      <c r="K93" s="136"/>
      <c r="L93" s="136"/>
      <c r="M93" s="136"/>
      <c r="N93" s="191">
        <f>N139</f>
        <v>0</v>
      </c>
      <c r="O93" s="260"/>
      <c r="P93" s="260"/>
      <c r="Q93" s="260"/>
      <c r="R93" s="137"/>
      <c r="T93" s="138"/>
      <c r="U93" s="138"/>
    </row>
    <row r="94" spans="2:47" s="6" customFormat="1" ht="21.75" customHeight="1">
      <c r="B94" s="130"/>
      <c r="C94" s="131"/>
      <c r="D94" s="132" t="s">
        <v>120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55">
        <f>N141</f>
        <v>0</v>
      </c>
      <c r="O94" s="261"/>
      <c r="P94" s="261"/>
      <c r="Q94" s="261"/>
      <c r="R94" s="133"/>
      <c r="T94" s="134"/>
      <c r="U94" s="134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8"/>
      <c r="U95" s="128"/>
    </row>
    <row r="96" spans="2:47" s="1" customFormat="1" ht="29.25" customHeight="1">
      <c r="B96" s="34"/>
      <c r="C96" s="129" t="s">
        <v>121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62">
        <f>ROUND(N97+N98+N99+N100+N101+N102,2)</f>
        <v>0</v>
      </c>
      <c r="O96" s="263"/>
      <c r="P96" s="263"/>
      <c r="Q96" s="263"/>
      <c r="R96" s="36"/>
      <c r="T96" s="139"/>
      <c r="U96" s="140" t="s">
        <v>40</v>
      </c>
    </row>
    <row r="97" spans="2:65" s="1" customFormat="1" ht="18" customHeight="1">
      <c r="B97" s="34"/>
      <c r="C97" s="35"/>
      <c r="D97" s="188" t="s">
        <v>122</v>
      </c>
      <c r="E97" s="189"/>
      <c r="F97" s="189"/>
      <c r="G97" s="189"/>
      <c r="H97" s="189"/>
      <c r="I97" s="35"/>
      <c r="J97" s="35"/>
      <c r="K97" s="35"/>
      <c r="L97" s="35"/>
      <c r="M97" s="35"/>
      <c r="N97" s="190">
        <f>ROUND(N88*T97,2)</f>
        <v>0</v>
      </c>
      <c r="O97" s="191"/>
      <c r="P97" s="191"/>
      <c r="Q97" s="191"/>
      <c r="R97" s="36"/>
      <c r="S97" s="141"/>
      <c r="T97" s="142"/>
      <c r="U97" s="143" t="s">
        <v>43</v>
      </c>
      <c r="V97" s="144"/>
      <c r="W97" s="144"/>
      <c r="X97" s="144"/>
      <c r="Y97" s="144"/>
      <c r="Z97" s="144"/>
      <c r="AA97" s="144"/>
      <c r="AB97" s="144"/>
      <c r="AC97" s="144"/>
      <c r="AD97" s="144"/>
      <c r="AE97" s="144"/>
      <c r="AF97" s="144"/>
      <c r="AG97" s="144"/>
      <c r="AH97" s="144"/>
      <c r="AI97" s="144"/>
      <c r="AJ97" s="144"/>
      <c r="AK97" s="144"/>
      <c r="AL97" s="144"/>
      <c r="AM97" s="144"/>
      <c r="AN97" s="144"/>
      <c r="AO97" s="144"/>
      <c r="AP97" s="144"/>
      <c r="AQ97" s="144"/>
      <c r="AR97" s="144"/>
      <c r="AS97" s="144"/>
      <c r="AT97" s="144"/>
      <c r="AU97" s="144"/>
      <c r="AV97" s="144"/>
      <c r="AW97" s="144"/>
      <c r="AX97" s="144"/>
      <c r="AY97" s="145" t="s">
        <v>123</v>
      </c>
      <c r="AZ97" s="144"/>
      <c r="BA97" s="144"/>
      <c r="BB97" s="144"/>
      <c r="BC97" s="144"/>
      <c r="BD97" s="144"/>
      <c r="BE97" s="146">
        <f t="shared" ref="BE97:BE102" si="0">IF(U97="základná",N97,0)</f>
        <v>0</v>
      </c>
      <c r="BF97" s="146">
        <f t="shared" ref="BF97:BF102" si="1">IF(U97="znížená",N97,0)</f>
        <v>0</v>
      </c>
      <c r="BG97" s="146">
        <f t="shared" ref="BG97:BG102" si="2">IF(U97="zákl. prenesená",N97,0)</f>
        <v>0</v>
      </c>
      <c r="BH97" s="146">
        <f t="shared" ref="BH97:BH102" si="3">IF(U97="zníž. prenesená",N97,0)</f>
        <v>0</v>
      </c>
      <c r="BI97" s="146">
        <f t="shared" ref="BI97:BI102" si="4">IF(U97="nulová",N97,0)</f>
        <v>0</v>
      </c>
      <c r="BJ97" s="145" t="s">
        <v>85</v>
      </c>
      <c r="BK97" s="144"/>
      <c r="BL97" s="144"/>
      <c r="BM97" s="144"/>
    </row>
    <row r="98" spans="2:65" s="1" customFormat="1" ht="18" customHeight="1">
      <c r="B98" s="34"/>
      <c r="C98" s="35"/>
      <c r="D98" s="188" t="s">
        <v>124</v>
      </c>
      <c r="E98" s="189"/>
      <c r="F98" s="189"/>
      <c r="G98" s="189"/>
      <c r="H98" s="189"/>
      <c r="I98" s="35"/>
      <c r="J98" s="35"/>
      <c r="K98" s="35"/>
      <c r="L98" s="35"/>
      <c r="M98" s="35"/>
      <c r="N98" s="190">
        <f>ROUND(N88*T98,2)</f>
        <v>0</v>
      </c>
      <c r="O98" s="191"/>
      <c r="P98" s="191"/>
      <c r="Q98" s="191"/>
      <c r="R98" s="36"/>
      <c r="S98" s="141"/>
      <c r="T98" s="142"/>
      <c r="U98" s="143" t="s">
        <v>43</v>
      </c>
      <c r="V98" s="144"/>
      <c r="W98" s="144"/>
      <c r="X98" s="144"/>
      <c r="Y98" s="144"/>
      <c r="Z98" s="144"/>
      <c r="AA98" s="144"/>
      <c r="AB98" s="144"/>
      <c r="AC98" s="144"/>
      <c r="AD98" s="144"/>
      <c r="AE98" s="144"/>
      <c r="AF98" s="144"/>
      <c r="AG98" s="144"/>
      <c r="AH98" s="144"/>
      <c r="AI98" s="144"/>
      <c r="AJ98" s="144"/>
      <c r="AK98" s="144"/>
      <c r="AL98" s="144"/>
      <c r="AM98" s="144"/>
      <c r="AN98" s="144"/>
      <c r="AO98" s="144"/>
      <c r="AP98" s="144"/>
      <c r="AQ98" s="144"/>
      <c r="AR98" s="144"/>
      <c r="AS98" s="144"/>
      <c r="AT98" s="144"/>
      <c r="AU98" s="144"/>
      <c r="AV98" s="144"/>
      <c r="AW98" s="144"/>
      <c r="AX98" s="144"/>
      <c r="AY98" s="145" t="s">
        <v>123</v>
      </c>
      <c r="AZ98" s="144"/>
      <c r="BA98" s="144"/>
      <c r="BB98" s="144"/>
      <c r="BC98" s="144"/>
      <c r="BD98" s="144"/>
      <c r="BE98" s="146">
        <f t="shared" si="0"/>
        <v>0</v>
      </c>
      <c r="BF98" s="146">
        <f t="shared" si="1"/>
        <v>0</v>
      </c>
      <c r="BG98" s="146">
        <f t="shared" si="2"/>
        <v>0</v>
      </c>
      <c r="BH98" s="146">
        <f t="shared" si="3"/>
        <v>0</v>
      </c>
      <c r="BI98" s="146">
        <f t="shared" si="4"/>
        <v>0</v>
      </c>
      <c r="BJ98" s="145" t="s">
        <v>85</v>
      </c>
      <c r="BK98" s="144"/>
      <c r="BL98" s="144"/>
      <c r="BM98" s="144"/>
    </row>
    <row r="99" spans="2:65" s="1" customFormat="1" ht="18" customHeight="1">
      <c r="B99" s="34"/>
      <c r="C99" s="35"/>
      <c r="D99" s="188" t="s">
        <v>125</v>
      </c>
      <c r="E99" s="189"/>
      <c r="F99" s="189"/>
      <c r="G99" s="189"/>
      <c r="H99" s="189"/>
      <c r="I99" s="35"/>
      <c r="J99" s="35"/>
      <c r="K99" s="35"/>
      <c r="L99" s="35"/>
      <c r="M99" s="35"/>
      <c r="N99" s="190">
        <f>ROUND(N88*T99,2)</f>
        <v>0</v>
      </c>
      <c r="O99" s="191"/>
      <c r="P99" s="191"/>
      <c r="Q99" s="191"/>
      <c r="R99" s="36"/>
      <c r="S99" s="141"/>
      <c r="T99" s="142"/>
      <c r="U99" s="143" t="s">
        <v>43</v>
      </c>
      <c r="V99" s="144"/>
      <c r="W99" s="144"/>
      <c r="X99" s="144"/>
      <c r="Y99" s="144"/>
      <c r="Z99" s="144"/>
      <c r="AA99" s="144"/>
      <c r="AB99" s="144"/>
      <c r="AC99" s="144"/>
      <c r="AD99" s="144"/>
      <c r="AE99" s="144"/>
      <c r="AF99" s="144"/>
      <c r="AG99" s="144"/>
      <c r="AH99" s="144"/>
      <c r="AI99" s="144"/>
      <c r="AJ99" s="144"/>
      <c r="AK99" s="144"/>
      <c r="AL99" s="144"/>
      <c r="AM99" s="144"/>
      <c r="AN99" s="144"/>
      <c r="AO99" s="144"/>
      <c r="AP99" s="144"/>
      <c r="AQ99" s="144"/>
      <c r="AR99" s="144"/>
      <c r="AS99" s="144"/>
      <c r="AT99" s="144"/>
      <c r="AU99" s="144"/>
      <c r="AV99" s="144"/>
      <c r="AW99" s="144"/>
      <c r="AX99" s="144"/>
      <c r="AY99" s="145" t="s">
        <v>123</v>
      </c>
      <c r="AZ99" s="144"/>
      <c r="BA99" s="144"/>
      <c r="BB99" s="144"/>
      <c r="BC99" s="144"/>
      <c r="BD99" s="144"/>
      <c r="BE99" s="146">
        <f t="shared" si="0"/>
        <v>0</v>
      </c>
      <c r="BF99" s="146">
        <f t="shared" si="1"/>
        <v>0</v>
      </c>
      <c r="BG99" s="146">
        <f t="shared" si="2"/>
        <v>0</v>
      </c>
      <c r="BH99" s="146">
        <f t="shared" si="3"/>
        <v>0</v>
      </c>
      <c r="BI99" s="146">
        <f t="shared" si="4"/>
        <v>0</v>
      </c>
      <c r="BJ99" s="145" t="s">
        <v>85</v>
      </c>
      <c r="BK99" s="144"/>
      <c r="BL99" s="144"/>
      <c r="BM99" s="144"/>
    </row>
    <row r="100" spans="2:65" s="1" customFormat="1" ht="18" customHeight="1">
      <c r="B100" s="34"/>
      <c r="C100" s="35"/>
      <c r="D100" s="188" t="s">
        <v>126</v>
      </c>
      <c r="E100" s="189"/>
      <c r="F100" s="189"/>
      <c r="G100" s="189"/>
      <c r="H100" s="189"/>
      <c r="I100" s="35"/>
      <c r="J100" s="35"/>
      <c r="K100" s="35"/>
      <c r="L100" s="35"/>
      <c r="M100" s="35"/>
      <c r="N100" s="190">
        <f>ROUND(N88*T100,2)</f>
        <v>0</v>
      </c>
      <c r="O100" s="191"/>
      <c r="P100" s="191"/>
      <c r="Q100" s="191"/>
      <c r="R100" s="36"/>
      <c r="S100" s="141"/>
      <c r="T100" s="142"/>
      <c r="U100" s="143" t="s">
        <v>43</v>
      </c>
      <c r="V100" s="144"/>
      <c r="W100" s="144"/>
      <c r="X100" s="144"/>
      <c r="Y100" s="144"/>
      <c r="Z100" s="144"/>
      <c r="AA100" s="144"/>
      <c r="AB100" s="144"/>
      <c r="AC100" s="144"/>
      <c r="AD100" s="144"/>
      <c r="AE100" s="144"/>
      <c r="AF100" s="144"/>
      <c r="AG100" s="144"/>
      <c r="AH100" s="144"/>
      <c r="AI100" s="144"/>
      <c r="AJ100" s="144"/>
      <c r="AK100" s="144"/>
      <c r="AL100" s="144"/>
      <c r="AM100" s="144"/>
      <c r="AN100" s="144"/>
      <c r="AO100" s="144"/>
      <c r="AP100" s="144"/>
      <c r="AQ100" s="144"/>
      <c r="AR100" s="144"/>
      <c r="AS100" s="144"/>
      <c r="AT100" s="144"/>
      <c r="AU100" s="144"/>
      <c r="AV100" s="144"/>
      <c r="AW100" s="144"/>
      <c r="AX100" s="144"/>
      <c r="AY100" s="145" t="s">
        <v>123</v>
      </c>
      <c r="AZ100" s="144"/>
      <c r="BA100" s="144"/>
      <c r="BB100" s="144"/>
      <c r="BC100" s="144"/>
      <c r="BD100" s="144"/>
      <c r="BE100" s="146">
        <f t="shared" si="0"/>
        <v>0</v>
      </c>
      <c r="BF100" s="146">
        <f t="shared" si="1"/>
        <v>0</v>
      </c>
      <c r="BG100" s="146">
        <f t="shared" si="2"/>
        <v>0</v>
      </c>
      <c r="BH100" s="146">
        <f t="shared" si="3"/>
        <v>0</v>
      </c>
      <c r="BI100" s="146">
        <f t="shared" si="4"/>
        <v>0</v>
      </c>
      <c r="BJ100" s="145" t="s">
        <v>85</v>
      </c>
      <c r="BK100" s="144"/>
      <c r="BL100" s="144"/>
      <c r="BM100" s="144"/>
    </row>
    <row r="101" spans="2:65" s="1" customFormat="1" ht="18" customHeight="1">
      <c r="B101" s="34"/>
      <c r="C101" s="35"/>
      <c r="D101" s="188" t="s">
        <v>127</v>
      </c>
      <c r="E101" s="189"/>
      <c r="F101" s="189"/>
      <c r="G101" s="189"/>
      <c r="H101" s="189"/>
      <c r="I101" s="35"/>
      <c r="J101" s="35"/>
      <c r="K101" s="35"/>
      <c r="L101" s="35"/>
      <c r="M101" s="35"/>
      <c r="N101" s="190">
        <f>ROUND(N88*T101,2)</f>
        <v>0</v>
      </c>
      <c r="O101" s="191"/>
      <c r="P101" s="191"/>
      <c r="Q101" s="191"/>
      <c r="R101" s="36"/>
      <c r="S101" s="141"/>
      <c r="T101" s="142"/>
      <c r="U101" s="143" t="s">
        <v>43</v>
      </c>
      <c r="V101" s="144"/>
      <c r="W101" s="144"/>
      <c r="X101" s="144"/>
      <c r="Y101" s="144"/>
      <c r="Z101" s="144"/>
      <c r="AA101" s="144"/>
      <c r="AB101" s="144"/>
      <c r="AC101" s="144"/>
      <c r="AD101" s="144"/>
      <c r="AE101" s="144"/>
      <c r="AF101" s="144"/>
      <c r="AG101" s="144"/>
      <c r="AH101" s="144"/>
      <c r="AI101" s="144"/>
      <c r="AJ101" s="144"/>
      <c r="AK101" s="144"/>
      <c r="AL101" s="144"/>
      <c r="AM101" s="144"/>
      <c r="AN101" s="144"/>
      <c r="AO101" s="144"/>
      <c r="AP101" s="144"/>
      <c r="AQ101" s="144"/>
      <c r="AR101" s="144"/>
      <c r="AS101" s="144"/>
      <c r="AT101" s="144"/>
      <c r="AU101" s="144"/>
      <c r="AV101" s="144"/>
      <c r="AW101" s="144"/>
      <c r="AX101" s="144"/>
      <c r="AY101" s="145" t="s">
        <v>123</v>
      </c>
      <c r="AZ101" s="144"/>
      <c r="BA101" s="144"/>
      <c r="BB101" s="144"/>
      <c r="BC101" s="144"/>
      <c r="BD101" s="144"/>
      <c r="BE101" s="146">
        <f t="shared" si="0"/>
        <v>0</v>
      </c>
      <c r="BF101" s="146">
        <f t="shared" si="1"/>
        <v>0</v>
      </c>
      <c r="BG101" s="146">
        <f t="shared" si="2"/>
        <v>0</v>
      </c>
      <c r="BH101" s="146">
        <f t="shared" si="3"/>
        <v>0</v>
      </c>
      <c r="BI101" s="146">
        <f t="shared" si="4"/>
        <v>0</v>
      </c>
      <c r="BJ101" s="145" t="s">
        <v>85</v>
      </c>
      <c r="BK101" s="144"/>
      <c r="BL101" s="144"/>
      <c r="BM101" s="144"/>
    </row>
    <row r="102" spans="2:65" s="1" customFormat="1" ht="18" customHeight="1">
      <c r="B102" s="34"/>
      <c r="C102" s="35"/>
      <c r="D102" s="105" t="s">
        <v>128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190">
        <f>ROUND(N88*T102,2)</f>
        <v>0</v>
      </c>
      <c r="O102" s="191"/>
      <c r="P102" s="191"/>
      <c r="Q102" s="191"/>
      <c r="R102" s="36"/>
      <c r="S102" s="141"/>
      <c r="T102" s="147"/>
      <c r="U102" s="148" t="s">
        <v>43</v>
      </c>
      <c r="V102" s="144"/>
      <c r="W102" s="144"/>
      <c r="X102" s="144"/>
      <c r="Y102" s="144"/>
      <c r="Z102" s="144"/>
      <c r="AA102" s="144"/>
      <c r="AB102" s="144"/>
      <c r="AC102" s="144"/>
      <c r="AD102" s="144"/>
      <c r="AE102" s="144"/>
      <c r="AF102" s="144"/>
      <c r="AG102" s="144"/>
      <c r="AH102" s="144"/>
      <c r="AI102" s="144"/>
      <c r="AJ102" s="144"/>
      <c r="AK102" s="144"/>
      <c r="AL102" s="144"/>
      <c r="AM102" s="144"/>
      <c r="AN102" s="144"/>
      <c r="AO102" s="144"/>
      <c r="AP102" s="144"/>
      <c r="AQ102" s="144"/>
      <c r="AR102" s="144"/>
      <c r="AS102" s="144"/>
      <c r="AT102" s="144"/>
      <c r="AU102" s="144"/>
      <c r="AV102" s="144"/>
      <c r="AW102" s="144"/>
      <c r="AX102" s="144"/>
      <c r="AY102" s="145" t="s">
        <v>129</v>
      </c>
      <c r="AZ102" s="144"/>
      <c r="BA102" s="144"/>
      <c r="BB102" s="144"/>
      <c r="BC102" s="144"/>
      <c r="BD102" s="144"/>
      <c r="BE102" s="146">
        <f t="shared" si="0"/>
        <v>0</v>
      </c>
      <c r="BF102" s="146">
        <f t="shared" si="1"/>
        <v>0</v>
      </c>
      <c r="BG102" s="146">
        <f t="shared" si="2"/>
        <v>0</v>
      </c>
      <c r="BH102" s="146">
        <f t="shared" si="3"/>
        <v>0</v>
      </c>
      <c r="BI102" s="146">
        <f t="shared" si="4"/>
        <v>0</v>
      </c>
      <c r="BJ102" s="145" t="s">
        <v>85</v>
      </c>
      <c r="BK102" s="144"/>
      <c r="BL102" s="144"/>
      <c r="BM102" s="144"/>
    </row>
    <row r="103" spans="2:65" s="1" customFormat="1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8"/>
      <c r="U103" s="128"/>
    </row>
    <row r="104" spans="2:65" s="1" customFormat="1" ht="29.25" customHeight="1">
      <c r="B104" s="34"/>
      <c r="C104" s="116" t="s">
        <v>99</v>
      </c>
      <c r="D104" s="117"/>
      <c r="E104" s="117"/>
      <c r="F104" s="117"/>
      <c r="G104" s="117"/>
      <c r="H104" s="117"/>
      <c r="I104" s="117"/>
      <c r="J104" s="117"/>
      <c r="K104" s="117"/>
      <c r="L104" s="185">
        <f>ROUND(SUM(N88+N96),2)</f>
        <v>0</v>
      </c>
      <c r="M104" s="185"/>
      <c r="N104" s="185"/>
      <c r="O104" s="185"/>
      <c r="P104" s="185"/>
      <c r="Q104" s="185"/>
      <c r="R104" s="36"/>
      <c r="T104" s="128"/>
      <c r="U104" s="128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8"/>
      <c r="U105" s="128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200" t="s">
        <v>130</v>
      </c>
      <c r="D110" s="257"/>
      <c r="E110" s="257"/>
      <c r="F110" s="257"/>
      <c r="G110" s="257"/>
      <c r="H110" s="257"/>
      <c r="I110" s="257"/>
      <c r="J110" s="257"/>
      <c r="K110" s="257"/>
      <c r="L110" s="257"/>
      <c r="M110" s="257"/>
      <c r="N110" s="257"/>
      <c r="O110" s="257"/>
      <c r="P110" s="257"/>
      <c r="Q110" s="257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58" t="str">
        <f>F6</f>
        <v>Oprava chodníkov pri OB 1014 na ul. Malá Okružná</v>
      </c>
      <c r="G112" s="259"/>
      <c r="H112" s="259"/>
      <c r="I112" s="259"/>
      <c r="J112" s="259"/>
      <c r="K112" s="259"/>
      <c r="L112" s="259"/>
      <c r="M112" s="259"/>
      <c r="N112" s="259"/>
      <c r="O112" s="259"/>
      <c r="P112" s="259"/>
      <c r="Q112" s="35"/>
      <c r="R112" s="36"/>
    </row>
    <row r="113" spans="2:65" s="1" customFormat="1" ht="36.950000000000003" customHeight="1">
      <c r="B113" s="34"/>
      <c r="C113" s="68" t="s">
        <v>106</v>
      </c>
      <c r="D113" s="35"/>
      <c r="E113" s="35"/>
      <c r="F113" s="202" t="str">
        <f>F7</f>
        <v>3 - 1014/17 a 1014/19</v>
      </c>
      <c r="G113" s="257"/>
      <c r="H113" s="257"/>
      <c r="I113" s="257"/>
      <c r="J113" s="257"/>
      <c r="K113" s="257"/>
      <c r="L113" s="257"/>
      <c r="M113" s="257"/>
      <c r="N113" s="257"/>
      <c r="O113" s="257"/>
      <c r="P113" s="257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F9</f>
        <v xml:space="preserve"> </v>
      </c>
      <c r="G115" s="35"/>
      <c r="H115" s="35"/>
      <c r="I115" s="35"/>
      <c r="J115" s="35"/>
      <c r="K115" s="29" t="s">
        <v>24</v>
      </c>
      <c r="L115" s="35"/>
      <c r="M115" s="249" t="str">
        <f>IF(O9="","",O9)</f>
        <v>27. 2. 2017</v>
      </c>
      <c r="N115" s="249"/>
      <c r="O115" s="249"/>
      <c r="P115" s="249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 ht="15">
      <c r="B117" s="34"/>
      <c r="C117" s="29" t="s">
        <v>26</v>
      </c>
      <c r="D117" s="35"/>
      <c r="E117" s="35"/>
      <c r="F117" s="27" t="str">
        <f>E12</f>
        <v>Mesto Partizánske</v>
      </c>
      <c r="G117" s="35"/>
      <c r="H117" s="35"/>
      <c r="I117" s="35"/>
      <c r="J117" s="35"/>
      <c r="K117" s="29" t="s">
        <v>32</v>
      </c>
      <c r="L117" s="35"/>
      <c r="M117" s="222" t="str">
        <f>E18</f>
        <v xml:space="preserve"> </v>
      </c>
      <c r="N117" s="222"/>
      <c r="O117" s="222"/>
      <c r="P117" s="222"/>
      <c r="Q117" s="222"/>
      <c r="R117" s="36"/>
    </row>
    <row r="118" spans="2:65" s="1" customFormat="1" ht="14.45" customHeight="1">
      <c r="B118" s="34"/>
      <c r="C118" s="29" t="s">
        <v>30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35</v>
      </c>
      <c r="L118" s="35"/>
      <c r="M118" s="222" t="str">
        <f>E21</f>
        <v xml:space="preserve"> </v>
      </c>
      <c r="N118" s="222"/>
      <c r="O118" s="222"/>
      <c r="P118" s="222"/>
      <c r="Q118" s="222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9"/>
      <c r="C120" s="150" t="s">
        <v>131</v>
      </c>
      <c r="D120" s="151" t="s">
        <v>132</v>
      </c>
      <c r="E120" s="151" t="s">
        <v>58</v>
      </c>
      <c r="F120" s="250" t="s">
        <v>133</v>
      </c>
      <c r="G120" s="250"/>
      <c r="H120" s="250"/>
      <c r="I120" s="250"/>
      <c r="J120" s="151" t="s">
        <v>134</v>
      </c>
      <c r="K120" s="151" t="s">
        <v>135</v>
      </c>
      <c r="L120" s="251" t="s">
        <v>136</v>
      </c>
      <c r="M120" s="251"/>
      <c r="N120" s="250" t="s">
        <v>111</v>
      </c>
      <c r="O120" s="250"/>
      <c r="P120" s="250"/>
      <c r="Q120" s="252"/>
      <c r="R120" s="152"/>
      <c r="T120" s="79" t="s">
        <v>137</v>
      </c>
      <c r="U120" s="80" t="s">
        <v>40</v>
      </c>
      <c r="V120" s="80" t="s">
        <v>138</v>
      </c>
      <c r="W120" s="80" t="s">
        <v>139</v>
      </c>
      <c r="X120" s="80" t="s">
        <v>140</v>
      </c>
      <c r="Y120" s="80" t="s">
        <v>141</v>
      </c>
      <c r="Z120" s="80" t="s">
        <v>142</v>
      </c>
      <c r="AA120" s="81" t="s">
        <v>143</v>
      </c>
    </row>
    <row r="121" spans="2:65" s="1" customFormat="1" ht="29.25" customHeight="1">
      <c r="B121" s="34"/>
      <c r="C121" s="83" t="s">
        <v>108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3">
        <f>BK121</f>
        <v>0</v>
      </c>
      <c r="O121" s="254"/>
      <c r="P121" s="254"/>
      <c r="Q121" s="254"/>
      <c r="R121" s="36"/>
      <c r="T121" s="82"/>
      <c r="U121" s="50"/>
      <c r="V121" s="50"/>
      <c r="W121" s="153">
        <f>W122+W141</f>
        <v>0</v>
      </c>
      <c r="X121" s="50"/>
      <c r="Y121" s="153">
        <f>Y122+Y141</f>
        <v>64.225526400000007</v>
      </c>
      <c r="Z121" s="50"/>
      <c r="AA121" s="154">
        <f>AA122+AA141</f>
        <v>0.76019999999999999</v>
      </c>
      <c r="AT121" s="17" t="s">
        <v>75</v>
      </c>
      <c r="AU121" s="17" t="s">
        <v>113</v>
      </c>
      <c r="BK121" s="155">
        <f>BK122+BK141</f>
        <v>0</v>
      </c>
    </row>
    <row r="122" spans="2:65" s="9" customFormat="1" ht="37.35" customHeight="1">
      <c r="B122" s="156"/>
      <c r="C122" s="157"/>
      <c r="D122" s="158" t="s">
        <v>231</v>
      </c>
      <c r="E122" s="158"/>
      <c r="F122" s="158"/>
      <c r="G122" s="158"/>
      <c r="H122" s="158"/>
      <c r="I122" s="158"/>
      <c r="J122" s="158"/>
      <c r="K122" s="158"/>
      <c r="L122" s="158"/>
      <c r="M122" s="158"/>
      <c r="N122" s="255">
        <f>BK122</f>
        <v>0</v>
      </c>
      <c r="O122" s="256"/>
      <c r="P122" s="256"/>
      <c r="Q122" s="256"/>
      <c r="R122" s="159"/>
      <c r="T122" s="160"/>
      <c r="U122" s="157"/>
      <c r="V122" s="157"/>
      <c r="W122" s="161">
        <f>W123+W127+W131+W139</f>
        <v>0</v>
      </c>
      <c r="X122" s="157"/>
      <c r="Y122" s="161">
        <f>Y123+Y127+Y131+Y139</f>
        <v>64.225526400000007</v>
      </c>
      <c r="Z122" s="157"/>
      <c r="AA122" s="162">
        <f>AA123+AA127+AA131+AA139</f>
        <v>0.76019999999999999</v>
      </c>
      <c r="AR122" s="163" t="s">
        <v>82</v>
      </c>
      <c r="AT122" s="164" t="s">
        <v>75</v>
      </c>
      <c r="AU122" s="164" t="s">
        <v>76</v>
      </c>
      <c r="AY122" s="163" t="s">
        <v>144</v>
      </c>
      <c r="BK122" s="165">
        <f>BK123+BK127+BK131+BK139</f>
        <v>0</v>
      </c>
    </row>
    <row r="123" spans="2:65" s="9" customFormat="1" ht="19.899999999999999" customHeight="1">
      <c r="B123" s="156"/>
      <c r="C123" s="157"/>
      <c r="D123" s="166" t="s">
        <v>115</v>
      </c>
      <c r="E123" s="166"/>
      <c r="F123" s="166"/>
      <c r="G123" s="166"/>
      <c r="H123" s="166"/>
      <c r="I123" s="166"/>
      <c r="J123" s="166"/>
      <c r="K123" s="166"/>
      <c r="L123" s="166"/>
      <c r="M123" s="166"/>
      <c r="N123" s="233">
        <f>BK123</f>
        <v>0</v>
      </c>
      <c r="O123" s="234"/>
      <c r="P123" s="234"/>
      <c r="Q123" s="234"/>
      <c r="R123" s="159"/>
      <c r="T123" s="160"/>
      <c r="U123" s="157"/>
      <c r="V123" s="157"/>
      <c r="W123" s="161">
        <f>SUM(W124:W126)</f>
        <v>0</v>
      </c>
      <c r="X123" s="157"/>
      <c r="Y123" s="161">
        <f>SUM(Y124:Y126)</f>
        <v>0</v>
      </c>
      <c r="Z123" s="157"/>
      <c r="AA123" s="162">
        <f>SUM(AA124:AA126)</f>
        <v>0.76019999999999999</v>
      </c>
      <c r="AR123" s="163" t="s">
        <v>82</v>
      </c>
      <c r="AT123" s="164" t="s">
        <v>75</v>
      </c>
      <c r="AU123" s="164" t="s">
        <v>82</v>
      </c>
      <c r="AY123" s="163" t="s">
        <v>144</v>
      </c>
      <c r="BK123" s="165">
        <f>SUM(BK124:BK126)</f>
        <v>0</v>
      </c>
    </row>
    <row r="124" spans="2:65" s="1" customFormat="1" ht="31.5" customHeight="1">
      <c r="B124" s="34"/>
      <c r="C124" s="167" t="s">
        <v>82</v>
      </c>
      <c r="D124" s="167" t="s">
        <v>145</v>
      </c>
      <c r="E124" s="168" t="s">
        <v>146</v>
      </c>
      <c r="F124" s="243" t="s">
        <v>147</v>
      </c>
      <c r="G124" s="243"/>
      <c r="H124" s="243"/>
      <c r="I124" s="243"/>
      <c r="J124" s="169" t="s">
        <v>148</v>
      </c>
      <c r="K124" s="170">
        <v>4.2</v>
      </c>
      <c r="L124" s="241">
        <v>0</v>
      </c>
      <c r="M124" s="244"/>
      <c r="N124" s="242">
        <f>ROUND(L124*K124,3)</f>
        <v>0</v>
      </c>
      <c r="O124" s="242"/>
      <c r="P124" s="242"/>
      <c r="Q124" s="242"/>
      <c r="R124" s="36"/>
      <c r="T124" s="172" t="s">
        <v>20</v>
      </c>
      <c r="U124" s="43" t="s">
        <v>43</v>
      </c>
      <c r="V124" s="35"/>
      <c r="W124" s="173">
        <f>V124*K124</f>
        <v>0</v>
      </c>
      <c r="X124" s="173">
        <v>0</v>
      </c>
      <c r="Y124" s="173">
        <f>X124*K124</f>
        <v>0</v>
      </c>
      <c r="Z124" s="173">
        <v>0.18099999999999999</v>
      </c>
      <c r="AA124" s="174">
        <f>Z124*K124</f>
        <v>0.76019999999999999</v>
      </c>
      <c r="AR124" s="17" t="s">
        <v>149</v>
      </c>
      <c r="AT124" s="17" t="s">
        <v>145</v>
      </c>
      <c r="AU124" s="17" t="s">
        <v>85</v>
      </c>
      <c r="AY124" s="17" t="s">
        <v>144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7" t="s">
        <v>85</v>
      </c>
      <c r="BK124" s="175">
        <f>ROUND(L124*K124,3)</f>
        <v>0</v>
      </c>
      <c r="BL124" s="17" t="s">
        <v>149</v>
      </c>
      <c r="BM124" s="17" t="s">
        <v>150</v>
      </c>
    </row>
    <row r="125" spans="2:65" s="1" customFormat="1" ht="31.5" customHeight="1">
      <c r="B125" s="34"/>
      <c r="C125" s="167" t="s">
        <v>85</v>
      </c>
      <c r="D125" s="167" t="s">
        <v>145</v>
      </c>
      <c r="E125" s="168" t="s">
        <v>151</v>
      </c>
      <c r="F125" s="243" t="s">
        <v>152</v>
      </c>
      <c r="G125" s="243"/>
      <c r="H125" s="243"/>
      <c r="I125" s="243"/>
      <c r="J125" s="169" t="s">
        <v>153</v>
      </c>
      <c r="K125" s="170">
        <v>4.7850000000000001</v>
      </c>
      <c r="L125" s="241">
        <v>0</v>
      </c>
      <c r="M125" s="244"/>
      <c r="N125" s="242">
        <f>ROUND(L125*K125,3)</f>
        <v>0</v>
      </c>
      <c r="O125" s="242"/>
      <c r="P125" s="242"/>
      <c r="Q125" s="242"/>
      <c r="R125" s="36"/>
      <c r="T125" s="172" t="s">
        <v>20</v>
      </c>
      <c r="U125" s="43" t="s">
        <v>43</v>
      </c>
      <c r="V125" s="35"/>
      <c r="W125" s="173">
        <f>V125*K125</f>
        <v>0</v>
      </c>
      <c r="X125" s="173">
        <v>0</v>
      </c>
      <c r="Y125" s="173">
        <f>X125*K125</f>
        <v>0</v>
      </c>
      <c r="Z125" s="173">
        <v>0</v>
      </c>
      <c r="AA125" s="174">
        <f>Z125*K125</f>
        <v>0</v>
      </c>
      <c r="AR125" s="17" t="s">
        <v>149</v>
      </c>
      <c r="AT125" s="17" t="s">
        <v>145</v>
      </c>
      <c r="AU125" s="17" t="s">
        <v>85</v>
      </c>
      <c r="AY125" s="17" t="s">
        <v>144</v>
      </c>
      <c r="BE125" s="109">
        <f>IF(U125="základná",N125,0)</f>
        <v>0</v>
      </c>
      <c r="BF125" s="109">
        <f>IF(U125="znížená",N125,0)</f>
        <v>0</v>
      </c>
      <c r="BG125" s="109">
        <f>IF(U125="zákl. prenesená",N125,0)</f>
        <v>0</v>
      </c>
      <c r="BH125" s="109">
        <f>IF(U125="zníž. prenesená",N125,0)</f>
        <v>0</v>
      </c>
      <c r="BI125" s="109">
        <f>IF(U125="nulová",N125,0)</f>
        <v>0</v>
      </c>
      <c r="BJ125" s="17" t="s">
        <v>85</v>
      </c>
      <c r="BK125" s="175">
        <f>ROUND(L125*K125,3)</f>
        <v>0</v>
      </c>
      <c r="BL125" s="17" t="s">
        <v>149</v>
      </c>
      <c r="BM125" s="17" t="s">
        <v>154</v>
      </c>
    </row>
    <row r="126" spans="2:65" s="1" customFormat="1" ht="31.5" customHeight="1">
      <c r="B126" s="34"/>
      <c r="C126" s="167" t="s">
        <v>88</v>
      </c>
      <c r="D126" s="167" t="s">
        <v>145</v>
      </c>
      <c r="E126" s="168" t="s">
        <v>155</v>
      </c>
      <c r="F126" s="243" t="s">
        <v>156</v>
      </c>
      <c r="G126" s="243"/>
      <c r="H126" s="243"/>
      <c r="I126" s="243"/>
      <c r="J126" s="169" t="s">
        <v>148</v>
      </c>
      <c r="K126" s="170">
        <v>47.5</v>
      </c>
      <c r="L126" s="241">
        <v>0</v>
      </c>
      <c r="M126" s="244"/>
      <c r="N126" s="242">
        <f>ROUND(L126*K126,3)</f>
        <v>0</v>
      </c>
      <c r="O126" s="242"/>
      <c r="P126" s="242"/>
      <c r="Q126" s="242"/>
      <c r="R126" s="36"/>
      <c r="T126" s="172" t="s">
        <v>20</v>
      </c>
      <c r="U126" s="43" t="s">
        <v>43</v>
      </c>
      <c r="V126" s="35"/>
      <c r="W126" s="173">
        <f>V126*K126</f>
        <v>0</v>
      </c>
      <c r="X126" s="173">
        <v>0</v>
      </c>
      <c r="Y126" s="173">
        <f>X126*K126</f>
        <v>0</v>
      </c>
      <c r="Z126" s="173">
        <v>0</v>
      </c>
      <c r="AA126" s="174">
        <f>Z126*K126</f>
        <v>0</v>
      </c>
      <c r="AR126" s="17" t="s">
        <v>149</v>
      </c>
      <c r="AT126" s="17" t="s">
        <v>145</v>
      </c>
      <c r="AU126" s="17" t="s">
        <v>85</v>
      </c>
      <c r="AY126" s="17" t="s">
        <v>144</v>
      </c>
      <c r="BE126" s="109">
        <f>IF(U126="základná",N126,0)</f>
        <v>0</v>
      </c>
      <c r="BF126" s="109">
        <f>IF(U126="znížená",N126,0)</f>
        <v>0</v>
      </c>
      <c r="BG126" s="109">
        <f>IF(U126="zákl. prenesená",N126,0)</f>
        <v>0</v>
      </c>
      <c r="BH126" s="109">
        <f>IF(U126="zníž. prenesená",N126,0)</f>
        <v>0</v>
      </c>
      <c r="BI126" s="109">
        <f>IF(U126="nulová",N126,0)</f>
        <v>0</v>
      </c>
      <c r="BJ126" s="17" t="s">
        <v>85</v>
      </c>
      <c r="BK126" s="175">
        <f>ROUND(L126*K126,3)</f>
        <v>0</v>
      </c>
      <c r="BL126" s="17" t="s">
        <v>149</v>
      </c>
      <c r="BM126" s="17" t="s">
        <v>157</v>
      </c>
    </row>
    <row r="127" spans="2:65" s="9" customFormat="1" ht="29.85" customHeight="1">
      <c r="B127" s="156"/>
      <c r="C127" s="157"/>
      <c r="D127" s="166" t="s">
        <v>116</v>
      </c>
      <c r="E127" s="166"/>
      <c r="F127" s="166"/>
      <c r="G127" s="166"/>
      <c r="H127" s="166"/>
      <c r="I127" s="166"/>
      <c r="J127" s="166"/>
      <c r="K127" s="166"/>
      <c r="L127" s="166"/>
      <c r="M127" s="166"/>
      <c r="N127" s="235">
        <f>BK127</f>
        <v>0</v>
      </c>
      <c r="O127" s="236"/>
      <c r="P127" s="236"/>
      <c r="Q127" s="236"/>
      <c r="R127" s="159"/>
      <c r="T127" s="160"/>
      <c r="U127" s="157"/>
      <c r="V127" s="157"/>
      <c r="W127" s="161">
        <f>SUM(W128:W130)</f>
        <v>0</v>
      </c>
      <c r="X127" s="157"/>
      <c r="Y127" s="161">
        <f>SUM(Y128:Y130)</f>
        <v>51.961334400000005</v>
      </c>
      <c r="Z127" s="157"/>
      <c r="AA127" s="162">
        <f>SUM(AA128:AA130)</f>
        <v>0</v>
      </c>
      <c r="AR127" s="163" t="s">
        <v>82</v>
      </c>
      <c r="AT127" s="164" t="s">
        <v>75</v>
      </c>
      <c r="AU127" s="164" t="s">
        <v>82</v>
      </c>
      <c r="AY127" s="163" t="s">
        <v>144</v>
      </c>
      <c r="BK127" s="165">
        <f>SUM(BK128:BK130)</f>
        <v>0</v>
      </c>
    </row>
    <row r="128" spans="2:65" s="1" customFormat="1" ht="31.5" customHeight="1">
      <c r="B128" s="34"/>
      <c r="C128" s="167" t="s">
        <v>149</v>
      </c>
      <c r="D128" s="167" t="s">
        <v>145</v>
      </c>
      <c r="E128" s="168" t="s">
        <v>158</v>
      </c>
      <c r="F128" s="243" t="s">
        <v>159</v>
      </c>
      <c r="G128" s="243"/>
      <c r="H128" s="243"/>
      <c r="I128" s="243"/>
      <c r="J128" s="169" t="s">
        <v>148</v>
      </c>
      <c r="K128" s="170">
        <v>127.82</v>
      </c>
      <c r="L128" s="241">
        <v>0</v>
      </c>
      <c r="M128" s="244"/>
      <c r="N128" s="242">
        <f>ROUND(L128*K128,3)</f>
        <v>0</v>
      </c>
      <c r="O128" s="242"/>
      <c r="P128" s="242"/>
      <c r="Q128" s="242"/>
      <c r="R128" s="36"/>
      <c r="T128" s="172" t="s">
        <v>20</v>
      </c>
      <c r="U128" s="43" t="s">
        <v>43</v>
      </c>
      <c r="V128" s="35"/>
      <c r="W128" s="173">
        <f>V128*K128</f>
        <v>0</v>
      </c>
      <c r="X128" s="173">
        <v>0.16192000000000001</v>
      </c>
      <c r="Y128" s="173">
        <f>X128*K128</f>
        <v>20.696614400000001</v>
      </c>
      <c r="Z128" s="173">
        <v>0</v>
      </c>
      <c r="AA128" s="174">
        <f>Z128*K128</f>
        <v>0</v>
      </c>
      <c r="AR128" s="17" t="s">
        <v>149</v>
      </c>
      <c r="AT128" s="17" t="s">
        <v>145</v>
      </c>
      <c r="AU128" s="17" t="s">
        <v>85</v>
      </c>
      <c r="AY128" s="17" t="s">
        <v>144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7" t="s">
        <v>85</v>
      </c>
      <c r="BK128" s="175">
        <f>ROUND(L128*K128,3)</f>
        <v>0</v>
      </c>
      <c r="BL128" s="17" t="s">
        <v>149</v>
      </c>
      <c r="BM128" s="17" t="s">
        <v>160</v>
      </c>
    </row>
    <row r="129" spans="2:65" s="1" customFormat="1" ht="44.25" customHeight="1">
      <c r="B129" s="34"/>
      <c r="C129" s="167" t="s">
        <v>161</v>
      </c>
      <c r="D129" s="167" t="s">
        <v>145</v>
      </c>
      <c r="E129" s="168" t="s">
        <v>162</v>
      </c>
      <c r="F129" s="243" t="s">
        <v>163</v>
      </c>
      <c r="G129" s="243"/>
      <c r="H129" s="243"/>
      <c r="I129" s="243"/>
      <c r="J129" s="169" t="s">
        <v>148</v>
      </c>
      <c r="K129" s="170">
        <v>127.82</v>
      </c>
      <c r="L129" s="241">
        <v>0</v>
      </c>
      <c r="M129" s="244"/>
      <c r="N129" s="242">
        <f>ROUND(L129*K129,3)</f>
        <v>0</v>
      </c>
      <c r="O129" s="242"/>
      <c r="P129" s="242"/>
      <c r="Q129" s="242"/>
      <c r="R129" s="36"/>
      <c r="T129" s="172" t="s">
        <v>20</v>
      </c>
      <c r="U129" s="43" t="s">
        <v>43</v>
      </c>
      <c r="V129" s="35"/>
      <c r="W129" s="173">
        <f>V129*K129</f>
        <v>0</v>
      </c>
      <c r="X129" s="173">
        <v>0.112</v>
      </c>
      <c r="Y129" s="173">
        <f>X129*K129</f>
        <v>14.31584</v>
      </c>
      <c r="Z129" s="173">
        <v>0</v>
      </c>
      <c r="AA129" s="174">
        <f>Z129*K129</f>
        <v>0</v>
      </c>
      <c r="AR129" s="17" t="s">
        <v>149</v>
      </c>
      <c r="AT129" s="17" t="s">
        <v>145</v>
      </c>
      <c r="AU129" s="17" t="s">
        <v>85</v>
      </c>
      <c r="AY129" s="17" t="s">
        <v>144</v>
      </c>
      <c r="BE129" s="109">
        <f>IF(U129="základná",N129,0)</f>
        <v>0</v>
      </c>
      <c r="BF129" s="109">
        <f>IF(U129="znížená",N129,0)</f>
        <v>0</v>
      </c>
      <c r="BG129" s="109">
        <f>IF(U129="zákl. prenesená",N129,0)</f>
        <v>0</v>
      </c>
      <c r="BH129" s="109">
        <f>IF(U129="zníž. prenesená",N129,0)</f>
        <v>0</v>
      </c>
      <c r="BI129" s="109">
        <f>IF(U129="nulová",N129,0)</f>
        <v>0</v>
      </c>
      <c r="BJ129" s="17" t="s">
        <v>85</v>
      </c>
      <c r="BK129" s="175">
        <f>ROUND(L129*K129,3)</f>
        <v>0</v>
      </c>
      <c r="BL129" s="17" t="s">
        <v>149</v>
      </c>
      <c r="BM129" s="17" t="s">
        <v>164</v>
      </c>
    </row>
    <row r="130" spans="2:65" s="1" customFormat="1" ht="22.5" customHeight="1">
      <c r="B130" s="34"/>
      <c r="C130" s="176" t="s">
        <v>165</v>
      </c>
      <c r="D130" s="176" t="s">
        <v>166</v>
      </c>
      <c r="E130" s="177" t="s">
        <v>167</v>
      </c>
      <c r="F130" s="245" t="s">
        <v>168</v>
      </c>
      <c r="G130" s="245"/>
      <c r="H130" s="245"/>
      <c r="I130" s="245"/>
      <c r="J130" s="178" t="s">
        <v>148</v>
      </c>
      <c r="K130" s="179">
        <v>130.376</v>
      </c>
      <c r="L130" s="246">
        <v>0</v>
      </c>
      <c r="M130" s="247"/>
      <c r="N130" s="248">
        <f>ROUND(L130*K130,3)</f>
        <v>0</v>
      </c>
      <c r="O130" s="242"/>
      <c r="P130" s="242"/>
      <c r="Q130" s="242"/>
      <c r="R130" s="36"/>
      <c r="T130" s="172" t="s">
        <v>20</v>
      </c>
      <c r="U130" s="43" t="s">
        <v>43</v>
      </c>
      <c r="V130" s="35"/>
      <c r="W130" s="173">
        <f>V130*K130</f>
        <v>0</v>
      </c>
      <c r="X130" s="173">
        <v>0.13</v>
      </c>
      <c r="Y130" s="173">
        <f>X130*K130</f>
        <v>16.948880000000003</v>
      </c>
      <c r="Z130" s="173">
        <v>0</v>
      </c>
      <c r="AA130" s="174">
        <f>Z130*K130</f>
        <v>0</v>
      </c>
      <c r="AR130" s="17" t="s">
        <v>169</v>
      </c>
      <c r="AT130" s="17" t="s">
        <v>166</v>
      </c>
      <c r="AU130" s="17" t="s">
        <v>85</v>
      </c>
      <c r="AY130" s="17" t="s">
        <v>144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7" t="s">
        <v>85</v>
      </c>
      <c r="BK130" s="175">
        <f>ROUND(L130*K130,3)</f>
        <v>0</v>
      </c>
      <c r="BL130" s="17" t="s">
        <v>149</v>
      </c>
      <c r="BM130" s="17" t="s">
        <v>170</v>
      </c>
    </row>
    <row r="131" spans="2:65" s="9" customFormat="1" ht="29.85" customHeight="1">
      <c r="B131" s="156"/>
      <c r="C131" s="157"/>
      <c r="D131" s="166" t="s">
        <v>117</v>
      </c>
      <c r="E131" s="166"/>
      <c r="F131" s="166"/>
      <c r="G131" s="166"/>
      <c r="H131" s="166"/>
      <c r="I131" s="166"/>
      <c r="J131" s="166"/>
      <c r="K131" s="166"/>
      <c r="L131" s="166"/>
      <c r="M131" s="166"/>
      <c r="N131" s="235">
        <f>BK131</f>
        <v>0</v>
      </c>
      <c r="O131" s="236"/>
      <c r="P131" s="236"/>
      <c r="Q131" s="236"/>
      <c r="R131" s="159"/>
      <c r="T131" s="160"/>
      <c r="U131" s="157"/>
      <c r="V131" s="157"/>
      <c r="W131" s="161">
        <f>SUM(W132:W138)</f>
        <v>0</v>
      </c>
      <c r="X131" s="157"/>
      <c r="Y131" s="161">
        <f>SUM(Y132:Y138)</f>
        <v>12.264192000000001</v>
      </c>
      <c r="Z131" s="157"/>
      <c r="AA131" s="162">
        <f>SUM(AA132:AA138)</f>
        <v>0</v>
      </c>
      <c r="AR131" s="163" t="s">
        <v>82</v>
      </c>
      <c r="AT131" s="164" t="s">
        <v>75</v>
      </c>
      <c r="AU131" s="164" t="s">
        <v>82</v>
      </c>
      <c r="AY131" s="163" t="s">
        <v>144</v>
      </c>
      <c r="BK131" s="165">
        <f>SUM(BK132:BK138)</f>
        <v>0</v>
      </c>
    </row>
    <row r="132" spans="2:65" s="1" customFormat="1" ht="44.25" customHeight="1">
      <c r="B132" s="34"/>
      <c r="C132" s="167" t="s">
        <v>171</v>
      </c>
      <c r="D132" s="167" t="s">
        <v>145</v>
      </c>
      <c r="E132" s="168" t="s">
        <v>172</v>
      </c>
      <c r="F132" s="243" t="s">
        <v>173</v>
      </c>
      <c r="G132" s="243"/>
      <c r="H132" s="243"/>
      <c r="I132" s="243"/>
      <c r="J132" s="169" t="s">
        <v>174</v>
      </c>
      <c r="K132" s="170">
        <v>95.7</v>
      </c>
      <c r="L132" s="241">
        <v>0</v>
      </c>
      <c r="M132" s="244"/>
      <c r="N132" s="242">
        <f t="shared" ref="N132:N138" si="5">ROUND(L132*K132,3)</f>
        <v>0</v>
      </c>
      <c r="O132" s="242"/>
      <c r="P132" s="242"/>
      <c r="Q132" s="242"/>
      <c r="R132" s="36"/>
      <c r="T132" s="172" t="s">
        <v>20</v>
      </c>
      <c r="U132" s="43" t="s">
        <v>43</v>
      </c>
      <c r="V132" s="35"/>
      <c r="W132" s="173">
        <f t="shared" ref="W132:W138" si="6">V132*K132</f>
        <v>0</v>
      </c>
      <c r="X132" s="173">
        <v>9.8530000000000006E-2</v>
      </c>
      <c r="Y132" s="173">
        <f t="shared" ref="Y132:Y138" si="7">X132*K132</f>
        <v>9.4293210000000016</v>
      </c>
      <c r="Z132" s="173">
        <v>0</v>
      </c>
      <c r="AA132" s="174">
        <f t="shared" ref="AA132:AA138" si="8">Z132*K132</f>
        <v>0</v>
      </c>
      <c r="AR132" s="17" t="s">
        <v>149</v>
      </c>
      <c r="AT132" s="17" t="s">
        <v>145</v>
      </c>
      <c r="AU132" s="17" t="s">
        <v>85</v>
      </c>
      <c r="AY132" s="17" t="s">
        <v>144</v>
      </c>
      <c r="BE132" s="109">
        <f t="shared" ref="BE132:BE138" si="9">IF(U132="základná",N132,0)</f>
        <v>0</v>
      </c>
      <c r="BF132" s="109">
        <f t="shared" ref="BF132:BF138" si="10">IF(U132="znížená",N132,0)</f>
        <v>0</v>
      </c>
      <c r="BG132" s="109">
        <f t="shared" ref="BG132:BG138" si="11">IF(U132="zákl. prenesená",N132,0)</f>
        <v>0</v>
      </c>
      <c r="BH132" s="109">
        <f t="shared" ref="BH132:BH138" si="12">IF(U132="zníž. prenesená",N132,0)</f>
        <v>0</v>
      </c>
      <c r="BI132" s="109">
        <f t="shared" ref="BI132:BI138" si="13">IF(U132="nulová",N132,0)</f>
        <v>0</v>
      </c>
      <c r="BJ132" s="17" t="s">
        <v>85</v>
      </c>
      <c r="BK132" s="175">
        <f t="shared" ref="BK132:BK138" si="14">ROUND(L132*K132,3)</f>
        <v>0</v>
      </c>
      <c r="BL132" s="17" t="s">
        <v>149</v>
      </c>
      <c r="BM132" s="17" t="s">
        <v>175</v>
      </c>
    </row>
    <row r="133" spans="2:65" s="1" customFormat="1" ht="22.5" customHeight="1">
      <c r="B133" s="34"/>
      <c r="C133" s="176" t="s">
        <v>169</v>
      </c>
      <c r="D133" s="176" t="s">
        <v>166</v>
      </c>
      <c r="E133" s="177" t="s">
        <v>176</v>
      </c>
      <c r="F133" s="245" t="s">
        <v>177</v>
      </c>
      <c r="G133" s="245"/>
      <c r="H133" s="245"/>
      <c r="I133" s="245"/>
      <c r="J133" s="178" t="s">
        <v>178</v>
      </c>
      <c r="K133" s="179">
        <v>96.656999999999996</v>
      </c>
      <c r="L133" s="246">
        <v>0</v>
      </c>
      <c r="M133" s="247"/>
      <c r="N133" s="248">
        <f t="shared" si="5"/>
        <v>0</v>
      </c>
      <c r="O133" s="242"/>
      <c r="P133" s="242"/>
      <c r="Q133" s="242"/>
      <c r="R133" s="36"/>
      <c r="T133" s="172" t="s">
        <v>20</v>
      </c>
      <c r="U133" s="43" t="s">
        <v>43</v>
      </c>
      <c r="V133" s="35"/>
      <c r="W133" s="173">
        <f t="shared" si="6"/>
        <v>0</v>
      </c>
      <c r="X133" s="173">
        <v>2.3E-2</v>
      </c>
      <c r="Y133" s="173">
        <f t="shared" si="7"/>
        <v>2.2231109999999998</v>
      </c>
      <c r="Z133" s="173">
        <v>0</v>
      </c>
      <c r="AA133" s="174">
        <f t="shared" si="8"/>
        <v>0</v>
      </c>
      <c r="AR133" s="17" t="s">
        <v>169</v>
      </c>
      <c r="AT133" s="17" t="s">
        <v>166</v>
      </c>
      <c r="AU133" s="17" t="s">
        <v>85</v>
      </c>
      <c r="AY133" s="17" t="s">
        <v>144</v>
      </c>
      <c r="BE133" s="109">
        <f t="shared" si="9"/>
        <v>0</v>
      </c>
      <c r="BF133" s="109">
        <f t="shared" si="10"/>
        <v>0</v>
      </c>
      <c r="BG133" s="109">
        <f t="shared" si="11"/>
        <v>0</v>
      </c>
      <c r="BH133" s="109">
        <f t="shared" si="12"/>
        <v>0</v>
      </c>
      <c r="BI133" s="109">
        <f t="shared" si="13"/>
        <v>0</v>
      </c>
      <c r="BJ133" s="17" t="s">
        <v>85</v>
      </c>
      <c r="BK133" s="175">
        <f t="shared" si="14"/>
        <v>0</v>
      </c>
      <c r="BL133" s="17" t="s">
        <v>149</v>
      </c>
      <c r="BM133" s="17" t="s">
        <v>179</v>
      </c>
    </row>
    <row r="134" spans="2:65" s="1" customFormat="1" ht="31.5" customHeight="1">
      <c r="B134" s="34"/>
      <c r="C134" s="167" t="s">
        <v>180</v>
      </c>
      <c r="D134" s="167" t="s">
        <v>145</v>
      </c>
      <c r="E134" s="168" t="s">
        <v>181</v>
      </c>
      <c r="F134" s="243" t="s">
        <v>182</v>
      </c>
      <c r="G134" s="243"/>
      <c r="H134" s="243"/>
      <c r="I134" s="243"/>
      <c r="J134" s="169" t="s">
        <v>174</v>
      </c>
      <c r="K134" s="170">
        <v>4.2</v>
      </c>
      <c r="L134" s="241">
        <v>0</v>
      </c>
      <c r="M134" s="244"/>
      <c r="N134" s="242">
        <f t="shared" si="5"/>
        <v>0</v>
      </c>
      <c r="O134" s="242"/>
      <c r="P134" s="242"/>
      <c r="Q134" s="242"/>
      <c r="R134" s="36"/>
      <c r="T134" s="172" t="s">
        <v>20</v>
      </c>
      <c r="U134" s="43" t="s">
        <v>43</v>
      </c>
      <c r="V134" s="35"/>
      <c r="W134" s="173">
        <f t="shared" si="6"/>
        <v>0</v>
      </c>
      <c r="X134" s="173">
        <v>0</v>
      </c>
      <c r="Y134" s="173">
        <f t="shared" si="7"/>
        <v>0</v>
      </c>
      <c r="Z134" s="173">
        <v>0</v>
      </c>
      <c r="AA134" s="174">
        <f t="shared" si="8"/>
        <v>0</v>
      </c>
      <c r="AR134" s="17" t="s">
        <v>149</v>
      </c>
      <c r="AT134" s="17" t="s">
        <v>145</v>
      </c>
      <c r="AU134" s="17" t="s">
        <v>85</v>
      </c>
      <c r="AY134" s="17" t="s">
        <v>144</v>
      </c>
      <c r="BE134" s="109">
        <f t="shared" si="9"/>
        <v>0</v>
      </c>
      <c r="BF134" s="109">
        <f t="shared" si="10"/>
        <v>0</v>
      </c>
      <c r="BG134" s="109">
        <f t="shared" si="11"/>
        <v>0</v>
      </c>
      <c r="BH134" s="109">
        <f t="shared" si="12"/>
        <v>0</v>
      </c>
      <c r="BI134" s="109">
        <f t="shared" si="13"/>
        <v>0</v>
      </c>
      <c r="BJ134" s="17" t="s">
        <v>85</v>
      </c>
      <c r="BK134" s="175">
        <f t="shared" si="14"/>
        <v>0</v>
      </c>
      <c r="BL134" s="17" t="s">
        <v>149</v>
      </c>
      <c r="BM134" s="17" t="s">
        <v>183</v>
      </c>
    </row>
    <row r="135" spans="2:65" s="1" customFormat="1" ht="31.5" customHeight="1">
      <c r="B135" s="34"/>
      <c r="C135" s="167" t="s">
        <v>184</v>
      </c>
      <c r="D135" s="167" t="s">
        <v>145</v>
      </c>
      <c r="E135" s="168" t="s">
        <v>232</v>
      </c>
      <c r="F135" s="243" t="s">
        <v>233</v>
      </c>
      <c r="G135" s="243"/>
      <c r="H135" s="243"/>
      <c r="I135" s="243"/>
      <c r="J135" s="169" t="s">
        <v>178</v>
      </c>
      <c r="K135" s="170">
        <v>2</v>
      </c>
      <c r="L135" s="241">
        <v>0</v>
      </c>
      <c r="M135" s="244"/>
      <c r="N135" s="242">
        <f t="shared" si="5"/>
        <v>0</v>
      </c>
      <c r="O135" s="242"/>
      <c r="P135" s="242"/>
      <c r="Q135" s="242"/>
      <c r="R135" s="36"/>
      <c r="T135" s="172" t="s">
        <v>20</v>
      </c>
      <c r="U135" s="43" t="s">
        <v>43</v>
      </c>
      <c r="V135" s="35"/>
      <c r="W135" s="173">
        <f t="shared" si="6"/>
        <v>0</v>
      </c>
      <c r="X135" s="173">
        <v>0.30587999999999999</v>
      </c>
      <c r="Y135" s="173">
        <f t="shared" si="7"/>
        <v>0.61175999999999997</v>
      </c>
      <c r="Z135" s="173">
        <v>0</v>
      </c>
      <c r="AA135" s="174">
        <f t="shared" si="8"/>
        <v>0</v>
      </c>
      <c r="AR135" s="17" t="s">
        <v>149</v>
      </c>
      <c r="AT135" s="17" t="s">
        <v>145</v>
      </c>
      <c r="AU135" s="17" t="s">
        <v>85</v>
      </c>
      <c r="AY135" s="17" t="s">
        <v>144</v>
      </c>
      <c r="BE135" s="109">
        <f t="shared" si="9"/>
        <v>0</v>
      </c>
      <c r="BF135" s="109">
        <f t="shared" si="10"/>
        <v>0</v>
      </c>
      <c r="BG135" s="109">
        <f t="shared" si="11"/>
        <v>0</v>
      </c>
      <c r="BH135" s="109">
        <f t="shared" si="12"/>
        <v>0</v>
      </c>
      <c r="BI135" s="109">
        <f t="shared" si="13"/>
        <v>0</v>
      </c>
      <c r="BJ135" s="17" t="s">
        <v>85</v>
      </c>
      <c r="BK135" s="175">
        <f t="shared" si="14"/>
        <v>0</v>
      </c>
      <c r="BL135" s="17" t="s">
        <v>149</v>
      </c>
      <c r="BM135" s="17" t="s">
        <v>234</v>
      </c>
    </row>
    <row r="136" spans="2:65" s="1" customFormat="1" ht="44.25" customHeight="1">
      <c r="B136" s="34"/>
      <c r="C136" s="167" t="s">
        <v>189</v>
      </c>
      <c r="D136" s="167" t="s">
        <v>145</v>
      </c>
      <c r="E136" s="168" t="s">
        <v>185</v>
      </c>
      <c r="F136" s="243" t="s">
        <v>186</v>
      </c>
      <c r="G136" s="243"/>
      <c r="H136" s="243"/>
      <c r="I136" s="243"/>
      <c r="J136" s="169" t="s">
        <v>187</v>
      </c>
      <c r="K136" s="170">
        <v>0.76</v>
      </c>
      <c r="L136" s="241">
        <v>0</v>
      </c>
      <c r="M136" s="244"/>
      <c r="N136" s="242">
        <f t="shared" si="5"/>
        <v>0</v>
      </c>
      <c r="O136" s="242"/>
      <c r="P136" s="242"/>
      <c r="Q136" s="242"/>
      <c r="R136" s="36"/>
      <c r="T136" s="172" t="s">
        <v>20</v>
      </c>
      <c r="U136" s="43" t="s">
        <v>43</v>
      </c>
      <c r="V136" s="35"/>
      <c r="W136" s="173">
        <f t="shared" si="6"/>
        <v>0</v>
      </c>
      <c r="X136" s="173">
        <v>0</v>
      </c>
      <c r="Y136" s="173">
        <f t="shared" si="7"/>
        <v>0</v>
      </c>
      <c r="Z136" s="173">
        <v>0</v>
      </c>
      <c r="AA136" s="174">
        <f t="shared" si="8"/>
        <v>0</v>
      </c>
      <c r="AR136" s="17" t="s">
        <v>149</v>
      </c>
      <c r="AT136" s="17" t="s">
        <v>145</v>
      </c>
      <c r="AU136" s="17" t="s">
        <v>85</v>
      </c>
      <c r="AY136" s="17" t="s">
        <v>144</v>
      </c>
      <c r="BE136" s="109">
        <f t="shared" si="9"/>
        <v>0</v>
      </c>
      <c r="BF136" s="109">
        <f t="shared" si="10"/>
        <v>0</v>
      </c>
      <c r="BG136" s="109">
        <f t="shared" si="11"/>
        <v>0</v>
      </c>
      <c r="BH136" s="109">
        <f t="shared" si="12"/>
        <v>0</v>
      </c>
      <c r="BI136" s="109">
        <f t="shared" si="13"/>
        <v>0</v>
      </c>
      <c r="BJ136" s="17" t="s">
        <v>85</v>
      </c>
      <c r="BK136" s="175">
        <f t="shared" si="14"/>
        <v>0</v>
      </c>
      <c r="BL136" s="17" t="s">
        <v>149</v>
      </c>
      <c r="BM136" s="17" t="s">
        <v>188</v>
      </c>
    </row>
    <row r="137" spans="2:65" s="1" customFormat="1" ht="31.5" customHeight="1">
      <c r="B137" s="34"/>
      <c r="C137" s="167" t="s">
        <v>193</v>
      </c>
      <c r="D137" s="167" t="s">
        <v>145</v>
      </c>
      <c r="E137" s="168" t="s">
        <v>190</v>
      </c>
      <c r="F137" s="243" t="s">
        <v>191</v>
      </c>
      <c r="G137" s="243"/>
      <c r="H137" s="243"/>
      <c r="I137" s="243"/>
      <c r="J137" s="169" t="s">
        <v>187</v>
      </c>
      <c r="K137" s="170">
        <v>0.76</v>
      </c>
      <c r="L137" s="241">
        <v>0</v>
      </c>
      <c r="M137" s="244"/>
      <c r="N137" s="242">
        <f t="shared" si="5"/>
        <v>0</v>
      </c>
      <c r="O137" s="242"/>
      <c r="P137" s="242"/>
      <c r="Q137" s="242"/>
      <c r="R137" s="36"/>
      <c r="T137" s="172" t="s">
        <v>20</v>
      </c>
      <c r="U137" s="43" t="s">
        <v>43</v>
      </c>
      <c r="V137" s="35"/>
      <c r="W137" s="173">
        <f t="shared" si="6"/>
        <v>0</v>
      </c>
      <c r="X137" s="173">
        <v>0</v>
      </c>
      <c r="Y137" s="173">
        <f t="shared" si="7"/>
        <v>0</v>
      </c>
      <c r="Z137" s="173">
        <v>0</v>
      </c>
      <c r="AA137" s="174">
        <f t="shared" si="8"/>
        <v>0</v>
      </c>
      <c r="AR137" s="17" t="s">
        <v>149</v>
      </c>
      <c r="AT137" s="17" t="s">
        <v>145</v>
      </c>
      <c r="AU137" s="17" t="s">
        <v>85</v>
      </c>
      <c r="AY137" s="17" t="s">
        <v>144</v>
      </c>
      <c r="BE137" s="109">
        <f t="shared" si="9"/>
        <v>0</v>
      </c>
      <c r="BF137" s="109">
        <f t="shared" si="10"/>
        <v>0</v>
      </c>
      <c r="BG137" s="109">
        <f t="shared" si="11"/>
        <v>0</v>
      </c>
      <c r="BH137" s="109">
        <f t="shared" si="12"/>
        <v>0</v>
      </c>
      <c r="BI137" s="109">
        <f t="shared" si="13"/>
        <v>0</v>
      </c>
      <c r="BJ137" s="17" t="s">
        <v>85</v>
      </c>
      <c r="BK137" s="175">
        <f t="shared" si="14"/>
        <v>0</v>
      </c>
      <c r="BL137" s="17" t="s">
        <v>149</v>
      </c>
      <c r="BM137" s="17" t="s">
        <v>192</v>
      </c>
    </row>
    <row r="138" spans="2:65" s="1" customFormat="1" ht="31.5" customHeight="1">
      <c r="B138" s="34"/>
      <c r="C138" s="167" t="s">
        <v>197</v>
      </c>
      <c r="D138" s="167" t="s">
        <v>145</v>
      </c>
      <c r="E138" s="168" t="s">
        <v>194</v>
      </c>
      <c r="F138" s="243" t="s">
        <v>195</v>
      </c>
      <c r="G138" s="243"/>
      <c r="H138" s="243"/>
      <c r="I138" s="243"/>
      <c r="J138" s="169" t="s">
        <v>187</v>
      </c>
      <c r="K138" s="170">
        <v>0.76</v>
      </c>
      <c r="L138" s="241">
        <v>0</v>
      </c>
      <c r="M138" s="244"/>
      <c r="N138" s="242">
        <f t="shared" si="5"/>
        <v>0</v>
      </c>
      <c r="O138" s="242"/>
      <c r="P138" s="242"/>
      <c r="Q138" s="242"/>
      <c r="R138" s="36"/>
      <c r="T138" s="172" t="s">
        <v>20</v>
      </c>
      <c r="U138" s="43" t="s">
        <v>43</v>
      </c>
      <c r="V138" s="35"/>
      <c r="W138" s="173">
        <f t="shared" si="6"/>
        <v>0</v>
      </c>
      <c r="X138" s="173">
        <v>0</v>
      </c>
      <c r="Y138" s="173">
        <f t="shared" si="7"/>
        <v>0</v>
      </c>
      <c r="Z138" s="173">
        <v>0</v>
      </c>
      <c r="AA138" s="174">
        <f t="shared" si="8"/>
        <v>0</v>
      </c>
      <c r="AR138" s="17" t="s">
        <v>149</v>
      </c>
      <c r="AT138" s="17" t="s">
        <v>145</v>
      </c>
      <c r="AU138" s="17" t="s">
        <v>85</v>
      </c>
      <c r="AY138" s="17" t="s">
        <v>144</v>
      </c>
      <c r="BE138" s="109">
        <f t="shared" si="9"/>
        <v>0</v>
      </c>
      <c r="BF138" s="109">
        <f t="shared" si="10"/>
        <v>0</v>
      </c>
      <c r="BG138" s="109">
        <f t="shared" si="11"/>
        <v>0</v>
      </c>
      <c r="BH138" s="109">
        <f t="shared" si="12"/>
        <v>0</v>
      </c>
      <c r="BI138" s="109">
        <f t="shared" si="13"/>
        <v>0</v>
      </c>
      <c r="BJ138" s="17" t="s">
        <v>85</v>
      </c>
      <c r="BK138" s="175">
        <f t="shared" si="14"/>
        <v>0</v>
      </c>
      <c r="BL138" s="17" t="s">
        <v>149</v>
      </c>
      <c r="BM138" s="17" t="s">
        <v>196</v>
      </c>
    </row>
    <row r="139" spans="2:65" s="9" customFormat="1" ht="29.85" customHeight="1">
      <c r="B139" s="156"/>
      <c r="C139" s="157"/>
      <c r="D139" s="166" t="s">
        <v>118</v>
      </c>
      <c r="E139" s="166"/>
      <c r="F139" s="166"/>
      <c r="G139" s="166"/>
      <c r="H139" s="166"/>
      <c r="I139" s="166"/>
      <c r="J139" s="166"/>
      <c r="K139" s="166"/>
      <c r="L139" s="166"/>
      <c r="M139" s="166"/>
      <c r="N139" s="235">
        <f>BK139</f>
        <v>0</v>
      </c>
      <c r="O139" s="236"/>
      <c r="P139" s="236"/>
      <c r="Q139" s="236"/>
      <c r="R139" s="159"/>
      <c r="T139" s="160"/>
      <c r="U139" s="157"/>
      <c r="V139" s="157"/>
      <c r="W139" s="161">
        <f>W140</f>
        <v>0</v>
      </c>
      <c r="X139" s="157"/>
      <c r="Y139" s="161">
        <f>Y140</f>
        <v>0</v>
      </c>
      <c r="Z139" s="157"/>
      <c r="AA139" s="162">
        <f>AA140</f>
        <v>0</v>
      </c>
      <c r="AR139" s="163" t="s">
        <v>82</v>
      </c>
      <c r="AT139" s="164" t="s">
        <v>75</v>
      </c>
      <c r="AU139" s="164" t="s">
        <v>82</v>
      </c>
      <c r="AY139" s="163" t="s">
        <v>144</v>
      </c>
      <c r="BK139" s="165">
        <f>BK140</f>
        <v>0</v>
      </c>
    </row>
    <row r="140" spans="2:65" s="1" customFormat="1" ht="44.25" customHeight="1">
      <c r="B140" s="34"/>
      <c r="C140" s="167" t="s">
        <v>201</v>
      </c>
      <c r="D140" s="167" t="s">
        <v>145</v>
      </c>
      <c r="E140" s="168" t="s">
        <v>198</v>
      </c>
      <c r="F140" s="243" t="s">
        <v>199</v>
      </c>
      <c r="G140" s="243"/>
      <c r="H140" s="243"/>
      <c r="I140" s="243"/>
      <c r="J140" s="169" t="s">
        <v>187</v>
      </c>
      <c r="K140" s="170">
        <v>64.225999999999999</v>
      </c>
      <c r="L140" s="241">
        <v>0</v>
      </c>
      <c r="M140" s="244"/>
      <c r="N140" s="242">
        <f>ROUND(L140*K140,3)</f>
        <v>0</v>
      </c>
      <c r="O140" s="242"/>
      <c r="P140" s="242"/>
      <c r="Q140" s="242"/>
      <c r="R140" s="36"/>
      <c r="T140" s="172" t="s">
        <v>20</v>
      </c>
      <c r="U140" s="43" t="s">
        <v>43</v>
      </c>
      <c r="V140" s="35"/>
      <c r="W140" s="173">
        <f>V140*K140</f>
        <v>0</v>
      </c>
      <c r="X140" s="173">
        <v>0</v>
      </c>
      <c r="Y140" s="173">
        <f>X140*K140</f>
        <v>0</v>
      </c>
      <c r="Z140" s="173">
        <v>0</v>
      </c>
      <c r="AA140" s="174">
        <f>Z140*K140</f>
        <v>0</v>
      </c>
      <c r="AR140" s="17" t="s">
        <v>149</v>
      </c>
      <c r="AT140" s="17" t="s">
        <v>145</v>
      </c>
      <c r="AU140" s="17" t="s">
        <v>85</v>
      </c>
      <c r="AY140" s="17" t="s">
        <v>144</v>
      </c>
      <c r="BE140" s="109">
        <f>IF(U140="základná",N140,0)</f>
        <v>0</v>
      </c>
      <c r="BF140" s="109">
        <f>IF(U140="znížená",N140,0)</f>
        <v>0</v>
      </c>
      <c r="BG140" s="109">
        <f>IF(U140="zákl. prenesená",N140,0)</f>
        <v>0</v>
      </c>
      <c r="BH140" s="109">
        <f>IF(U140="zníž. prenesená",N140,0)</f>
        <v>0</v>
      </c>
      <c r="BI140" s="109">
        <f>IF(U140="nulová",N140,0)</f>
        <v>0</v>
      </c>
      <c r="BJ140" s="17" t="s">
        <v>85</v>
      </c>
      <c r="BK140" s="175">
        <f>ROUND(L140*K140,3)</f>
        <v>0</v>
      </c>
      <c r="BL140" s="17" t="s">
        <v>149</v>
      </c>
      <c r="BM140" s="17" t="s">
        <v>200</v>
      </c>
    </row>
    <row r="141" spans="2:65" s="1" customFormat="1" ht="49.9" customHeight="1">
      <c r="B141" s="34"/>
      <c r="C141" s="35"/>
      <c r="D141" s="158" t="s">
        <v>226</v>
      </c>
      <c r="E141" s="35"/>
      <c r="F141" s="35"/>
      <c r="G141" s="35"/>
      <c r="H141" s="35"/>
      <c r="I141" s="35"/>
      <c r="J141" s="35"/>
      <c r="K141" s="35"/>
      <c r="L141" s="35"/>
      <c r="M141" s="35"/>
      <c r="N141" s="237">
        <f t="shared" ref="N141:N146" si="15">BK141</f>
        <v>0</v>
      </c>
      <c r="O141" s="238"/>
      <c r="P141" s="238"/>
      <c r="Q141" s="238"/>
      <c r="R141" s="36"/>
      <c r="T141" s="142"/>
      <c r="U141" s="35"/>
      <c r="V141" s="35"/>
      <c r="W141" s="35"/>
      <c r="X141" s="35"/>
      <c r="Y141" s="35"/>
      <c r="Z141" s="35"/>
      <c r="AA141" s="77"/>
      <c r="AT141" s="17" t="s">
        <v>75</v>
      </c>
      <c r="AU141" s="17" t="s">
        <v>76</v>
      </c>
      <c r="AY141" s="17" t="s">
        <v>227</v>
      </c>
      <c r="BK141" s="175">
        <f>SUM(BK142:BK146)</f>
        <v>0</v>
      </c>
    </row>
    <row r="142" spans="2:65" s="1" customFormat="1" ht="22.35" customHeight="1">
      <c r="B142" s="34"/>
      <c r="C142" s="180" t="s">
        <v>20</v>
      </c>
      <c r="D142" s="180" t="s">
        <v>145</v>
      </c>
      <c r="E142" s="181" t="s">
        <v>20</v>
      </c>
      <c r="F142" s="240" t="s">
        <v>20</v>
      </c>
      <c r="G142" s="240"/>
      <c r="H142" s="240"/>
      <c r="I142" s="240"/>
      <c r="J142" s="182" t="s">
        <v>20</v>
      </c>
      <c r="K142" s="171"/>
      <c r="L142" s="241"/>
      <c r="M142" s="242"/>
      <c r="N142" s="242">
        <f t="shared" si="15"/>
        <v>0</v>
      </c>
      <c r="O142" s="242"/>
      <c r="P142" s="242"/>
      <c r="Q142" s="242"/>
      <c r="R142" s="36"/>
      <c r="T142" s="172" t="s">
        <v>20</v>
      </c>
      <c r="U142" s="183" t="s">
        <v>43</v>
      </c>
      <c r="V142" s="35"/>
      <c r="W142" s="35"/>
      <c r="X142" s="35"/>
      <c r="Y142" s="35"/>
      <c r="Z142" s="35"/>
      <c r="AA142" s="77"/>
      <c r="AT142" s="17" t="s">
        <v>227</v>
      </c>
      <c r="AU142" s="17" t="s">
        <v>82</v>
      </c>
      <c r="AY142" s="17" t="s">
        <v>227</v>
      </c>
      <c r="BE142" s="109">
        <f>IF(U142="základná",N142,0)</f>
        <v>0</v>
      </c>
      <c r="BF142" s="109">
        <f>IF(U142="znížená",N142,0)</f>
        <v>0</v>
      </c>
      <c r="BG142" s="109">
        <f>IF(U142="zákl. prenesená",N142,0)</f>
        <v>0</v>
      </c>
      <c r="BH142" s="109">
        <f>IF(U142="zníž. prenesená",N142,0)</f>
        <v>0</v>
      </c>
      <c r="BI142" s="109">
        <f>IF(U142="nulová",N142,0)</f>
        <v>0</v>
      </c>
      <c r="BJ142" s="17" t="s">
        <v>85</v>
      </c>
      <c r="BK142" s="175">
        <f>L142*K142</f>
        <v>0</v>
      </c>
    </row>
    <row r="143" spans="2:65" s="1" customFormat="1" ht="22.35" customHeight="1">
      <c r="B143" s="34"/>
      <c r="C143" s="180" t="s">
        <v>20</v>
      </c>
      <c r="D143" s="180" t="s">
        <v>145</v>
      </c>
      <c r="E143" s="181" t="s">
        <v>20</v>
      </c>
      <c r="F143" s="240" t="s">
        <v>20</v>
      </c>
      <c r="G143" s="240"/>
      <c r="H143" s="240"/>
      <c r="I143" s="240"/>
      <c r="J143" s="182" t="s">
        <v>20</v>
      </c>
      <c r="K143" s="171"/>
      <c r="L143" s="241"/>
      <c r="M143" s="242"/>
      <c r="N143" s="242">
        <f t="shared" si="15"/>
        <v>0</v>
      </c>
      <c r="O143" s="242"/>
      <c r="P143" s="242"/>
      <c r="Q143" s="242"/>
      <c r="R143" s="36"/>
      <c r="T143" s="172" t="s">
        <v>20</v>
      </c>
      <c r="U143" s="183" t="s">
        <v>43</v>
      </c>
      <c r="V143" s="35"/>
      <c r="W143" s="35"/>
      <c r="X143" s="35"/>
      <c r="Y143" s="35"/>
      <c r="Z143" s="35"/>
      <c r="AA143" s="77"/>
      <c r="AT143" s="17" t="s">
        <v>227</v>
      </c>
      <c r="AU143" s="17" t="s">
        <v>82</v>
      </c>
      <c r="AY143" s="17" t="s">
        <v>227</v>
      </c>
      <c r="BE143" s="109">
        <f>IF(U143="základná",N143,0)</f>
        <v>0</v>
      </c>
      <c r="BF143" s="109">
        <f>IF(U143="znížená",N143,0)</f>
        <v>0</v>
      </c>
      <c r="BG143" s="109">
        <f>IF(U143="zákl. prenesená",N143,0)</f>
        <v>0</v>
      </c>
      <c r="BH143" s="109">
        <f>IF(U143="zníž. prenesená",N143,0)</f>
        <v>0</v>
      </c>
      <c r="BI143" s="109">
        <f>IF(U143="nulová",N143,0)</f>
        <v>0</v>
      </c>
      <c r="BJ143" s="17" t="s">
        <v>85</v>
      </c>
      <c r="BK143" s="175">
        <f>L143*K143</f>
        <v>0</v>
      </c>
    </row>
    <row r="144" spans="2:65" s="1" customFormat="1" ht="22.35" customHeight="1">
      <c r="B144" s="34"/>
      <c r="C144" s="180" t="s">
        <v>20</v>
      </c>
      <c r="D144" s="180" t="s">
        <v>145</v>
      </c>
      <c r="E144" s="181" t="s">
        <v>20</v>
      </c>
      <c r="F144" s="240" t="s">
        <v>20</v>
      </c>
      <c r="G144" s="240"/>
      <c r="H144" s="240"/>
      <c r="I144" s="240"/>
      <c r="J144" s="182" t="s">
        <v>20</v>
      </c>
      <c r="K144" s="171"/>
      <c r="L144" s="241"/>
      <c r="M144" s="242"/>
      <c r="N144" s="242">
        <f t="shared" si="15"/>
        <v>0</v>
      </c>
      <c r="O144" s="242"/>
      <c r="P144" s="242"/>
      <c r="Q144" s="242"/>
      <c r="R144" s="36"/>
      <c r="T144" s="172" t="s">
        <v>20</v>
      </c>
      <c r="U144" s="183" t="s">
        <v>43</v>
      </c>
      <c r="V144" s="35"/>
      <c r="W144" s="35"/>
      <c r="X144" s="35"/>
      <c r="Y144" s="35"/>
      <c r="Z144" s="35"/>
      <c r="AA144" s="77"/>
      <c r="AT144" s="17" t="s">
        <v>227</v>
      </c>
      <c r="AU144" s="17" t="s">
        <v>82</v>
      </c>
      <c r="AY144" s="17" t="s">
        <v>227</v>
      </c>
      <c r="BE144" s="109">
        <f>IF(U144="základná",N144,0)</f>
        <v>0</v>
      </c>
      <c r="BF144" s="109">
        <f>IF(U144="znížená",N144,0)</f>
        <v>0</v>
      </c>
      <c r="BG144" s="109">
        <f>IF(U144="zákl. prenesená",N144,0)</f>
        <v>0</v>
      </c>
      <c r="BH144" s="109">
        <f>IF(U144="zníž. prenesená",N144,0)</f>
        <v>0</v>
      </c>
      <c r="BI144" s="109">
        <f>IF(U144="nulová",N144,0)</f>
        <v>0</v>
      </c>
      <c r="BJ144" s="17" t="s">
        <v>85</v>
      </c>
      <c r="BK144" s="175">
        <f>L144*K144</f>
        <v>0</v>
      </c>
    </row>
    <row r="145" spans="2:63" s="1" customFormat="1" ht="22.35" customHeight="1">
      <c r="B145" s="34"/>
      <c r="C145" s="180" t="s">
        <v>20</v>
      </c>
      <c r="D145" s="180" t="s">
        <v>145</v>
      </c>
      <c r="E145" s="181" t="s">
        <v>20</v>
      </c>
      <c r="F145" s="240" t="s">
        <v>20</v>
      </c>
      <c r="G145" s="240"/>
      <c r="H145" s="240"/>
      <c r="I145" s="240"/>
      <c r="J145" s="182" t="s">
        <v>20</v>
      </c>
      <c r="K145" s="171"/>
      <c r="L145" s="241"/>
      <c r="M145" s="242"/>
      <c r="N145" s="242">
        <f t="shared" si="15"/>
        <v>0</v>
      </c>
      <c r="O145" s="242"/>
      <c r="P145" s="242"/>
      <c r="Q145" s="242"/>
      <c r="R145" s="36"/>
      <c r="T145" s="172" t="s">
        <v>20</v>
      </c>
      <c r="U145" s="183" t="s">
        <v>43</v>
      </c>
      <c r="V145" s="35"/>
      <c r="W145" s="35"/>
      <c r="X145" s="35"/>
      <c r="Y145" s="35"/>
      <c r="Z145" s="35"/>
      <c r="AA145" s="77"/>
      <c r="AT145" s="17" t="s">
        <v>227</v>
      </c>
      <c r="AU145" s="17" t="s">
        <v>82</v>
      </c>
      <c r="AY145" s="17" t="s">
        <v>227</v>
      </c>
      <c r="BE145" s="109">
        <f>IF(U145="základná",N145,0)</f>
        <v>0</v>
      </c>
      <c r="BF145" s="109">
        <f>IF(U145="znížená",N145,0)</f>
        <v>0</v>
      </c>
      <c r="BG145" s="109">
        <f>IF(U145="zákl. prenesená",N145,0)</f>
        <v>0</v>
      </c>
      <c r="BH145" s="109">
        <f>IF(U145="zníž. prenesená",N145,0)</f>
        <v>0</v>
      </c>
      <c r="BI145" s="109">
        <f>IF(U145="nulová",N145,0)</f>
        <v>0</v>
      </c>
      <c r="BJ145" s="17" t="s">
        <v>85</v>
      </c>
      <c r="BK145" s="175">
        <f>L145*K145</f>
        <v>0</v>
      </c>
    </row>
    <row r="146" spans="2:63" s="1" customFormat="1" ht="22.35" customHeight="1">
      <c r="B146" s="34"/>
      <c r="C146" s="180" t="s">
        <v>20</v>
      </c>
      <c r="D146" s="180" t="s">
        <v>145</v>
      </c>
      <c r="E146" s="181" t="s">
        <v>20</v>
      </c>
      <c r="F146" s="240" t="s">
        <v>20</v>
      </c>
      <c r="G146" s="240"/>
      <c r="H146" s="240"/>
      <c r="I146" s="240"/>
      <c r="J146" s="182" t="s">
        <v>20</v>
      </c>
      <c r="K146" s="171"/>
      <c r="L146" s="241"/>
      <c r="M146" s="242"/>
      <c r="N146" s="242">
        <f t="shared" si="15"/>
        <v>0</v>
      </c>
      <c r="O146" s="242"/>
      <c r="P146" s="242"/>
      <c r="Q146" s="242"/>
      <c r="R146" s="36"/>
      <c r="T146" s="172" t="s">
        <v>20</v>
      </c>
      <c r="U146" s="183" t="s">
        <v>43</v>
      </c>
      <c r="V146" s="55"/>
      <c r="W146" s="55"/>
      <c r="X146" s="55"/>
      <c r="Y146" s="55"/>
      <c r="Z146" s="55"/>
      <c r="AA146" s="57"/>
      <c r="AT146" s="17" t="s">
        <v>227</v>
      </c>
      <c r="AU146" s="17" t="s">
        <v>82</v>
      </c>
      <c r="AY146" s="17" t="s">
        <v>227</v>
      </c>
      <c r="BE146" s="109">
        <f>IF(U146="základná",N146,0)</f>
        <v>0</v>
      </c>
      <c r="BF146" s="109">
        <f>IF(U146="znížená",N146,0)</f>
        <v>0</v>
      </c>
      <c r="BG146" s="109">
        <f>IF(U146="zákl. prenesená",N146,0)</f>
        <v>0</v>
      </c>
      <c r="BH146" s="109">
        <f>IF(U146="zníž. prenesená",N146,0)</f>
        <v>0</v>
      </c>
      <c r="BI146" s="109">
        <f>IF(U146="nulová",N146,0)</f>
        <v>0</v>
      </c>
      <c r="BJ146" s="17" t="s">
        <v>85</v>
      </c>
      <c r="BK146" s="175">
        <f>L146*K146</f>
        <v>0</v>
      </c>
    </row>
    <row r="147" spans="2:63" s="1" customFormat="1" ht="6.95" customHeight="1">
      <c r="B147" s="58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60"/>
    </row>
  </sheetData>
  <sheetProtection algorithmName="SHA-512" hashValue="/p1T3huj5f0IS0GcQxXpH2vBL+YzfKvDOxWL/3hBvlpd6hpHL6iVkJaxSmnc3UU2uHl8kz2kiBKqmMG1yqJiuw==" saltValue="uZCuJnAinfY+zWmBTM1zMQ==" spinCount="100000" sheet="1" objects="1" scenarios="1" formatCells="0" formatColumns="0" formatRows="0" sort="0" autoFilter="0"/>
  <mergeCells count="132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40:I140"/>
    <mergeCell ref="L140:M140"/>
    <mergeCell ref="N140:Q140"/>
    <mergeCell ref="F142:I142"/>
    <mergeCell ref="L142:M142"/>
    <mergeCell ref="N142:Q142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H1:K1"/>
    <mergeCell ref="S2:AC2"/>
    <mergeCell ref="F146:I146"/>
    <mergeCell ref="L146:M146"/>
    <mergeCell ref="N146:Q146"/>
    <mergeCell ref="N121:Q121"/>
    <mergeCell ref="N122:Q122"/>
    <mergeCell ref="N123:Q123"/>
    <mergeCell ref="N127:Q127"/>
    <mergeCell ref="N131:Q131"/>
    <mergeCell ref="N139:Q139"/>
    <mergeCell ref="N141:Q141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38:I138"/>
    <mergeCell ref="L138:M138"/>
    <mergeCell ref="N138:Q138"/>
  </mergeCells>
  <dataValidations count="2">
    <dataValidation type="list" allowBlank="1" showInputMessage="1" showErrorMessage="1" error="Povolené sú hodnoty K, M." sqref="D142:D147">
      <formula1>"K, M"</formula1>
    </dataValidation>
    <dataValidation type="list" allowBlank="1" showInputMessage="1" showErrorMessage="1" error="Povolené sú hodnoty základná, znížená, nulová." sqref="U142:U147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</vt:i4>
      </vt:variant>
      <vt:variant>
        <vt:lpstr>Pomenované rozsahy</vt:lpstr>
      </vt:variant>
      <vt:variant>
        <vt:i4>8</vt:i4>
      </vt:variant>
    </vt:vector>
  </HeadingPairs>
  <TitlesOfParts>
    <vt:vector size="12" baseType="lpstr">
      <vt:lpstr>Rekapitulácia stavby</vt:lpstr>
      <vt:lpstr>1 - 1014- 9 a 1014-11</vt:lpstr>
      <vt:lpstr>2 - 1014-13 a 1014-15</vt:lpstr>
      <vt:lpstr>3 - 1014-17 a 1014-19</vt:lpstr>
      <vt:lpstr>'1 - 1014- 9 a 1014-11'!Názvy_tlače</vt:lpstr>
      <vt:lpstr>'2 - 1014-13 a 1014-15'!Názvy_tlače</vt:lpstr>
      <vt:lpstr>'3 - 1014-17 a 1014-19'!Názvy_tlače</vt:lpstr>
      <vt:lpstr>'Rekapitulácia stavby'!Názvy_tlače</vt:lpstr>
      <vt:lpstr>'1 - 1014- 9 a 1014-11'!Oblasť_tlače</vt:lpstr>
      <vt:lpstr>'2 - 1014-13 a 1014-15'!Oblasť_tlače</vt:lpstr>
      <vt:lpstr>'3 - 1014-17 a 1014-19'!Oblasť_tlače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svecova</cp:lastModifiedBy>
  <dcterms:created xsi:type="dcterms:W3CDTF">2017-07-20T08:22:53Z</dcterms:created>
  <dcterms:modified xsi:type="dcterms:W3CDTF">2017-09-04T14:02:13Z</dcterms:modified>
</cp:coreProperties>
</file>