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vecova\Documents\MsU\2017\VEREJNE_OBSTARAVANIE\§117\ZEMNE_ELEKTROINSTALPRACE_VO\"/>
    </mc:Choice>
  </mc:AlternateContent>
  <bookViews>
    <workbookView xWindow="0" yWindow="0" windowWidth="21570" windowHeight="10215"/>
  </bookViews>
  <sheets>
    <sheet name="Rekapitulácia stavby" sheetId="1" r:id="rId1"/>
    <sheet name="1 - Centrum - chodníky a ..." sheetId="2" r:id="rId2"/>
    <sheet name="2 - Luhy I. - chodníky ul..." sheetId="3" r:id="rId3"/>
    <sheet name="3 - Štrkovec - ul. Gumáre..." sheetId="4" r:id="rId4"/>
    <sheet name="4 - Šípok - ul. Lúčna, ul..." sheetId="5" r:id="rId5"/>
  </sheets>
  <definedNames>
    <definedName name="_xlnm.Print_Titles" localSheetId="1">'1 - Centrum - chodníky a ...'!$133:$133</definedName>
    <definedName name="_xlnm.Print_Titles" localSheetId="2">'2 - Luhy I. - chodníky ul...'!$127:$127</definedName>
    <definedName name="_xlnm.Print_Titles" localSheetId="3">'3 - Štrkovec - ul. Gumáre...'!$127:$127</definedName>
    <definedName name="_xlnm.Print_Titles" localSheetId="4">'4 - Šípok - ul. Lúčna, ul...'!$123:$123</definedName>
    <definedName name="_xlnm.Print_Titles" localSheetId="0">'Rekapitulácia stavby'!$85:$85</definedName>
    <definedName name="_xlnm.Print_Area" localSheetId="1">'1 - Centrum - chodníky a ...'!$C$4:$Q$70,'1 - Centrum - chodníky a ...'!$C$76:$Q$117,'1 - Centrum - chodníky a ...'!$C$123:$Q$332</definedName>
    <definedName name="_xlnm.Print_Area" localSheetId="2">'2 - Luhy I. - chodníky ul...'!$C$4:$Q$70,'2 - Luhy I. - chodníky ul...'!$C$76:$Q$111,'2 - Luhy I. - chodníky ul...'!$C$117:$Q$237</definedName>
    <definedName name="_xlnm.Print_Area" localSheetId="3">'3 - Štrkovec - ul. Gumáre...'!$C$4:$Q$70,'3 - Štrkovec - ul. Gumáre...'!$C$76:$Q$111,'3 - Štrkovec - ul. Gumáre...'!$C$117:$Q$251</definedName>
    <definedName name="_xlnm.Print_Area" localSheetId="4">'4 - Šípok - ul. Lúčna, ul...'!$C$4:$Q$70,'4 - Šípok - ul. Lúčna, ul...'!$C$76:$Q$107,'4 - Šípok - ul. Lúčna, ul...'!$C$113:$Q$159</definedName>
    <definedName name="_xlnm.Print_Area" localSheetId="0">'Rekapitulácia stavby'!$C$4:$AP$70,'Rekapitulácia stavby'!$C$76:$AP$99</definedName>
  </definedNames>
  <calcPr calcId="162913"/>
</workbook>
</file>

<file path=xl/calcChain.xml><?xml version="1.0" encoding="utf-8"?>
<calcChain xmlns="http://schemas.openxmlformats.org/spreadsheetml/2006/main">
  <c r="AY91" i="1" l="1"/>
  <c r="AX91" i="1"/>
  <c r="BI159" i="5"/>
  <c r="BH159" i="5"/>
  <c r="BG159" i="5"/>
  <c r="BE159" i="5"/>
  <c r="BK159" i="5"/>
  <c r="N159" i="5" s="1"/>
  <c r="BF159" i="5" s="1"/>
  <c r="BI158" i="5"/>
  <c r="BH158" i="5"/>
  <c r="BG158" i="5"/>
  <c r="BF158" i="5"/>
  <c r="BE158" i="5"/>
  <c r="N158" i="5"/>
  <c r="BK158" i="5"/>
  <c r="BI157" i="5"/>
  <c r="BH157" i="5"/>
  <c r="BG157" i="5"/>
  <c r="BE157" i="5"/>
  <c r="BK157" i="5"/>
  <c r="N157" i="5" s="1"/>
  <c r="BF157" i="5" s="1"/>
  <c r="BI156" i="5"/>
  <c r="BH156" i="5"/>
  <c r="BG156" i="5"/>
  <c r="BE156" i="5"/>
  <c r="N156" i="5"/>
  <c r="BF156" i="5" s="1"/>
  <c r="BK156" i="5"/>
  <c r="BI155" i="5"/>
  <c r="BH155" i="5"/>
  <c r="BG155" i="5"/>
  <c r="BE155" i="5"/>
  <c r="BK155" i="5"/>
  <c r="BK154" i="5" s="1"/>
  <c r="N154" i="5" s="1"/>
  <c r="N97" i="5" s="1"/>
  <c r="BI153" i="5"/>
  <c r="BH153" i="5"/>
  <c r="BG153" i="5"/>
  <c r="BE153" i="5"/>
  <c r="AA153" i="5"/>
  <c r="Y153" i="5"/>
  <c r="W153" i="5"/>
  <c r="BK153" i="5"/>
  <c r="N153" i="5"/>
  <c r="BF153" i="5" s="1"/>
  <c r="BI152" i="5"/>
  <c r="BH152" i="5"/>
  <c r="BG152" i="5"/>
  <c r="BF152" i="5"/>
  <c r="BE152" i="5"/>
  <c r="AA152" i="5"/>
  <c r="AA151" i="5" s="1"/>
  <c r="AA150" i="5" s="1"/>
  <c r="Y152" i="5"/>
  <c r="Y151" i="5" s="1"/>
  <c r="Y150" i="5" s="1"/>
  <c r="W152" i="5"/>
  <c r="W151" i="5" s="1"/>
  <c r="W150" i="5" s="1"/>
  <c r="BK152" i="5"/>
  <c r="BK151" i="5" s="1"/>
  <c r="N152" i="5"/>
  <c r="BI149" i="5"/>
  <c r="BH149" i="5"/>
  <c r="BG149" i="5"/>
  <c r="BF149" i="5"/>
  <c r="BE149" i="5"/>
  <c r="AA149" i="5"/>
  <c r="Y149" i="5"/>
  <c r="W149" i="5"/>
  <c r="BK149" i="5"/>
  <c r="N149" i="5"/>
  <c r="BI148" i="5"/>
  <c r="BH148" i="5"/>
  <c r="BG148" i="5"/>
  <c r="BE148" i="5"/>
  <c r="AA148" i="5"/>
  <c r="Y148" i="5"/>
  <c r="W148" i="5"/>
  <c r="BK148" i="5"/>
  <c r="N148" i="5"/>
  <c r="BF148" i="5" s="1"/>
  <c r="BI147" i="5"/>
  <c r="BH147" i="5"/>
  <c r="BG147" i="5"/>
  <c r="BF147" i="5"/>
  <c r="BE147" i="5"/>
  <c r="AA147" i="5"/>
  <c r="Y147" i="5"/>
  <c r="W147" i="5"/>
  <c r="BK147" i="5"/>
  <c r="N147" i="5"/>
  <c r="BI146" i="5"/>
  <c r="BH146" i="5"/>
  <c r="BG146" i="5"/>
  <c r="BE146" i="5"/>
  <c r="AA146" i="5"/>
  <c r="Y146" i="5"/>
  <c r="W146" i="5"/>
  <c r="BK146" i="5"/>
  <c r="N146" i="5"/>
  <c r="BF146" i="5" s="1"/>
  <c r="BI145" i="5"/>
  <c r="BH145" i="5"/>
  <c r="BG145" i="5"/>
  <c r="BF145" i="5"/>
  <c r="BE145" i="5"/>
  <c r="AA145" i="5"/>
  <c r="AA144" i="5" s="1"/>
  <c r="AA143" i="5" s="1"/>
  <c r="Y145" i="5"/>
  <c r="Y144" i="5" s="1"/>
  <c r="Y143" i="5" s="1"/>
  <c r="W145" i="5"/>
  <c r="W144" i="5" s="1"/>
  <c r="W143" i="5" s="1"/>
  <c r="BK145" i="5"/>
  <c r="BK144" i="5" s="1"/>
  <c r="N145" i="5"/>
  <c r="BI142" i="5"/>
  <c r="BH142" i="5"/>
  <c r="BG142" i="5"/>
  <c r="BF142" i="5"/>
  <c r="BE142" i="5"/>
  <c r="AA142" i="5"/>
  <c r="Y142" i="5"/>
  <c r="W142" i="5"/>
  <c r="BK142" i="5"/>
  <c r="N142" i="5"/>
  <c r="BI141" i="5"/>
  <c r="BH141" i="5"/>
  <c r="BG141" i="5"/>
  <c r="BE141" i="5"/>
  <c r="AA141" i="5"/>
  <c r="Y141" i="5"/>
  <c r="W141" i="5"/>
  <c r="BK141" i="5"/>
  <c r="N141" i="5"/>
  <c r="BF141" i="5" s="1"/>
  <c r="BI140" i="5"/>
  <c r="BH140" i="5"/>
  <c r="BG140" i="5"/>
  <c r="BF140" i="5"/>
  <c r="BE140" i="5"/>
  <c r="AA140" i="5"/>
  <c r="Y140" i="5"/>
  <c r="W140" i="5"/>
  <c r="BK140" i="5"/>
  <c r="N140" i="5"/>
  <c r="BI139" i="5"/>
  <c r="BH139" i="5"/>
  <c r="BG139" i="5"/>
  <c r="BE139" i="5"/>
  <c r="AA139" i="5"/>
  <c r="Y139" i="5"/>
  <c r="W139" i="5"/>
  <c r="BK139" i="5"/>
  <c r="N139" i="5"/>
  <c r="BF139" i="5" s="1"/>
  <c r="BI138" i="5"/>
  <c r="BH138" i="5"/>
  <c r="BG138" i="5"/>
  <c r="BF138" i="5"/>
  <c r="BE138" i="5"/>
  <c r="AA138" i="5"/>
  <c r="Y138" i="5"/>
  <c r="W138" i="5"/>
  <c r="BK138" i="5"/>
  <c r="N138" i="5"/>
  <c r="BI137" i="5"/>
  <c r="BH137" i="5"/>
  <c r="BG137" i="5"/>
  <c r="BE137" i="5"/>
  <c r="AA137" i="5"/>
  <c r="Y137" i="5"/>
  <c r="W137" i="5"/>
  <c r="BK137" i="5"/>
  <c r="N137" i="5"/>
  <c r="BF137" i="5" s="1"/>
  <c r="BI136" i="5"/>
  <c r="BH136" i="5"/>
  <c r="BG136" i="5"/>
  <c r="BF136" i="5"/>
  <c r="BE136" i="5"/>
  <c r="AA136" i="5"/>
  <c r="Y136" i="5"/>
  <c r="W136" i="5"/>
  <c r="BK136" i="5"/>
  <c r="N136" i="5"/>
  <c r="BI135" i="5"/>
  <c r="BH135" i="5"/>
  <c r="BG135" i="5"/>
  <c r="BE135" i="5"/>
  <c r="AA135" i="5"/>
  <c r="Y135" i="5"/>
  <c r="W135" i="5"/>
  <c r="BK135" i="5"/>
  <c r="N135" i="5"/>
  <c r="BF135" i="5" s="1"/>
  <c r="BI134" i="5"/>
  <c r="BH134" i="5"/>
  <c r="BG134" i="5"/>
  <c r="BF134" i="5"/>
  <c r="BE134" i="5"/>
  <c r="AA134" i="5"/>
  <c r="Y134" i="5"/>
  <c r="W134" i="5"/>
  <c r="BK134" i="5"/>
  <c r="N134" i="5"/>
  <c r="BI133" i="5"/>
  <c r="BH133" i="5"/>
  <c r="BG133" i="5"/>
  <c r="BE133" i="5"/>
  <c r="AA133" i="5"/>
  <c r="AA132" i="5" s="1"/>
  <c r="Y133" i="5"/>
  <c r="Y132" i="5" s="1"/>
  <c r="W133" i="5"/>
  <c r="W132" i="5" s="1"/>
  <c r="BK133" i="5"/>
  <c r="BK132" i="5" s="1"/>
  <c r="N132" i="5" s="1"/>
  <c r="N92" i="5" s="1"/>
  <c r="N133" i="5"/>
  <c r="BF133" i="5" s="1"/>
  <c r="BI131" i="5"/>
  <c r="BH131" i="5"/>
  <c r="BG131" i="5"/>
  <c r="BE131" i="5"/>
  <c r="AA131" i="5"/>
  <c r="Y131" i="5"/>
  <c r="W131" i="5"/>
  <c r="BK131" i="5"/>
  <c r="N131" i="5"/>
  <c r="BF131" i="5" s="1"/>
  <c r="BI130" i="5"/>
  <c r="BH130" i="5"/>
  <c r="BG130" i="5"/>
  <c r="BF130" i="5"/>
  <c r="BE130" i="5"/>
  <c r="AA130" i="5"/>
  <c r="Y130" i="5"/>
  <c r="W130" i="5"/>
  <c r="BK130" i="5"/>
  <c r="N130" i="5"/>
  <c r="BI129" i="5"/>
  <c r="BH129" i="5"/>
  <c r="BG129" i="5"/>
  <c r="BE129" i="5"/>
  <c r="AA129" i="5"/>
  <c r="Y129" i="5"/>
  <c r="W129" i="5"/>
  <c r="BK129" i="5"/>
  <c r="N129" i="5"/>
  <c r="BF129" i="5" s="1"/>
  <c r="BI128" i="5"/>
  <c r="BH128" i="5"/>
  <c r="BG128" i="5"/>
  <c r="BF128" i="5"/>
  <c r="BE128" i="5"/>
  <c r="AA128" i="5"/>
  <c r="AA127" i="5" s="1"/>
  <c r="Y128" i="5"/>
  <c r="Y127" i="5" s="1"/>
  <c r="Y126" i="5" s="1"/>
  <c r="Y125" i="5" s="1"/>
  <c r="Y124" i="5" s="1"/>
  <c r="W128" i="5"/>
  <c r="W127" i="5" s="1"/>
  <c r="W126" i="5" s="1"/>
  <c r="W125" i="5" s="1"/>
  <c r="W124" i="5" s="1"/>
  <c r="AU91" i="1" s="1"/>
  <c r="BK128" i="5"/>
  <c r="BK127" i="5" s="1"/>
  <c r="N128" i="5"/>
  <c r="F120" i="5"/>
  <c r="F118" i="5"/>
  <c r="F116" i="5"/>
  <c r="BI105" i="5"/>
  <c r="BH105" i="5"/>
  <c r="BG105" i="5"/>
  <c r="BE105" i="5"/>
  <c r="BI104" i="5"/>
  <c r="BH104" i="5"/>
  <c r="BG104" i="5"/>
  <c r="BE104" i="5"/>
  <c r="BI103" i="5"/>
  <c r="BH103" i="5"/>
  <c r="BG103" i="5"/>
  <c r="BE103" i="5"/>
  <c r="BI102" i="5"/>
  <c r="BH102" i="5"/>
  <c r="BG102" i="5"/>
  <c r="BE102" i="5"/>
  <c r="BI101" i="5"/>
  <c r="BH101" i="5"/>
  <c r="BG101" i="5"/>
  <c r="BE101" i="5"/>
  <c r="BI100" i="5"/>
  <c r="H36" i="5" s="1"/>
  <c r="BD91" i="1" s="1"/>
  <c r="BH100" i="5"/>
  <c r="H35" i="5" s="1"/>
  <c r="BC91" i="1" s="1"/>
  <c r="BG100" i="5"/>
  <c r="H34" i="5" s="1"/>
  <c r="BB91" i="1" s="1"/>
  <c r="BE100" i="5"/>
  <c r="M32" i="5" s="1"/>
  <c r="AV91" i="1" s="1"/>
  <c r="F83" i="5"/>
  <c r="F81" i="5"/>
  <c r="F79" i="5"/>
  <c r="F78" i="5"/>
  <c r="O21" i="5"/>
  <c r="E21" i="5"/>
  <c r="M121" i="5" s="1"/>
  <c r="O20" i="5"/>
  <c r="O18" i="5"/>
  <c r="E18" i="5"/>
  <c r="M120" i="5" s="1"/>
  <c r="O17" i="5"/>
  <c r="O15" i="5"/>
  <c r="E15" i="5"/>
  <c r="F121" i="5" s="1"/>
  <c r="O14" i="5"/>
  <c r="O9" i="5"/>
  <c r="M118" i="5" s="1"/>
  <c r="F6" i="5"/>
  <c r="F115" i="5" s="1"/>
  <c r="AY90" i="1"/>
  <c r="AX90" i="1"/>
  <c r="BI251" i="4"/>
  <c r="BH251" i="4"/>
  <c r="BG251" i="4"/>
  <c r="BE251" i="4"/>
  <c r="BK251" i="4"/>
  <c r="N251" i="4" s="1"/>
  <c r="BF251" i="4" s="1"/>
  <c r="BI250" i="4"/>
  <c r="BH250" i="4"/>
  <c r="BG250" i="4"/>
  <c r="BF250" i="4"/>
  <c r="BE250" i="4"/>
  <c r="N250" i="4"/>
  <c r="BK250" i="4"/>
  <c r="BI249" i="4"/>
  <c r="BH249" i="4"/>
  <c r="BG249" i="4"/>
  <c r="BE249" i="4"/>
  <c r="BK249" i="4"/>
  <c r="N249" i="4" s="1"/>
  <c r="BF249" i="4" s="1"/>
  <c r="BI248" i="4"/>
  <c r="BH248" i="4"/>
  <c r="BG248" i="4"/>
  <c r="BE248" i="4"/>
  <c r="N248" i="4"/>
  <c r="BF248" i="4" s="1"/>
  <c r="BK248" i="4"/>
  <c r="BI247" i="4"/>
  <c r="BH247" i="4"/>
  <c r="BG247" i="4"/>
  <c r="BE247" i="4"/>
  <c r="BK247" i="4"/>
  <c r="N247" i="4" s="1"/>
  <c r="BF247" i="4" s="1"/>
  <c r="BI245" i="4"/>
  <c r="BH245" i="4"/>
  <c r="BG245" i="4"/>
  <c r="BE245" i="4"/>
  <c r="AA245" i="4"/>
  <c r="Y245" i="4"/>
  <c r="W245" i="4"/>
  <c r="BK245" i="4"/>
  <c r="N245" i="4"/>
  <c r="BF245" i="4" s="1"/>
  <c r="BI244" i="4"/>
  <c r="BH244" i="4"/>
  <c r="BG244" i="4"/>
  <c r="BE244" i="4"/>
  <c r="AA244" i="4"/>
  <c r="AA243" i="4" s="1"/>
  <c r="AA242" i="4" s="1"/>
  <c r="Y244" i="4"/>
  <c r="Y243" i="4" s="1"/>
  <c r="Y242" i="4" s="1"/>
  <c r="W244" i="4"/>
  <c r="W243" i="4" s="1"/>
  <c r="W242" i="4" s="1"/>
  <c r="BK244" i="4"/>
  <c r="BK243" i="4" s="1"/>
  <c r="N244" i="4"/>
  <c r="BF244" i="4" s="1"/>
  <c r="BI241" i="4"/>
  <c r="BH241" i="4"/>
  <c r="BG241" i="4"/>
  <c r="BE241" i="4"/>
  <c r="AA241" i="4"/>
  <c r="Y241" i="4"/>
  <c r="W241" i="4"/>
  <c r="BK241" i="4"/>
  <c r="N241" i="4"/>
  <c r="BF241" i="4" s="1"/>
  <c r="BI240" i="4"/>
  <c r="BH240" i="4"/>
  <c r="BG240" i="4"/>
  <c r="BE240" i="4"/>
  <c r="AA240" i="4"/>
  <c r="Y240" i="4"/>
  <c r="W240" i="4"/>
  <c r="BK240" i="4"/>
  <c r="N240" i="4"/>
  <c r="BF240" i="4" s="1"/>
  <c r="BI239" i="4"/>
  <c r="BH239" i="4"/>
  <c r="BG239" i="4"/>
  <c r="BE239" i="4"/>
  <c r="AA239" i="4"/>
  <c r="Y239" i="4"/>
  <c r="W239" i="4"/>
  <c r="BK239" i="4"/>
  <c r="N239" i="4"/>
  <c r="BF239" i="4" s="1"/>
  <c r="BI238" i="4"/>
  <c r="BH238" i="4"/>
  <c r="BG238" i="4"/>
  <c r="BE238" i="4"/>
  <c r="AA238" i="4"/>
  <c r="Y238" i="4"/>
  <c r="W238" i="4"/>
  <c r="BK238" i="4"/>
  <c r="N238" i="4"/>
  <c r="BF238" i="4" s="1"/>
  <c r="BI237" i="4"/>
  <c r="BH237" i="4"/>
  <c r="BG237" i="4"/>
  <c r="BE237" i="4"/>
  <c r="AA237" i="4"/>
  <c r="Y237" i="4"/>
  <c r="W237" i="4"/>
  <c r="BK237" i="4"/>
  <c r="N237" i="4"/>
  <c r="BF237" i="4" s="1"/>
  <c r="BI236" i="4"/>
  <c r="BH236" i="4"/>
  <c r="BG236" i="4"/>
  <c r="BE236" i="4"/>
  <c r="AA236" i="4"/>
  <c r="Y236" i="4"/>
  <c r="W236" i="4"/>
  <c r="BK236" i="4"/>
  <c r="N236" i="4"/>
  <c r="BF236" i="4" s="1"/>
  <c r="BI235" i="4"/>
  <c r="BH235" i="4"/>
  <c r="BG235" i="4"/>
  <c r="BE235" i="4"/>
  <c r="AA235" i="4"/>
  <c r="Y235" i="4"/>
  <c r="W235" i="4"/>
  <c r="BK235" i="4"/>
  <c r="N235" i="4"/>
  <c r="BF235" i="4" s="1"/>
  <c r="BI234" i="4"/>
  <c r="BH234" i="4"/>
  <c r="BG234" i="4"/>
  <c r="BF234" i="4"/>
  <c r="BE234" i="4"/>
  <c r="AA234" i="4"/>
  <c r="Y234" i="4"/>
  <c r="W234" i="4"/>
  <c r="BK234" i="4"/>
  <c r="N234" i="4"/>
  <c r="BI233" i="4"/>
  <c r="BH233" i="4"/>
  <c r="BG233" i="4"/>
  <c r="BE233" i="4"/>
  <c r="AA233" i="4"/>
  <c r="Y233" i="4"/>
  <c r="W233" i="4"/>
  <c r="BK233" i="4"/>
  <c r="N233" i="4"/>
  <c r="BF233" i="4" s="1"/>
  <c r="BI232" i="4"/>
  <c r="BH232" i="4"/>
  <c r="BG232" i="4"/>
  <c r="BF232" i="4"/>
  <c r="BE232" i="4"/>
  <c r="AA232" i="4"/>
  <c r="Y232" i="4"/>
  <c r="W232" i="4"/>
  <c r="BK232" i="4"/>
  <c r="N232" i="4"/>
  <c r="BI231" i="4"/>
  <c r="BH231" i="4"/>
  <c r="BG231" i="4"/>
  <c r="BE231" i="4"/>
  <c r="AA231" i="4"/>
  <c r="Y231" i="4"/>
  <c r="W231" i="4"/>
  <c r="BK231" i="4"/>
  <c r="N231" i="4"/>
  <c r="BF231" i="4" s="1"/>
  <c r="BI230" i="4"/>
  <c r="BH230" i="4"/>
  <c r="BG230" i="4"/>
  <c r="BF230" i="4"/>
  <c r="BE230" i="4"/>
  <c r="AA230" i="4"/>
  <c r="AA229" i="4" s="1"/>
  <c r="Y230" i="4"/>
  <c r="Y229" i="4" s="1"/>
  <c r="W230" i="4"/>
  <c r="W229" i="4" s="1"/>
  <c r="BK230" i="4"/>
  <c r="BK229" i="4" s="1"/>
  <c r="N229" i="4" s="1"/>
  <c r="N98" i="4" s="1"/>
  <c r="N230" i="4"/>
  <c r="BI228" i="4"/>
  <c r="BH228" i="4"/>
  <c r="BG228" i="4"/>
  <c r="BF228" i="4"/>
  <c r="BE228" i="4"/>
  <c r="AA228" i="4"/>
  <c r="Y228" i="4"/>
  <c r="W228" i="4"/>
  <c r="BK228" i="4"/>
  <c r="N228" i="4"/>
  <c r="BI227" i="4"/>
  <c r="BH227" i="4"/>
  <c r="BG227" i="4"/>
  <c r="BE227" i="4"/>
  <c r="AA227" i="4"/>
  <c r="Y227" i="4"/>
  <c r="W227" i="4"/>
  <c r="BK227" i="4"/>
  <c r="N227" i="4"/>
  <c r="BF227" i="4" s="1"/>
  <c r="BI226" i="4"/>
  <c r="BH226" i="4"/>
  <c r="BG226" i="4"/>
  <c r="BF226" i="4"/>
  <c r="BE226" i="4"/>
  <c r="AA226" i="4"/>
  <c r="Y226" i="4"/>
  <c r="W226" i="4"/>
  <c r="BK226" i="4"/>
  <c r="N226" i="4"/>
  <c r="BI225" i="4"/>
  <c r="BH225" i="4"/>
  <c r="BG225" i="4"/>
  <c r="BE225" i="4"/>
  <c r="AA225" i="4"/>
  <c r="Y225" i="4"/>
  <c r="W225" i="4"/>
  <c r="BK225" i="4"/>
  <c r="N225" i="4"/>
  <c r="BF225" i="4" s="1"/>
  <c r="BI224" i="4"/>
  <c r="BH224" i="4"/>
  <c r="BG224" i="4"/>
  <c r="BF224" i="4"/>
  <c r="BE224" i="4"/>
  <c r="AA224" i="4"/>
  <c r="Y224" i="4"/>
  <c r="W224" i="4"/>
  <c r="BK224" i="4"/>
  <c r="N224" i="4"/>
  <c r="BI223" i="4"/>
  <c r="BH223" i="4"/>
  <c r="BG223" i="4"/>
  <c r="BE223" i="4"/>
  <c r="AA223" i="4"/>
  <c r="Y223" i="4"/>
  <c r="W223" i="4"/>
  <c r="BK223" i="4"/>
  <c r="N223" i="4"/>
  <c r="BF223" i="4" s="1"/>
  <c r="BI222" i="4"/>
  <c r="BH222" i="4"/>
  <c r="BG222" i="4"/>
  <c r="BF222" i="4"/>
  <c r="BE222" i="4"/>
  <c r="AA222" i="4"/>
  <c r="Y222" i="4"/>
  <c r="W222" i="4"/>
  <c r="BK222" i="4"/>
  <c r="N222" i="4"/>
  <c r="BI221" i="4"/>
  <c r="BH221" i="4"/>
  <c r="BG221" i="4"/>
  <c r="BE221" i="4"/>
  <c r="AA221" i="4"/>
  <c r="Y221" i="4"/>
  <c r="W221" i="4"/>
  <c r="BK221" i="4"/>
  <c r="N221" i="4"/>
  <c r="BF221" i="4" s="1"/>
  <c r="BI220" i="4"/>
  <c r="BH220" i="4"/>
  <c r="BG220" i="4"/>
  <c r="BF220" i="4"/>
  <c r="BE220" i="4"/>
  <c r="AA220" i="4"/>
  <c r="Y220" i="4"/>
  <c r="W220" i="4"/>
  <c r="BK220" i="4"/>
  <c r="N220" i="4"/>
  <c r="BI219" i="4"/>
  <c r="BH219" i="4"/>
  <c r="BG219" i="4"/>
  <c r="BE219" i="4"/>
  <c r="AA219" i="4"/>
  <c r="Y219" i="4"/>
  <c r="W219" i="4"/>
  <c r="BK219" i="4"/>
  <c r="N219" i="4"/>
  <c r="BF219" i="4" s="1"/>
  <c r="BI218" i="4"/>
  <c r="BH218" i="4"/>
  <c r="BG218" i="4"/>
  <c r="BF218" i="4"/>
  <c r="BE218" i="4"/>
  <c r="AA218" i="4"/>
  <c r="Y218" i="4"/>
  <c r="W218" i="4"/>
  <c r="BK218" i="4"/>
  <c r="N218" i="4"/>
  <c r="BI217" i="4"/>
  <c r="BH217" i="4"/>
  <c r="BG217" i="4"/>
  <c r="BE217" i="4"/>
  <c r="AA217" i="4"/>
  <c r="Y217" i="4"/>
  <c r="W217" i="4"/>
  <c r="BK217" i="4"/>
  <c r="N217" i="4"/>
  <c r="BF217" i="4" s="1"/>
  <c r="BI216" i="4"/>
  <c r="BH216" i="4"/>
  <c r="BG216" i="4"/>
  <c r="BF216" i="4"/>
  <c r="BE216" i="4"/>
  <c r="AA216" i="4"/>
  <c r="Y216" i="4"/>
  <c r="W216" i="4"/>
  <c r="BK216" i="4"/>
  <c r="N216" i="4"/>
  <c r="BI215" i="4"/>
  <c r="BH215" i="4"/>
  <c r="BG215" i="4"/>
  <c r="BE215" i="4"/>
  <c r="AA215" i="4"/>
  <c r="Y215" i="4"/>
  <c r="W215" i="4"/>
  <c r="BK215" i="4"/>
  <c r="N215" i="4"/>
  <c r="BF215" i="4" s="1"/>
  <c r="BI214" i="4"/>
  <c r="BH214" i="4"/>
  <c r="BG214" i="4"/>
  <c r="BF214" i="4"/>
  <c r="BE214" i="4"/>
  <c r="AA214" i="4"/>
  <c r="Y214" i="4"/>
  <c r="W214" i="4"/>
  <c r="BK214" i="4"/>
  <c r="N214" i="4"/>
  <c r="BI213" i="4"/>
  <c r="BH213" i="4"/>
  <c r="BG213" i="4"/>
  <c r="BE213" i="4"/>
  <c r="AA213" i="4"/>
  <c r="Y213" i="4"/>
  <c r="W213" i="4"/>
  <c r="BK213" i="4"/>
  <c r="N213" i="4"/>
  <c r="BF213" i="4" s="1"/>
  <c r="BI212" i="4"/>
  <c r="BH212" i="4"/>
  <c r="BG212" i="4"/>
  <c r="BF212" i="4"/>
  <c r="BE212" i="4"/>
  <c r="AA212" i="4"/>
  <c r="Y212" i="4"/>
  <c r="W212" i="4"/>
  <c r="BK212" i="4"/>
  <c r="N212" i="4"/>
  <c r="BI211" i="4"/>
  <c r="BH211" i="4"/>
  <c r="BG211" i="4"/>
  <c r="BE211" i="4"/>
  <c r="AA211" i="4"/>
  <c r="Y211" i="4"/>
  <c r="W211" i="4"/>
  <c r="BK211" i="4"/>
  <c r="N211" i="4"/>
  <c r="BF211" i="4" s="1"/>
  <c r="BI210" i="4"/>
  <c r="BH210" i="4"/>
  <c r="BG210" i="4"/>
  <c r="BF210" i="4"/>
  <c r="BE210" i="4"/>
  <c r="AA210" i="4"/>
  <c r="Y210" i="4"/>
  <c r="W210" i="4"/>
  <c r="BK210" i="4"/>
  <c r="N210" i="4"/>
  <c r="BI209" i="4"/>
  <c r="BH209" i="4"/>
  <c r="BG209" i="4"/>
  <c r="BE209" i="4"/>
  <c r="AA209" i="4"/>
  <c r="Y209" i="4"/>
  <c r="W209" i="4"/>
  <c r="BK209" i="4"/>
  <c r="N209" i="4"/>
  <c r="BF209" i="4" s="1"/>
  <c r="BI208" i="4"/>
  <c r="BH208" i="4"/>
  <c r="BG208" i="4"/>
  <c r="BF208" i="4"/>
  <c r="BE208" i="4"/>
  <c r="AA208" i="4"/>
  <c r="Y208" i="4"/>
  <c r="W208" i="4"/>
  <c r="BK208" i="4"/>
  <c r="N208" i="4"/>
  <c r="BI207" i="4"/>
  <c r="BH207" i="4"/>
  <c r="BG207" i="4"/>
  <c r="BE207" i="4"/>
  <c r="AA207" i="4"/>
  <c r="AA206" i="4" s="1"/>
  <c r="AA205" i="4" s="1"/>
  <c r="Y207" i="4"/>
  <c r="Y206" i="4" s="1"/>
  <c r="W207" i="4"/>
  <c r="W206" i="4" s="1"/>
  <c r="W205" i="4" s="1"/>
  <c r="BK207" i="4"/>
  <c r="BK206" i="4" s="1"/>
  <c r="N207" i="4"/>
  <c r="BF207" i="4" s="1"/>
  <c r="BI204" i="4"/>
  <c r="BH204" i="4"/>
  <c r="BG204" i="4"/>
  <c r="BE204" i="4"/>
  <c r="AA204" i="4"/>
  <c r="Y204" i="4"/>
  <c r="W204" i="4"/>
  <c r="BK204" i="4"/>
  <c r="N204" i="4"/>
  <c r="BF204" i="4" s="1"/>
  <c r="BI203" i="4"/>
  <c r="BH203" i="4"/>
  <c r="BG203" i="4"/>
  <c r="BF203" i="4"/>
  <c r="BE203" i="4"/>
  <c r="AA203" i="4"/>
  <c r="Y203" i="4"/>
  <c r="W203" i="4"/>
  <c r="BK203" i="4"/>
  <c r="N203" i="4"/>
  <c r="BI202" i="4"/>
  <c r="BH202" i="4"/>
  <c r="BG202" i="4"/>
  <c r="BE202" i="4"/>
  <c r="AA202" i="4"/>
  <c r="Y202" i="4"/>
  <c r="W202" i="4"/>
  <c r="BK202" i="4"/>
  <c r="N202" i="4"/>
  <c r="BF202" i="4" s="1"/>
  <c r="BI201" i="4"/>
  <c r="BH201" i="4"/>
  <c r="BG201" i="4"/>
  <c r="BF201" i="4"/>
  <c r="BE201" i="4"/>
  <c r="AA201" i="4"/>
  <c r="Y201" i="4"/>
  <c r="W201" i="4"/>
  <c r="BK201" i="4"/>
  <c r="N201" i="4"/>
  <c r="BI200" i="4"/>
  <c r="BH200" i="4"/>
  <c r="BG200" i="4"/>
  <c r="BE200" i="4"/>
  <c r="AA200" i="4"/>
  <c r="Y200" i="4"/>
  <c r="W200" i="4"/>
  <c r="BK200" i="4"/>
  <c r="N200" i="4"/>
  <c r="BF200" i="4" s="1"/>
  <c r="BI199" i="4"/>
  <c r="BH199" i="4"/>
  <c r="BG199" i="4"/>
  <c r="BF199" i="4"/>
  <c r="BE199" i="4"/>
  <c r="AA199" i="4"/>
  <c r="Y199" i="4"/>
  <c r="W199" i="4"/>
  <c r="BK199" i="4"/>
  <c r="N199" i="4"/>
  <c r="BI198" i="4"/>
  <c r="BH198" i="4"/>
  <c r="BG198" i="4"/>
  <c r="BE198" i="4"/>
  <c r="AA198" i="4"/>
  <c r="Y198" i="4"/>
  <c r="W198" i="4"/>
  <c r="BK198" i="4"/>
  <c r="N198" i="4"/>
  <c r="BF198" i="4" s="1"/>
  <c r="BI197" i="4"/>
  <c r="BH197" i="4"/>
  <c r="BG197" i="4"/>
  <c r="BF197" i="4"/>
  <c r="BE197" i="4"/>
  <c r="AA197" i="4"/>
  <c r="Y197" i="4"/>
  <c r="W197" i="4"/>
  <c r="BK197" i="4"/>
  <c r="N197" i="4"/>
  <c r="BI196" i="4"/>
  <c r="BH196" i="4"/>
  <c r="BG196" i="4"/>
  <c r="BE196" i="4"/>
  <c r="AA196" i="4"/>
  <c r="Y196" i="4"/>
  <c r="W196" i="4"/>
  <c r="BK196" i="4"/>
  <c r="N196" i="4"/>
  <c r="BF196" i="4" s="1"/>
  <c r="BI195" i="4"/>
  <c r="BH195" i="4"/>
  <c r="BG195" i="4"/>
  <c r="BF195" i="4"/>
  <c r="BE195" i="4"/>
  <c r="AA195" i="4"/>
  <c r="Y195" i="4"/>
  <c r="W195" i="4"/>
  <c r="BK195" i="4"/>
  <c r="N195" i="4"/>
  <c r="BI194" i="4"/>
  <c r="BH194" i="4"/>
  <c r="BG194" i="4"/>
  <c r="BE194" i="4"/>
  <c r="AA194" i="4"/>
  <c r="Y194" i="4"/>
  <c r="W194" i="4"/>
  <c r="BK194" i="4"/>
  <c r="N194" i="4"/>
  <c r="BF194" i="4" s="1"/>
  <c r="BI193" i="4"/>
  <c r="BH193" i="4"/>
  <c r="BG193" i="4"/>
  <c r="BF193" i="4"/>
  <c r="BE193" i="4"/>
  <c r="AA193" i="4"/>
  <c r="AA192" i="4" s="1"/>
  <c r="Y193" i="4"/>
  <c r="Y192" i="4" s="1"/>
  <c r="W193" i="4"/>
  <c r="W192" i="4" s="1"/>
  <c r="BK193" i="4"/>
  <c r="BK192" i="4" s="1"/>
  <c r="N192" i="4" s="1"/>
  <c r="N95" i="4" s="1"/>
  <c r="N193" i="4"/>
  <c r="BI191" i="4"/>
  <c r="BH191" i="4"/>
  <c r="BG191" i="4"/>
  <c r="BE191" i="4"/>
  <c r="AA191" i="4"/>
  <c r="Y191" i="4"/>
  <c r="W191" i="4"/>
  <c r="BK191" i="4"/>
  <c r="N191" i="4"/>
  <c r="BF191" i="4" s="1"/>
  <c r="BI190" i="4"/>
  <c r="BH190" i="4"/>
  <c r="BG190" i="4"/>
  <c r="BF190" i="4"/>
  <c r="BE190" i="4"/>
  <c r="AA190" i="4"/>
  <c r="Y190" i="4"/>
  <c r="W190" i="4"/>
  <c r="BK190" i="4"/>
  <c r="N190" i="4"/>
  <c r="BI189" i="4"/>
  <c r="BH189" i="4"/>
  <c r="BG189" i="4"/>
  <c r="BE189" i="4"/>
  <c r="AA189" i="4"/>
  <c r="Y189" i="4"/>
  <c r="W189" i="4"/>
  <c r="BK189" i="4"/>
  <c r="N189" i="4"/>
  <c r="BF189" i="4" s="1"/>
  <c r="BI188" i="4"/>
  <c r="BH188" i="4"/>
  <c r="BG188" i="4"/>
  <c r="BF188" i="4"/>
  <c r="BE188" i="4"/>
  <c r="AA188" i="4"/>
  <c r="Y188" i="4"/>
  <c r="W188" i="4"/>
  <c r="BK188" i="4"/>
  <c r="N188" i="4"/>
  <c r="BI187" i="4"/>
  <c r="BH187" i="4"/>
  <c r="BG187" i="4"/>
  <c r="BE187" i="4"/>
  <c r="AA187" i="4"/>
  <c r="Y187" i="4"/>
  <c r="W187" i="4"/>
  <c r="BK187" i="4"/>
  <c r="N187" i="4"/>
  <c r="BF187" i="4" s="1"/>
  <c r="BI186" i="4"/>
  <c r="BH186" i="4"/>
  <c r="BG186" i="4"/>
  <c r="BF186" i="4"/>
  <c r="BE186" i="4"/>
  <c r="AA186" i="4"/>
  <c r="Y186" i="4"/>
  <c r="W186" i="4"/>
  <c r="BK186" i="4"/>
  <c r="N186" i="4"/>
  <c r="BI185" i="4"/>
  <c r="BH185" i="4"/>
  <c r="BG185" i="4"/>
  <c r="BE185" i="4"/>
  <c r="AA185" i="4"/>
  <c r="Y185" i="4"/>
  <c r="W185" i="4"/>
  <c r="BK185" i="4"/>
  <c r="N185" i="4"/>
  <c r="BF185" i="4" s="1"/>
  <c r="BI184" i="4"/>
  <c r="BH184" i="4"/>
  <c r="BG184" i="4"/>
  <c r="BF184" i="4"/>
  <c r="BE184" i="4"/>
  <c r="AA184" i="4"/>
  <c r="Y184" i="4"/>
  <c r="W184" i="4"/>
  <c r="BK184" i="4"/>
  <c r="N184" i="4"/>
  <c r="BI183" i="4"/>
  <c r="BH183" i="4"/>
  <c r="BG183" i="4"/>
  <c r="BE183" i="4"/>
  <c r="AA183" i="4"/>
  <c r="Y183" i="4"/>
  <c r="W183" i="4"/>
  <c r="BK183" i="4"/>
  <c r="N183" i="4"/>
  <c r="BF183" i="4" s="1"/>
  <c r="BI182" i="4"/>
  <c r="BH182" i="4"/>
  <c r="BG182" i="4"/>
  <c r="BF182" i="4"/>
  <c r="BE182" i="4"/>
  <c r="AA182" i="4"/>
  <c r="Y182" i="4"/>
  <c r="W182" i="4"/>
  <c r="BK182" i="4"/>
  <c r="N182" i="4"/>
  <c r="BI181" i="4"/>
  <c r="BH181" i="4"/>
  <c r="BG181" i="4"/>
  <c r="BE181" i="4"/>
  <c r="AA181" i="4"/>
  <c r="Y181" i="4"/>
  <c r="W181" i="4"/>
  <c r="BK181" i="4"/>
  <c r="N181" i="4"/>
  <c r="BF181" i="4" s="1"/>
  <c r="BI180" i="4"/>
  <c r="BH180" i="4"/>
  <c r="BG180" i="4"/>
  <c r="BF180" i="4"/>
  <c r="BE180" i="4"/>
  <c r="AA180" i="4"/>
  <c r="Y180" i="4"/>
  <c r="W180" i="4"/>
  <c r="BK180" i="4"/>
  <c r="N180" i="4"/>
  <c r="BI179" i="4"/>
  <c r="BH179" i="4"/>
  <c r="BG179" i="4"/>
  <c r="BE179" i="4"/>
  <c r="AA179" i="4"/>
  <c r="Y179" i="4"/>
  <c r="W179" i="4"/>
  <c r="BK179" i="4"/>
  <c r="N179" i="4"/>
  <c r="BF179" i="4" s="1"/>
  <c r="BI178" i="4"/>
  <c r="BH178" i="4"/>
  <c r="BG178" i="4"/>
  <c r="BF178" i="4"/>
  <c r="BE178" i="4"/>
  <c r="AA178" i="4"/>
  <c r="Y178" i="4"/>
  <c r="W178" i="4"/>
  <c r="BK178" i="4"/>
  <c r="N178" i="4"/>
  <c r="BI177" i="4"/>
  <c r="BH177" i="4"/>
  <c r="BG177" i="4"/>
  <c r="BE177" i="4"/>
  <c r="AA177" i="4"/>
  <c r="Y177" i="4"/>
  <c r="W177" i="4"/>
  <c r="BK177" i="4"/>
  <c r="N177" i="4"/>
  <c r="BF177" i="4" s="1"/>
  <c r="BI176" i="4"/>
  <c r="BH176" i="4"/>
  <c r="BG176" i="4"/>
  <c r="BF176" i="4"/>
  <c r="BE176" i="4"/>
  <c r="AA176" i="4"/>
  <c r="Y176" i="4"/>
  <c r="W176" i="4"/>
  <c r="BK176" i="4"/>
  <c r="N176" i="4"/>
  <c r="BI175" i="4"/>
  <c r="BH175" i="4"/>
  <c r="BG175" i="4"/>
  <c r="BE175" i="4"/>
  <c r="AA175" i="4"/>
  <c r="Y175" i="4"/>
  <c r="W175" i="4"/>
  <c r="BK175" i="4"/>
  <c r="N175" i="4"/>
  <c r="BF175" i="4" s="1"/>
  <c r="BI174" i="4"/>
  <c r="BH174" i="4"/>
  <c r="BG174" i="4"/>
  <c r="BF174" i="4"/>
  <c r="BE174" i="4"/>
  <c r="AA174" i="4"/>
  <c r="Y174" i="4"/>
  <c r="W174" i="4"/>
  <c r="BK174" i="4"/>
  <c r="N174" i="4"/>
  <c r="BI173" i="4"/>
  <c r="BH173" i="4"/>
  <c r="BG173" i="4"/>
  <c r="BE173" i="4"/>
  <c r="AA173" i="4"/>
  <c r="Y173" i="4"/>
  <c r="W173" i="4"/>
  <c r="BK173" i="4"/>
  <c r="N173" i="4"/>
  <c r="BF173" i="4" s="1"/>
  <c r="BI172" i="4"/>
  <c r="BH172" i="4"/>
  <c r="BG172" i="4"/>
  <c r="BF172" i="4"/>
  <c r="BE172" i="4"/>
  <c r="AA172" i="4"/>
  <c r="Y172" i="4"/>
  <c r="W172" i="4"/>
  <c r="BK172" i="4"/>
  <c r="N172" i="4"/>
  <c r="BI171" i="4"/>
  <c r="BH171" i="4"/>
  <c r="BG171" i="4"/>
  <c r="BE171" i="4"/>
  <c r="AA171" i="4"/>
  <c r="Y171" i="4"/>
  <c r="W171" i="4"/>
  <c r="BK171" i="4"/>
  <c r="N171" i="4"/>
  <c r="BF171" i="4" s="1"/>
  <c r="BI170" i="4"/>
  <c r="BH170" i="4"/>
  <c r="BG170" i="4"/>
  <c r="BF170" i="4"/>
  <c r="BE170" i="4"/>
  <c r="AA170" i="4"/>
  <c r="AA169" i="4" s="1"/>
  <c r="AA168" i="4" s="1"/>
  <c r="Y170" i="4"/>
  <c r="Y169" i="4" s="1"/>
  <c r="Y168" i="4" s="1"/>
  <c r="W170" i="4"/>
  <c r="W169" i="4" s="1"/>
  <c r="BK170" i="4"/>
  <c r="BK169" i="4" s="1"/>
  <c r="N170" i="4"/>
  <c r="BI167" i="4"/>
  <c r="BH167" i="4"/>
  <c r="BG167" i="4"/>
  <c r="BF167" i="4"/>
  <c r="BE167" i="4"/>
  <c r="AA167" i="4"/>
  <c r="Y167" i="4"/>
  <c r="W167" i="4"/>
  <c r="BK167" i="4"/>
  <c r="N167" i="4"/>
  <c r="BI166" i="4"/>
  <c r="BH166" i="4"/>
  <c r="BG166" i="4"/>
  <c r="BE166" i="4"/>
  <c r="AA166" i="4"/>
  <c r="Y166" i="4"/>
  <c r="W166" i="4"/>
  <c r="BK166" i="4"/>
  <c r="N166" i="4"/>
  <c r="BF166" i="4" s="1"/>
  <c r="BI165" i="4"/>
  <c r="BH165" i="4"/>
  <c r="BG165" i="4"/>
  <c r="BF165" i="4"/>
  <c r="BE165" i="4"/>
  <c r="AA165" i="4"/>
  <c r="Y165" i="4"/>
  <c r="W165" i="4"/>
  <c r="BK165" i="4"/>
  <c r="N165" i="4"/>
  <c r="BI164" i="4"/>
  <c r="BH164" i="4"/>
  <c r="BG164" i="4"/>
  <c r="BE164" i="4"/>
  <c r="AA164" i="4"/>
  <c r="Y164" i="4"/>
  <c r="W164" i="4"/>
  <c r="BK164" i="4"/>
  <c r="N164" i="4"/>
  <c r="BF164" i="4" s="1"/>
  <c r="BI163" i="4"/>
  <c r="BH163" i="4"/>
  <c r="BG163" i="4"/>
  <c r="BF163" i="4"/>
  <c r="BE163" i="4"/>
  <c r="AA163" i="4"/>
  <c r="Y163" i="4"/>
  <c r="W163" i="4"/>
  <c r="BK163" i="4"/>
  <c r="N163" i="4"/>
  <c r="BI162" i="4"/>
  <c r="BH162" i="4"/>
  <c r="BG162" i="4"/>
  <c r="BE162" i="4"/>
  <c r="AA162" i="4"/>
  <c r="Y162" i="4"/>
  <c r="W162" i="4"/>
  <c r="BK162" i="4"/>
  <c r="N162" i="4"/>
  <c r="BF162" i="4" s="1"/>
  <c r="BI161" i="4"/>
  <c r="BH161" i="4"/>
  <c r="BG161" i="4"/>
  <c r="BF161" i="4"/>
  <c r="BE161" i="4"/>
  <c r="AA161" i="4"/>
  <c r="Y161" i="4"/>
  <c r="W161" i="4"/>
  <c r="BK161" i="4"/>
  <c r="N161" i="4"/>
  <c r="BI160" i="4"/>
  <c r="BH160" i="4"/>
  <c r="BG160" i="4"/>
  <c r="BE160" i="4"/>
  <c r="AA160" i="4"/>
  <c r="Y160" i="4"/>
  <c r="W160" i="4"/>
  <c r="BK160" i="4"/>
  <c r="N160" i="4"/>
  <c r="BF160" i="4" s="1"/>
  <c r="BI159" i="4"/>
  <c r="BH159" i="4"/>
  <c r="BG159" i="4"/>
  <c r="BF159" i="4"/>
  <c r="BE159" i="4"/>
  <c r="AA159" i="4"/>
  <c r="Y159" i="4"/>
  <c r="W159" i="4"/>
  <c r="BK159" i="4"/>
  <c r="N159" i="4"/>
  <c r="BI158" i="4"/>
  <c r="BH158" i="4"/>
  <c r="BG158" i="4"/>
  <c r="BE158" i="4"/>
  <c r="AA158" i="4"/>
  <c r="Y158" i="4"/>
  <c r="W158" i="4"/>
  <c r="BK158" i="4"/>
  <c r="N158" i="4"/>
  <c r="BF158" i="4" s="1"/>
  <c r="BI157" i="4"/>
  <c r="BH157" i="4"/>
  <c r="BG157" i="4"/>
  <c r="BF157" i="4"/>
  <c r="BE157" i="4"/>
  <c r="AA157" i="4"/>
  <c r="Y157" i="4"/>
  <c r="W157" i="4"/>
  <c r="BK157" i="4"/>
  <c r="N157" i="4"/>
  <c r="BI156" i="4"/>
  <c r="BH156" i="4"/>
  <c r="BG156" i="4"/>
  <c r="BE156" i="4"/>
  <c r="AA156" i="4"/>
  <c r="Y156" i="4"/>
  <c r="W156" i="4"/>
  <c r="BK156" i="4"/>
  <c r="N156" i="4"/>
  <c r="BF156" i="4" s="1"/>
  <c r="BI155" i="4"/>
  <c r="BH155" i="4"/>
  <c r="BG155" i="4"/>
  <c r="BF155" i="4"/>
  <c r="BE155" i="4"/>
  <c r="AA155" i="4"/>
  <c r="AA154" i="4" s="1"/>
  <c r="Y155" i="4"/>
  <c r="Y154" i="4" s="1"/>
  <c r="W155" i="4"/>
  <c r="W154" i="4" s="1"/>
  <c r="BK155" i="4"/>
  <c r="BK154" i="4" s="1"/>
  <c r="N154" i="4" s="1"/>
  <c r="N92" i="4" s="1"/>
  <c r="N155" i="4"/>
  <c r="BI153" i="4"/>
  <c r="BH153" i="4"/>
  <c r="BG153" i="4"/>
  <c r="BF153" i="4"/>
  <c r="BE153" i="4"/>
  <c r="AA153" i="4"/>
  <c r="Y153" i="4"/>
  <c r="W153" i="4"/>
  <c r="BK153" i="4"/>
  <c r="N153" i="4"/>
  <c r="BI152" i="4"/>
  <c r="BH152" i="4"/>
  <c r="BG152" i="4"/>
  <c r="BE152" i="4"/>
  <c r="AA152" i="4"/>
  <c r="Y152" i="4"/>
  <c r="W152" i="4"/>
  <c r="BK152" i="4"/>
  <c r="N152" i="4"/>
  <c r="BF152" i="4" s="1"/>
  <c r="BI151" i="4"/>
  <c r="BH151" i="4"/>
  <c r="BG151" i="4"/>
  <c r="BF151" i="4"/>
  <c r="BE151" i="4"/>
  <c r="AA151" i="4"/>
  <c r="Y151" i="4"/>
  <c r="W151" i="4"/>
  <c r="BK151" i="4"/>
  <c r="N151" i="4"/>
  <c r="BI150" i="4"/>
  <c r="BH150" i="4"/>
  <c r="BG150" i="4"/>
  <c r="BE150" i="4"/>
  <c r="AA150" i="4"/>
  <c r="Y150" i="4"/>
  <c r="W150" i="4"/>
  <c r="BK150" i="4"/>
  <c r="N150" i="4"/>
  <c r="BF150" i="4" s="1"/>
  <c r="BI149" i="4"/>
  <c r="BH149" i="4"/>
  <c r="BG149" i="4"/>
  <c r="BF149" i="4"/>
  <c r="BE149" i="4"/>
  <c r="AA149" i="4"/>
  <c r="Y149" i="4"/>
  <c r="W149" i="4"/>
  <c r="BK149" i="4"/>
  <c r="N149" i="4"/>
  <c r="BI148" i="4"/>
  <c r="BH148" i="4"/>
  <c r="BG148" i="4"/>
  <c r="BE148" i="4"/>
  <c r="AA148" i="4"/>
  <c r="Y148" i="4"/>
  <c r="W148" i="4"/>
  <c r="BK148" i="4"/>
  <c r="N148" i="4"/>
  <c r="BF148" i="4" s="1"/>
  <c r="BI147" i="4"/>
  <c r="BH147" i="4"/>
  <c r="BG147" i="4"/>
  <c r="BF147" i="4"/>
  <c r="BE147" i="4"/>
  <c r="AA147" i="4"/>
  <c r="Y147" i="4"/>
  <c r="W147" i="4"/>
  <c r="BK147" i="4"/>
  <c r="N147" i="4"/>
  <c r="BI146" i="4"/>
  <c r="BH146" i="4"/>
  <c r="BG146" i="4"/>
  <c r="BE146" i="4"/>
  <c r="AA146" i="4"/>
  <c r="Y146" i="4"/>
  <c r="W146" i="4"/>
  <c r="BK146" i="4"/>
  <c r="N146" i="4"/>
  <c r="BF146" i="4" s="1"/>
  <c r="BI145" i="4"/>
  <c r="BH145" i="4"/>
  <c r="BG145" i="4"/>
  <c r="BF145" i="4"/>
  <c r="BE145" i="4"/>
  <c r="AA145" i="4"/>
  <c r="Y145" i="4"/>
  <c r="W145" i="4"/>
  <c r="BK145" i="4"/>
  <c r="N145" i="4"/>
  <c r="BI144" i="4"/>
  <c r="BH144" i="4"/>
  <c r="BG144" i="4"/>
  <c r="BE144" i="4"/>
  <c r="AA144" i="4"/>
  <c r="Y144" i="4"/>
  <c r="W144" i="4"/>
  <c r="BK144" i="4"/>
  <c r="N144" i="4"/>
  <c r="BF144" i="4" s="1"/>
  <c r="BI143" i="4"/>
  <c r="BH143" i="4"/>
  <c r="BG143" i="4"/>
  <c r="BF143" i="4"/>
  <c r="BE143" i="4"/>
  <c r="AA143" i="4"/>
  <c r="Y143" i="4"/>
  <c r="W143" i="4"/>
  <c r="BK143" i="4"/>
  <c r="N143" i="4"/>
  <c r="BI142" i="4"/>
  <c r="BH142" i="4"/>
  <c r="BG142" i="4"/>
  <c r="BE142" i="4"/>
  <c r="AA142" i="4"/>
  <c r="Y142" i="4"/>
  <c r="W142" i="4"/>
  <c r="BK142" i="4"/>
  <c r="N142" i="4"/>
  <c r="BF142" i="4" s="1"/>
  <c r="BI141" i="4"/>
  <c r="BH141" i="4"/>
  <c r="BG141" i="4"/>
  <c r="BF141" i="4"/>
  <c r="BE141" i="4"/>
  <c r="AA141" i="4"/>
  <c r="Y141" i="4"/>
  <c r="W141" i="4"/>
  <c r="BK141" i="4"/>
  <c r="N141" i="4"/>
  <c r="BI140" i="4"/>
  <c r="BH140" i="4"/>
  <c r="BG140" i="4"/>
  <c r="BE140" i="4"/>
  <c r="AA140" i="4"/>
  <c r="Y140" i="4"/>
  <c r="W140" i="4"/>
  <c r="BK140" i="4"/>
  <c r="N140" i="4"/>
  <c r="BF140" i="4" s="1"/>
  <c r="BI139" i="4"/>
  <c r="BH139" i="4"/>
  <c r="BG139" i="4"/>
  <c r="BF139" i="4"/>
  <c r="BE139" i="4"/>
  <c r="AA139" i="4"/>
  <c r="Y139" i="4"/>
  <c r="W139" i="4"/>
  <c r="BK139" i="4"/>
  <c r="N139" i="4"/>
  <c r="BI138" i="4"/>
  <c r="BH138" i="4"/>
  <c r="BG138" i="4"/>
  <c r="BE138" i="4"/>
  <c r="AA138" i="4"/>
  <c r="Y138" i="4"/>
  <c r="W138" i="4"/>
  <c r="BK138" i="4"/>
  <c r="N138" i="4"/>
  <c r="BF138" i="4" s="1"/>
  <c r="BI137" i="4"/>
  <c r="BH137" i="4"/>
  <c r="BG137" i="4"/>
  <c r="BF137" i="4"/>
  <c r="BE137" i="4"/>
  <c r="AA137" i="4"/>
  <c r="Y137" i="4"/>
  <c r="W137" i="4"/>
  <c r="BK137" i="4"/>
  <c r="N137" i="4"/>
  <c r="BI136" i="4"/>
  <c r="BH136" i="4"/>
  <c r="BG136" i="4"/>
  <c r="BE136" i="4"/>
  <c r="AA136" i="4"/>
  <c r="Y136" i="4"/>
  <c r="W136" i="4"/>
  <c r="BK136" i="4"/>
  <c r="N136" i="4"/>
  <c r="BF136" i="4" s="1"/>
  <c r="BI135" i="4"/>
  <c r="BH135" i="4"/>
  <c r="BG135" i="4"/>
  <c r="BF135" i="4"/>
  <c r="BE135" i="4"/>
  <c r="AA135" i="4"/>
  <c r="Y135" i="4"/>
  <c r="W135" i="4"/>
  <c r="BK135" i="4"/>
  <c r="N135" i="4"/>
  <c r="BI134" i="4"/>
  <c r="BH134" i="4"/>
  <c r="BG134" i="4"/>
  <c r="BE134" i="4"/>
  <c r="AA134" i="4"/>
  <c r="Y134" i="4"/>
  <c r="W134" i="4"/>
  <c r="BK134" i="4"/>
  <c r="N134" i="4"/>
  <c r="BF134" i="4" s="1"/>
  <c r="BI133" i="4"/>
  <c r="BH133" i="4"/>
  <c r="BG133" i="4"/>
  <c r="BF133" i="4"/>
  <c r="BE133" i="4"/>
  <c r="AA133" i="4"/>
  <c r="Y133" i="4"/>
  <c r="W133" i="4"/>
  <c r="BK133" i="4"/>
  <c r="N133" i="4"/>
  <c r="BI132" i="4"/>
  <c r="BH132" i="4"/>
  <c r="BG132" i="4"/>
  <c r="BE132" i="4"/>
  <c r="AA132" i="4"/>
  <c r="AA131" i="4" s="1"/>
  <c r="AA130" i="4" s="1"/>
  <c r="AA129" i="4" s="1"/>
  <c r="AA128" i="4" s="1"/>
  <c r="Y132" i="4"/>
  <c r="W132" i="4"/>
  <c r="BK132" i="4"/>
  <c r="N132" i="4"/>
  <c r="BF132" i="4" s="1"/>
  <c r="M125" i="4"/>
  <c r="F124" i="4"/>
  <c r="F122" i="4"/>
  <c r="F120" i="4"/>
  <c r="BI109" i="4"/>
  <c r="BH109" i="4"/>
  <c r="BG109" i="4"/>
  <c r="BE109" i="4"/>
  <c r="BI108" i="4"/>
  <c r="BH108" i="4"/>
  <c r="BG108" i="4"/>
  <c r="BE108" i="4"/>
  <c r="BI107" i="4"/>
  <c r="BH107" i="4"/>
  <c r="BG107" i="4"/>
  <c r="BE107" i="4"/>
  <c r="BI106" i="4"/>
  <c r="BH106" i="4"/>
  <c r="BG106" i="4"/>
  <c r="BE106" i="4"/>
  <c r="BI105" i="4"/>
  <c r="BH105" i="4"/>
  <c r="BG105" i="4"/>
  <c r="BE105" i="4"/>
  <c r="BI104" i="4"/>
  <c r="BH104" i="4"/>
  <c r="BG104" i="4"/>
  <c r="BE104" i="4"/>
  <c r="F83" i="4"/>
  <c r="F81" i="4"/>
  <c r="F79" i="4"/>
  <c r="O21" i="4"/>
  <c r="E21" i="4"/>
  <c r="M84" i="4" s="1"/>
  <c r="O20" i="4"/>
  <c r="O18" i="4"/>
  <c r="E18" i="4"/>
  <c r="M124" i="4" s="1"/>
  <c r="O17" i="4"/>
  <c r="O15" i="4"/>
  <c r="E15" i="4"/>
  <c r="F125" i="4" s="1"/>
  <c r="O14" i="4"/>
  <c r="O9" i="4"/>
  <c r="M122" i="4" s="1"/>
  <c r="F6" i="4"/>
  <c r="F119" i="4" s="1"/>
  <c r="AY89" i="1"/>
  <c r="AX89" i="1"/>
  <c r="BI237" i="3"/>
  <c r="BH237" i="3"/>
  <c r="BG237" i="3"/>
  <c r="BE237" i="3"/>
  <c r="BK237" i="3"/>
  <c r="N237" i="3" s="1"/>
  <c r="BF237" i="3" s="1"/>
  <c r="BI236" i="3"/>
  <c r="BH236" i="3"/>
  <c r="BG236" i="3"/>
  <c r="BF236" i="3"/>
  <c r="BE236" i="3"/>
  <c r="BK236" i="3"/>
  <c r="N236" i="3" s="1"/>
  <c r="BI235" i="3"/>
  <c r="BH235" i="3"/>
  <c r="BG235" i="3"/>
  <c r="BE235" i="3"/>
  <c r="N235" i="3"/>
  <c r="BF235" i="3" s="1"/>
  <c r="BK235" i="3"/>
  <c r="BI234" i="3"/>
  <c r="BH234" i="3"/>
  <c r="BG234" i="3"/>
  <c r="BE234" i="3"/>
  <c r="BK234" i="3"/>
  <c r="N234" i="3" s="1"/>
  <c r="BF234" i="3" s="1"/>
  <c r="BI233" i="3"/>
  <c r="BH233" i="3"/>
  <c r="BG233" i="3"/>
  <c r="BE233" i="3"/>
  <c r="BK233" i="3"/>
  <c r="N233" i="3" s="1"/>
  <c r="BF233" i="3" s="1"/>
  <c r="BI231" i="3"/>
  <c r="BH231" i="3"/>
  <c r="BG231" i="3"/>
  <c r="BE231" i="3"/>
  <c r="AA231" i="3"/>
  <c r="Y231" i="3"/>
  <c r="W231" i="3"/>
  <c r="BK231" i="3"/>
  <c r="N231" i="3"/>
  <c r="BF231" i="3" s="1"/>
  <c r="BI230" i="3"/>
  <c r="BH230" i="3"/>
  <c r="BG230" i="3"/>
  <c r="BF230" i="3"/>
  <c r="BE230" i="3"/>
  <c r="AA230" i="3"/>
  <c r="AA229" i="3" s="1"/>
  <c r="AA228" i="3" s="1"/>
  <c r="Y230" i="3"/>
  <c r="W230" i="3"/>
  <c r="W229" i="3" s="1"/>
  <c r="W228" i="3" s="1"/>
  <c r="BK230" i="3"/>
  <c r="BK229" i="3" s="1"/>
  <c r="BK228" i="3" s="1"/>
  <c r="N228" i="3" s="1"/>
  <c r="N99" i="3" s="1"/>
  <c r="N230" i="3"/>
  <c r="BI227" i="3"/>
  <c r="BH227" i="3"/>
  <c r="BG227" i="3"/>
  <c r="BF227" i="3"/>
  <c r="BE227" i="3"/>
  <c r="AA227" i="3"/>
  <c r="Y227" i="3"/>
  <c r="W227" i="3"/>
  <c r="BK227" i="3"/>
  <c r="N227" i="3"/>
  <c r="BI226" i="3"/>
  <c r="BH226" i="3"/>
  <c r="BG226" i="3"/>
  <c r="BE226" i="3"/>
  <c r="AA226" i="3"/>
  <c r="Y226" i="3"/>
  <c r="W226" i="3"/>
  <c r="BK226" i="3"/>
  <c r="N226" i="3"/>
  <c r="BF226" i="3" s="1"/>
  <c r="BI225" i="3"/>
  <c r="BH225" i="3"/>
  <c r="BG225" i="3"/>
  <c r="BF225" i="3"/>
  <c r="BE225" i="3"/>
  <c r="AA225" i="3"/>
  <c r="Y225" i="3"/>
  <c r="W225" i="3"/>
  <c r="BK225" i="3"/>
  <c r="N225" i="3"/>
  <c r="BI224" i="3"/>
  <c r="BH224" i="3"/>
  <c r="BG224" i="3"/>
  <c r="BE224" i="3"/>
  <c r="AA224" i="3"/>
  <c r="Y224" i="3"/>
  <c r="W224" i="3"/>
  <c r="BK224" i="3"/>
  <c r="N224" i="3"/>
  <c r="BF224" i="3" s="1"/>
  <c r="BI223" i="3"/>
  <c r="BH223" i="3"/>
  <c r="BG223" i="3"/>
  <c r="BF223" i="3"/>
  <c r="BE223" i="3"/>
  <c r="AA223" i="3"/>
  <c r="Y223" i="3"/>
  <c r="W223" i="3"/>
  <c r="BK223" i="3"/>
  <c r="N223" i="3"/>
  <c r="BI222" i="3"/>
  <c r="BH222" i="3"/>
  <c r="BG222" i="3"/>
  <c r="BE222" i="3"/>
  <c r="AA222" i="3"/>
  <c r="Y222" i="3"/>
  <c r="W222" i="3"/>
  <c r="BK222" i="3"/>
  <c r="N222" i="3"/>
  <c r="BF222" i="3" s="1"/>
  <c r="BI221" i="3"/>
  <c r="BH221" i="3"/>
  <c r="BG221" i="3"/>
  <c r="BF221" i="3"/>
  <c r="BE221" i="3"/>
  <c r="AA221" i="3"/>
  <c r="Y221" i="3"/>
  <c r="W221" i="3"/>
  <c r="BK221" i="3"/>
  <c r="N221" i="3"/>
  <c r="BI220" i="3"/>
  <c r="BH220" i="3"/>
  <c r="BG220" i="3"/>
  <c r="BE220" i="3"/>
  <c r="AA220" i="3"/>
  <c r="Y220" i="3"/>
  <c r="W220" i="3"/>
  <c r="BK220" i="3"/>
  <c r="N220" i="3"/>
  <c r="BF220" i="3" s="1"/>
  <c r="BI219" i="3"/>
  <c r="BH219" i="3"/>
  <c r="BG219" i="3"/>
  <c r="BF219" i="3"/>
  <c r="BE219" i="3"/>
  <c r="AA219" i="3"/>
  <c r="Y219" i="3"/>
  <c r="W219" i="3"/>
  <c r="BK219" i="3"/>
  <c r="N219" i="3"/>
  <c r="BI218" i="3"/>
  <c r="BH218" i="3"/>
  <c r="BG218" i="3"/>
  <c r="BE218" i="3"/>
  <c r="AA218" i="3"/>
  <c r="Y218" i="3"/>
  <c r="W218" i="3"/>
  <c r="BK218" i="3"/>
  <c r="N218" i="3"/>
  <c r="BF218" i="3" s="1"/>
  <c r="BI217" i="3"/>
  <c r="BH217" i="3"/>
  <c r="BG217" i="3"/>
  <c r="BF217" i="3"/>
  <c r="BE217" i="3"/>
  <c r="AA217" i="3"/>
  <c r="Y217" i="3"/>
  <c r="W217" i="3"/>
  <c r="BK217" i="3"/>
  <c r="N217" i="3"/>
  <c r="BI216" i="3"/>
  <c r="BH216" i="3"/>
  <c r="BG216" i="3"/>
  <c r="BE216" i="3"/>
  <c r="AA216" i="3"/>
  <c r="AA214" i="3" s="1"/>
  <c r="Y216" i="3"/>
  <c r="Y214" i="3" s="1"/>
  <c r="W216" i="3"/>
  <c r="BK216" i="3"/>
  <c r="N216" i="3"/>
  <c r="BF216" i="3" s="1"/>
  <c r="BI215" i="3"/>
  <c r="BH215" i="3"/>
  <c r="BG215" i="3"/>
  <c r="BF215" i="3"/>
  <c r="BE215" i="3"/>
  <c r="AA215" i="3"/>
  <c r="Y215" i="3"/>
  <c r="W215" i="3"/>
  <c r="BK215" i="3"/>
  <c r="BK214" i="3" s="1"/>
  <c r="N214" i="3" s="1"/>
  <c r="N98" i="3" s="1"/>
  <c r="N215" i="3"/>
  <c r="BI213" i="3"/>
  <c r="BH213" i="3"/>
  <c r="BG213" i="3"/>
  <c r="BE213" i="3"/>
  <c r="AA213" i="3"/>
  <c r="Y213" i="3"/>
  <c r="W213" i="3"/>
  <c r="BK213" i="3"/>
  <c r="N213" i="3"/>
  <c r="BF213" i="3" s="1"/>
  <c r="BI212" i="3"/>
  <c r="BH212" i="3"/>
  <c r="BG212" i="3"/>
  <c r="BF212" i="3"/>
  <c r="BE212" i="3"/>
  <c r="AA212" i="3"/>
  <c r="Y212" i="3"/>
  <c r="W212" i="3"/>
  <c r="BK212" i="3"/>
  <c r="N212" i="3"/>
  <c r="BI211" i="3"/>
  <c r="BH211" i="3"/>
  <c r="BG211" i="3"/>
  <c r="BE211" i="3"/>
  <c r="AA211" i="3"/>
  <c r="Y211" i="3"/>
  <c r="W211" i="3"/>
  <c r="BK211" i="3"/>
  <c r="N211" i="3"/>
  <c r="BF211" i="3" s="1"/>
  <c r="BI210" i="3"/>
  <c r="BH210" i="3"/>
  <c r="BG210" i="3"/>
  <c r="BF210" i="3"/>
  <c r="BE210" i="3"/>
  <c r="AA210" i="3"/>
  <c r="Y210" i="3"/>
  <c r="W210" i="3"/>
  <c r="BK210" i="3"/>
  <c r="N210" i="3"/>
  <c r="BI209" i="3"/>
  <c r="BH209" i="3"/>
  <c r="BG209" i="3"/>
  <c r="BE209" i="3"/>
  <c r="AA209" i="3"/>
  <c r="Y209" i="3"/>
  <c r="W209" i="3"/>
  <c r="BK209" i="3"/>
  <c r="N209" i="3"/>
  <c r="BF209" i="3" s="1"/>
  <c r="BI208" i="3"/>
  <c r="BH208" i="3"/>
  <c r="BG208" i="3"/>
  <c r="BF208" i="3"/>
  <c r="BE208" i="3"/>
  <c r="AA208" i="3"/>
  <c r="Y208" i="3"/>
  <c r="W208" i="3"/>
  <c r="BK208" i="3"/>
  <c r="N208" i="3"/>
  <c r="BI207" i="3"/>
  <c r="BH207" i="3"/>
  <c r="BG207" i="3"/>
  <c r="BE207" i="3"/>
  <c r="AA207" i="3"/>
  <c r="Y207" i="3"/>
  <c r="W207" i="3"/>
  <c r="BK207" i="3"/>
  <c r="N207" i="3"/>
  <c r="BF207" i="3" s="1"/>
  <c r="BI206" i="3"/>
  <c r="BH206" i="3"/>
  <c r="BG206" i="3"/>
  <c r="BF206" i="3"/>
  <c r="BE206" i="3"/>
  <c r="AA206" i="3"/>
  <c r="Y206" i="3"/>
  <c r="W206" i="3"/>
  <c r="BK206" i="3"/>
  <c r="N206" i="3"/>
  <c r="BI205" i="3"/>
  <c r="BH205" i="3"/>
  <c r="BG205" i="3"/>
  <c r="BE205" i="3"/>
  <c r="AA205" i="3"/>
  <c r="Y205" i="3"/>
  <c r="W205" i="3"/>
  <c r="BK205" i="3"/>
  <c r="N205" i="3"/>
  <c r="BF205" i="3" s="1"/>
  <c r="BI204" i="3"/>
  <c r="BH204" i="3"/>
  <c r="BG204" i="3"/>
  <c r="BF204" i="3"/>
  <c r="BE204" i="3"/>
  <c r="AA204" i="3"/>
  <c r="Y204" i="3"/>
  <c r="W204" i="3"/>
  <c r="BK204" i="3"/>
  <c r="N204" i="3"/>
  <c r="BI203" i="3"/>
  <c r="BH203" i="3"/>
  <c r="BG203" i="3"/>
  <c r="BE203" i="3"/>
  <c r="AA203" i="3"/>
  <c r="Y203" i="3"/>
  <c r="W203" i="3"/>
  <c r="BK203" i="3"/>
  <c r="N203" i="3"/>
  <c r="BF203" i="3" s="1"/>
  <c r="BI202" i="3"/>
  <c r="BH202" i="3"/>
  <c r="BG202" i="3"/>
  <c r="BF202" i="3"/>
  <c r="BE202" i="3"/>
  <c r="AA202" i="3"/>
  <c r="Y202" i="3"/>
  <c r="W202" i="3"/>
  <c r="BK202" i="3"/>
  <c r="N202" i="3"/>
  <c r="BI201" i="3"/>
  <c r="BH201" i="3"/>
  <c r="BG201" i="3"/>
  <c r="BE201" i="3"/>
  <c r="AA201" i="3"/>
  <c r="Y201" i="3"/>
  <c r="W201" i="3"/>
  <c r="BK201" i="3"/>
  <c r="N201" i="3"/>
  <c r="BF201" i="3" s="1"/>
  <c r="BI200" i="3"/>
  <c r="BH200" i="3"/>
  <c r="BG200" i="3"/>
  <c r="BF200" i="3"/>
  <c r="BE200" i="3"/>
  <c r="AA200" i="3"/>
  <c r="Y200" i="3"/>
  <c r="W200" i="3"/>
  <c r="BK200" i="3"/>
  <c r="N200" i="3"/>
  <c r="BI199" i="3"/>
  <c r="BH199" i="3"/>
  <c r="BG199" i="3"/>
  <c r="BE199" i="3"/>
  <c r="AA199" i="3"/>
  <c r="Y199" i="3"/>
  <c r="W199" i="3"/>
  <c r="BK199" i="3"/>
  <c r="N199" i="3"/>
  <c r="BF199" i="3" s="1"/>
  <c r="BI198" i="3"/>
  <c r="BH198" i="3"/>
  <c r="BG198" i="3"/>
  <c r="BF198" i="3"/>
  <c r="BE198" i="3"/>
  <c r="AA198" i="3"/>
  <c r="Y198" i="3"/>
  <c r="W198" i="3"/>
  <c r="BK198" i="3"/>
  <c r="N198" i="3"/>
  <c r="BI197" i="3"/>
  <c r="BH197" i="3"/>
  <c r="BG197" i="3"/>
  <c r="BE197" i="3"/>
  <c r="AA197" i="3"/>
  <c r="Y197" i="3"/>
  <c r="W197" i="3"/>
  <c r="BK197" i="3"/>
  <c r="N197" i="3"/>
  <c r="BF197" i="3" s="1"/>
  <c r="BI196" i="3"/>
  <c r="BH196" i="3"/>
  <c r="BG196" i="3"/>
  <c r="BF196" i="3"/>
  <c r="BE196" i="3"/>
  <c r="AA196" i="3"/>
  <c r="Y196" i="3"/>
  <c r="W196" i="3"/>
  <c r="BK196" i="3"/>
  <c r="N196" i="3"/>
  <c r="BI195" i="3"/>
  <c r="BH195" i="3"/>
  <c r="BG195" i="3"/>
  <c r="BE195" i="3"/>
  <c r="AA195" i="3"/>
  <c r="Y195" i="3"/>
  <c r="W195" i="3"/>
  <c r="BK195" i="3"/>
  <c r="N195" i="3"/>
  <c r="BF195" i="3" s="1"/>
  <c r="BI194" i="3"/>
  <c r="BH194" i="3"/>
  <c r="BG194" i="3"/>
  <c r="BF194" i="3"/>
  <c r="BE194" i="3"/>
  <c r="AA194" i="3"/>
  <c r="Y194" i="3"/>
  <c r="W194" i="3"/>
  <c r="BK194" i="3"/>
  <c r="N194" i="3"/>
  <c r="BI193" i="3"/>
  <c r="BH193" i="3"/>
  <c r="BG193" i="3"/>
  <c r="BE193" i="3"/>
  <c r="AA193" i="3"/>
  <c r="Y193" i="3"/>
  <c r="W193" i="3"/>
  <c r="BK193" i="3"/>
  <c r="N193" i="3"/>
  <c r="BF193" i="3" s="1"/>
  <c r="BI192" i="3"/>
  <c r="BH192" i="3"/>
  <c r="BG192" i="3"/>
  <c r="BF192" i="3"/>
  <c r="BE192" i="3"/>
  <c r="AA192" i="3"/>
  <c r="Y192" i="3"/>
  <c r="W192" i="3"/>
  <c r="BK192" i="3"/>
  <c r="N192" i="3"/>
  <c r="BI191" i="3"/>
  <c r="BH191" i="3"/>
  <c r="BG191" i="3"/>
  <c r="BE191" i="3"/>
  <c r="AA191" i="3"/>
  <c r="AA189" i="3" s="1"/>
  <c r="AA188" i="3" s="1"/>
  <c r="Y191" i="3"/>
  <c r="W191" i="3"/>
  <c r="BK191" i="3"/>
  <c r="BK189" i="3" s="1"/>
  <c r="N191" i="3"/>
  <c r="BF191" i="3" s="1"/>
  <c r="BI190" i="3"/>
  <c r="BH190" i="3"/>
  <c r="BG190" i="3"/>
  <c r="BF190" i="3"/>
  <c r="BE190" i="3"/>
  <c r="AA190" i="3"/>
  <c r="Y190" i="3"/>
  <c r="W190" i="3"/>
  <c r="BK190" i="3"/>
  <c r="N190" i="3"/>
  <c r="BI187" i="3"/>
  <c r="BH187" i="3"/>
  <c r="BG187" i="3"/>
  <c r="BF187" i="3"/>
  <c r="BE187" i="3"/>
  <c r="AA187" i="3"/>
  <c r="Y187" i="3"/>
  <c r="W187" i="3"/>
  <c r="BK187" i="3"/>
  <c r="N187" i="3"/>
  <c r="BI186" i="3"/>
  <c r="BH186" i="3"/>
  <c r="BG186" i="3"/>
  <c r="BE186" i="3"/>
  <c r="AA186" i="3"/>
  <c r="Y186" i="3"/>
  <c r="W186" i="3"/>
  <c r="BK186" i="3"/>
  <c r="N186" i="3"/>
  <c r="BF186" i="3" s="1"/>
  <c r="BI185" i="3"/>
  <c r="BH185" i="3"/>
  <c r="BG185" i="3"/>
  <c r="BF185" i="3"/>
  <c r="BE185" i="3"/>
  <c r="AA185" i="3"/>
  <c r="Y185" i="3"/>
  <c r="W185" i="3"/>
  <c r="BK185" i="3"/>
  <c r="N185" i="3"/>
  <c r="BI184" i="3"/>
  <c r="BH184" i="3"/>
  <c r="BG184" i="3"/>
  <c r="BE184" i="3"/>
  <c r="AA184" i="3"/>
  <c r="Y184" i="3"/>
  <c r="W184" i="3"/>
  <c r="BK184" i="3"/>
  <c r="N184" i="3"/>
  <c r="BF184" i="3" s="1"/>
  <c r="BI183" i="3"/>
  <c r="BH183" i="3"/>
  <c r="BG183" i="3"/>
  <c r="BF183" i="3"/>
  <c r="BE183" i="3"/>
  <c r="AA183" i="3"/>
  <c r="Y183" i="3"/>
  <c r="W183" i="3"/>
  <c r="BK183" i="3"/>
  <c r="N183" i="3"/>
  <c r="BI182" i="3"/>
  <c r="BH182" i="3"/>
  <c r="BG182" i="3"/>
  <c r="BE182" i="3"/>
  <c r="AA182" i="3"/>
  <c r="Y182" i="3"/>
  <c r="W182" i="3"/>
  <c r="BK182" i="3"/>
  <c r="N182" i="3"/>
  <c r="BF182" i="3" s="1"/>
  <c r="BI181" i="3"/>
  <c r="BH181" i="3"/>
  <c r="BG181" i="3"/>
  <c r="BF181" i="3"/>
  <c r="BE181" i="3"/>
  <c r="AA181" i="3"/>
  <c r="Y181" i="3"/>
  <c r="W181" i="3"/>
  <c r="BK181" i="3"/>
  <c r="N181" i="3"/>
  <c r="BI180" i="3"/>
  <c r="BH180" i="3"/>
  <c r="BG180" i="3"/>
  <c r="BE180" i="3"/>
  <c r="AA180" i="3"/>
  <c r="Y180" i="3"/>
  <c r="W180" i="3"/>
  <c r="BK180" i="3"/>
  <c r="N180" i="3"/>
  <c r="BF180" i="3" s="1"/>
  <c r="BI179" i="3"/>
  <c r="BH179" i="3"/>
  <c r="BG179" i="3"/>
  <c r="BF179" i="3"/>
  <c r="BE179" i="3"/>
  <c r="AA179" i="3"/>
  <c r="Y179" i="3"/>
  <c r="W179" i="3"/>
  <c r="BK179" i="3"/>
  <c r="N179" i="3"/>
  <c r="BI178" i="3"/>
  <c r="BH178" i="3"/>
  <c r="BG178" i="3"/>
  <c r="BE178" i="3"/>
  <c r="AA178" i="3"/>
  <c r="Y178" i="3"/>
  <c r="W178" i="3"/>
  <c r="BK178" i="3"/>
  <c r="N178" i="3"/>
  <c r="BF178" i="3" s="1"/>
  <c r="BI177" i="3"/>
  <c r="BH177" i="3"/>
  <c r="BG177" i="3"/>
  <c r="BF177" i="3"/>
  <c r="BE177" i="3"/>
  <c r="AA177" i="3"/>
  <c r="Y177" i="3"/>
  <c r="W177" i="3"/>
  <c r="BK177" i="3"/>
  <c r="N177" i="3"/>
  <c r="BI176" i="3"/>
  <c r="BH176" i="3"/>
  <c r="BG176" i="3"/>
  <c r="BE176" i="3"/>
  <c r="AA176" i="3"/>
  <c r="Y176" i="3"/>
  <c r="W176" i="3"/>
  <c r="BK176" i="3"/>
  <c r="N176" i="3"/>
  <c r="BF176" i="3" s="1"/>
  <c r="BI175" i="3"/>
  <c r="BH175" i="3"/>
  <c r="BG175" i="3"/>
  <c r="BF175" i="3"/>
  <c r="BE175" i="3"/>
  <c r="AA175" i="3"/>
  <c r="AA174" i="3" s="1"/>
  <c r="Y175" i="3"/>
  <c r="Y174" i="3" s="1"/>
  <c r="W175" i="3"/>
  <c r="W174" i="3" s="1"/>
  <c r="BK175" i="3"/>
  <c r="N175" i="3"/>
  <c r="BI173" i="3"/>
  <c r="BH173" i="3"/>
  <c r="BG173" i="3"/>
  <c r="BF173" i="3"/>
  <c r="BE173" i="3"/>
  <c r="AA173" i="3"/>
  <c r="Y173" i="3"/>
  <c r="W173" i="3"/>
  <c r="BK173" i="3"/>
  <c r="N173" i="3"/>
  <c r="BI172" i="3"/>
  <c r="BH172" i="3"/>
  <c r="BG172" i="3"/>
  <c r="BE172" i="3"/>
  <c r="AA172" i="3"/>
  <c r="Y172" i="3"/>
  <c r="W172" i="3"/>
  <c r="BK172" i="3"/>
  <c r="N172" i="3"/>
  <c r="BF172" i="3" s="1"/>
  <c r="BI171" i="3"/>
  <c r="BH171" i="3"/>
  <c r="BG171" i="3"/>
  <c r="BF171" i="3"/>
  <c r="BE171" i="3"/>
  <c r="AA171" i="3"/>
  <c r="Y171" i="3"/>
  <c r="W171" i="3"/>
  <c r="BK171" i="3"/>
  <c r="N171" i="3"/>
  <c r="BI170" i="3"/>
  <c r="BH170" i="3"/>
  <c r="BG170" i="3"/>
  <c r="BE170" i="3"/>
  <c r="AA170" i="3"/>
  <c r="Y170" i="3"/>
  <c r="W170" i="3"/>
  <c r="BK170" i="3"/>
  <c r="N170" i="3"/>
  <c r="BF170" i="3" s="1"/>
  <c r="BI169" i="3"/>
  <c r="BH169" i="3"/>
  <c r="BG169" i="3"/>
  <c r="BF169" i="3"/>
  <c r="BE169" i="3"/>
  <c r="AA169" i="3"/>
  <c r="Y169" i="3"/>
  <c r="W169" i="3"/>
  <c r="BK169" i="3"/>
  <c r="N169" i="3"/>
  <c r="BI168" i="3"/>
  <c r="BH168" i="3"/>
  <c r="BG168" i="3"/>
  <c r="BE168" i="3"/>
  <c r="AA168" i="3"/>
  <c r="Y168" i="3"/>
  <c r="W168" i="3"/>
  <c r="BK168" i="3"/>
  <c r="N168" i="3"/>
  <c r="BF168" i="3" s="1"/>
  <c r="BI167" i="3"/>
  <c r="BH167" i="3"/>
  <c r="BG167" i="3"/>
  <c r="BF167" i="3"/>
  <c r="BE167" i="3"/>
  <c r="AA167" i="3"/>
  <c r="Y167" i="3"/>
  <c r="W167" i="3"/>
  <c r="BK167" i="3"/>
  <c r="N167" i="3"/>
  <c r="BI166" i="3"/>
  <c r="BH166" i="3"/>
  <c r="BG166" i="3"/>
  <c r="BE166" i="3"/>
  <c r="AA166" i="3"/>
  <c r="Y166" i="3"/>
  <c r="W166" i="3"/>
  <c r="BK166" i="3"/>
  <c r="N166" i="3"/>
  <c r="BF166" i="3" s="1"/>
  <c r="BI165" i="3"/>
  <c r="BH165" i="3"/>
  <c r="BG165" i="3"/>
  <c r="BF165" i="3"/>
  <c r="BE165" i="3"/>
  <c r="AA165" i="3"/>
  <c r="Y165" i="3"/>
  <c r="W165" i="3"/>
  <c r="BK165" i="3"/>
  <c r="N165" i="3"/>
  <c r="BI164" i="3"/>
  <c r="BH164" i="3"/>
  <c r="BG164" i="3"/>
  <c r="BE164" i="3"/>
  <c r="AA164" i="3"/>
  <c r="Y164" i="3"/>
  <c r="W164" i="3"/>
  <c r="BK164" i="3"/>
  <c r="N164" i="3"/>
  <c r="BF164" i="3" s="1"/>
  <c r="BI163" i="3"/>
  <c r="BH163" i="3"/>
  <c r="BG163" i="3"/>
  <c r="BF163" i="3"/>
  <c r="BE163" i="3"/>
  <c r="AA163" i="3"/>
  <c r="Y163" i="3"/>
  <c r="W163" i="3"/>
  <c r="BK163" i="3"/>
  <c r="N163" i="3"/>
  <c r="BI162" i="3"/>
  <c r="BH162" i="3"/>
  <c r="BG162" i="3"/>
  <c r="BE162" i="3"/>
  <c r="AA162" i="3"/>
  <c r="Y162" i="3"/>
  <c r="W162" i="3"/>
  <c r="BK162" i="3"/>
  <c r="N162" i="3"/>
  <c r="BF162" i="3" s="1"/>
  <c r="BI161" i="3"/>
  <c r="BH161" i="3"/>
  <c r="BG161" i="3"/>
  <c r="BF161" i="3"/>
  <c r="BE161" i="3"/>
  <c r="AA161" i="3"/>
  <c r="Y161" i="3"/>
  <c r="W161" i="3"/>
  <c r="BK161" i="3"/>
  <c r="N161" i="3"/>
  <c r="BI160" i="3"/>
  <c r="BH160" i="3"/>
  <c r="BG160" i="3"/>
  <c r="BE160" i="3"/>
  <c r="AA160" i="3"/>
  <c r="Y160" i="3"/>
  <c r="W160" i="3"/>
  <c r="BK160" i="3"/>
  <c r="N160" i="3"/>
  <c r="BF160" i="3" s="1"/>
  <c r="BI159" i="3"/>
  <c r="BH159" i="3"/>
  <c r="BG159" i="3"/>
  <c r="BF159" i="3"/>
  <c r="BE159" i="3"/>
  <c r="AA159" i="3"/>
  <c r="Y159" i="3"/>
  <c r="W159" i="3"/>
  <c r="BK159" i="3"/>
  <c r="N159" i="3"/>
  <c r="BI158" i="3"/>
  <c r="BH158" i="3"/>
  <c r="BG158" i="3"/>
  <c r="BE158" i="3"/>
  <c r="AA158" i="3"/>
  <c r="Y158" i="3"/>
  <c r="W158" i="3"/>
  <c r="BK158" i="3"/>
  <c r="N158" i="3"/>
  <c r="BF158" i="3" s="1"/>
  <c r="BI157" i="3"/>
  <c r="BH157" i="3"/>
  <c r="BG157" i="3"/>
  <c r="BF157" i="3"/>
  <c r="BE157" i="3"/>
  <c r="AA157" i="3"/>
  <c r="Y157" i="3"/>
  <c r="W157" i="3"/>
  <c r="BK157" i="3"/>
  <c r="N157" i="3"/>
  <c r="BI156" i="3"/>
  <c r="BH156" i="3"/>
  <c r="BG156" i="3"/>
  <c r="BE156" i="3"/>
  <c r="AA156" i="3"/>
  <c r="AA151" i="3" s="1"/>
  <c r="AA150" i="3" s="1"/>
  <c r="Y156" i="3"/>
  <c r="W156" i="3"/>
  <c r="BK156" i="3"/>
  <c r="N156" i="3"/>
  <c r="BF156" i="3" s="1"/>
  <c r="BI155" i="3"/>
  <c r="BH155" i="3"/>
  <c r="BG155" i="3"/>
  <c r="BF155" i="3"/>
  <c r="BE155" i="3"/>
  <c r="AA155" i="3"/>
  <c r="Y155" i="3"/>
  <c r="W155" i="3"/>
  <c r="BK155" i="3"/>
  <c r="N155" i="3"/>
  <c r="BI154" i="3"/>
  <c r="BH154" i="3"/>
  <c r="BG154" i="3"/>
  <c r="BE154" i="3"/>
  <c r="AA154" i="3"/>
  <c r="Y154" i="3"/>
  <c r="Y151" i="3" s="1"/>
  <c r="Y150" i="3" s="1"/>
  <c r="W154" i="3"/>
  <c r="BK154" i="3"/>
  <c r="N154" i="3"/>
  <c r="BF154" i="3" s="1"/>
  <c r="BI153" i="3"/>
  <c r="BH153" i="3"/>
  <c r="BG153" i="3"/>
  <c r="BF153" i="3"/>
  <c r="BE153" i="3"/>
  <c r="AA153" i="3"/>
  <c r="Y153" i="3"/>
  <c r="W153" i="3"/>
  <c r="BK153" i="3"/>
  <c r="BK151" i="3" s="1"/>
  <c r="N153" i="3"/>
  <c r="BI152" i="3"/>
  <c r="BH152" i="3"/>
  <c r="BG152" i="3"/>
  <c r="BE152" i="3"/>
  <c r="AA152" i="3"/>
  <c r="Y152" i="3"/>
  <c r="W152" i="3"/>
  <c r="W151" i="3" s="1"/>
  <c r="BK152" i="3"/>
  <c r="N152" i="3"/>
  <c r="BF152" i="3" s="1"/>
  <c r="BI149" i="3"/>
  <c r="BH149" i="3"/>
  <c r="BG149" i="3"/>
  <c r="BE149" i="3"/>
  <c r="AA149" i="3"/>
  <c r="Y149" i="3"/>
  <c r="W149" i="3"/>
  <c r="BK149" i="3"/>
  <c r="N149" i="3"/>
  <c r="BF149" i="3" s="1"/>
  <c r="BI148" i="3"/>
  <c r="BH148" i="3"/>
  <c r="BG148" i="3"/>
  <c r="BF148" i="3"/>
  <c r="BE148" i="3"/>
  <c r="AA148" i="3"/>
  <c r="Y148" i="3"/>
  <c r="W148" i="3"/>
  <c r="BK148" i="3"/>
  <c r="N148" i="3"/>
  <c r="BI147" i="3"/>
  <c r="BH147" i="3"/>
  <c r="BG147" i="3"/>
  <c r="BE147" i="3"/>
  <c r="AA147" i="3"/>
  <c r="Y147" i="3"/>
  <c r="W147" i="3"/>
  <c r="BK147" i="3"/>
  <c r="N147" i="3"/>
  <c r="BF147" i="3" s="1"/>
  <c r="BI146" i="3"/>
  <c r="BH146" i="3"/>
  <c r="BG146" i="3"/>
  <c r="BF146" i="3"/>
  <c r="BE146" i="3"/>
  <c r="AA146" i="3"/>
  <c r="Y146" i="3"/>
  <c r="W146" i="3"/>
  <c r="BK146" i="3"/>
  <c r="N146" i="3"/>
  <c r="BI145" i="3"/>
  <c r="BH145" i="3"/>
  <c r="BG145" i="3"/>
  <c r="BE145" i="3"/>
  <c r="AA145" i="3"/>
  <c r="Y145" i="3"/>
  <c r="W145" i="3"/>
  <c r="BK145" i="3"/>
  <c r="N145" i="3"/>
  <c r="BF145" i="3" s="1"/>
  <c r="BI144" i="3"/>
  <c r="BH144" i="3"/>
  <c r="BG144" i="3"/>
  <c r="BF144" i="3"/>
  <c r="BE144" i="3"/>
  <c r="AA144" i="3"/>
  <c r="Y144" i="3"/>
  <c r="W144" i="3"/>
  <c r="BK144" i="3"/>
  <c r="N144" i="3"/>
  <c r="BI143" i="3"/>
  <c r="BH143" i="3"/>
  <c r="BG143" i="3"/>
  <c r="BE143" i="3"/>
  <c r="AA143" i="3"/>
  <c r="Y143" i="3"/>
  <c r="W143" i="3"/>
  <c r="BK143" i="3"/>
  <c r="N143" i="3"/>
  <c r="BF143" i="3" s="1"/>
  <c r="BI142" i="3"/>
  <c r="BH142" i="3"/>
  <c r="BG142" i="3"/>
  <c r="BF142" i="3"/>
  <c r="BE142" i="3"/>
  <c r="AA142" i="3"/>
  <c r="Y142" i="3"/>
  <c r="Y141" i="3" s="1"/>
  <c r="W142" i="3"/>
  <c r="W141" i="3" s="1"/>
  <c r="BK142" i="3"/>
  <c r="N142" i="3"/>
  <c r="BI140" i="3"/>
  <c r="BH140" i="3"/>
  <c r="BG140" i="3"/>
  <c r="BE140" i="3"/>
  <c r="AA140" i="3"/>
  <c r="Y140" i="3"/>
  <c r="W140" i="3"/>
  <c r="BK140" i="3"/>
  <c r="N140" i="3"/>
  <c r="BF140" i="3" s="1"/>
  <c r="BI139" i="3"/>
  <c r="BH139" i="3"/>
  <c r="BG139" i="3"/>
  <c r="BF139" i="3"/>
  <c r="BE139" i="3"/>
  <c r="AA139" i="3"/>
  <c r="Y139" i="3"/>
  <c r="W139" i="3"/>
  <c r="BK139" i="3"/>
  <c r="N139" i="3"/>
  <c r="BI138" i="3"/>
  <c r="BH138" i="3"/>
  <c r="BG138" i="3"/>
  <c r="BE138" i="3"/>
  <c r="AA138" i="3"/>
  <c r="Y138" i="3"/>
  <c r="W138" i="3"/>
  <c r="BK138" i="3"/>
  <c r="N138" i="3"/>
  <c r="BF138" i="3" s="1"/>
  <c r="BI137" i="3"/>
  <c r="BH137" i="3"/>
  <c r="BG137" i="3"/>
  <c r="BF137" i="3"/>
  <c r="BE137" i="3"/>
  <c r="AA137" i="3"/>
  <c r="Y137" i="3"/>
  <c r="W137" i="3"/>
  <c r="BK137" i="3"/>
  <c r="N137" i="3"/>
  <c r="BI136" i="3"/>
  <c r="BH136" i="3"/>
  <c r="BG136" i="3"/>
  <c r="BE136" i="3"/>
  <c r="AA136" i="3"/>
  <c r="Y136" i="3"/>
  <c r="W136" i="3"/>
  <c r="BK136" i="3"/>
  <c r="N136" i="3"/>
  <c r="BF136" i="3" s="1"/>
  <c r="BI135" i="3"/>
  <c r="BH135" i="3"/>
  <c r="BG135" i="3"/>
  <c r="BF135" i="3"/>
  <c r="BE135" i="3"/>
  <c r="AA135" i="3"/>
  <c r="Y135" i="3"/>
  <c r="W135" i="3"/>
  <c r="BK135" i="3"/>
  <c r="N135" i="3"/>
  <c r="BI134" i="3"/>
  <c r="BH134" i="3"/>
  <c r="BG134" i="3"/>
  <c r="BE134" i="3"/>
  <c r="AA134" i="3"/>
  <c r="Y134" i="3"/>
  <c r="W134" i="3"/>
  <c r="BK134" i="3"/>
  <c r="N134" i="3"/>
  <c r="BF134" i="3" s="1"/>
  <c r="BI133" i="3"/>
  <c r="BH133" i="3"/>
  <c r="BG133" i="3"/>
  <c r="BF133" i="3"/>
  <c r="BE133" i="3"/>
  <c r="AA133" i="3"/>
  <c r="Y133" i="3"/>
  <c r="Y131" i="3" s="1"/>
  <c r="Y130" i="3" s="1"/>
  <c r="W133" i="3"/>
  <c r="W131" i="3" s="1"/>
  <c r="W130" i="3" s="1"/>
  <c r="BK133" i="3"/>
  <c r="N133" i="3"/>
  <c r="BI132" i="3"/>
  <c r="BH132" i="3"/>
  <c r="BG132" i="3"/>
  <c r="BE132" i="3"/>
  <c r="AA132" i="3"/>
  <c r="AA131" i="3" s="1"/>
  <c r="Y132" i="3"/>
  <c r="W132" i="3"/>
  <c r="BK132" i="3"/>
  <c r="N132" i="3"/>
  <c r="BF132" i="3" s="1"/>
  <c r="F124" i="3"/>
  <c r="F122" i="3"/>
  <c r="F120" i="3"/>
  <c r="BI109" i="3"/>
  <c r="BH109" i="3"/>
  <c r="BG109" i="3"/>
  <c r="BE109" i="3"/>
  <c r="BI108" i="3"/>
  <c r="BH108" i="3"/>
  <c r="BG108" i="3"/>
  <c r="BE108" i="3"/>
  <c r="BI107" i="3"/>
  <c r="BH107" i="3"/>
  <c r="BG107" i="3"/>
  <c r="BE107" i="3"/>
  <c r="BI106" i="3"/>
  <c r="BH106" i="3"/>
  <c r="BG106" i="3"/>
  <c r="BE106" i="3"/>
  <c r="BI105" i="3"/>
  <c r="BH105" i="3"/>
  <c r="H35" i="3" s="1"/>
  <c r="BC89" i="1" s="1"/>
  <c r="BG105" i="3"/>
  <c r="H34" i="3" s="1"/>
  <c r="BB89" i="1" s="1"/>
  <c r="BE105" i="3"/>
  <c r="BI104" i="3"/>
  <c r="BH104" i="3"/>
  <c r="BG104" i="3"/>
  <c r="BE104" i="3"/>
  <c r="M32" i="3" s="1"/>
  <c r="AV89" i="1" s="1"/>
  <c r="F83" i="3"/>
  <c r="F81" i="3"/>
  <c r="F79" i="3"/>
  <c r="O21" i="3"/>
  <c r="E21" i="3"/>
  <c r="M125" i="3" s="1"/>
  <c r="O20" i="3"/>
  <c r="O18" i="3"/>
  <c r="E18" i="3"/>
  <c r="M124" i="3" s="1"/>
  <c r="O17" i="3"/>
  <c r="O15" i="3"/>
  <c r="E15" i="3"/>
  <c r="F125" i="3" s="1"/>
  <c r="O14" i="3"/>
  <c r="O9" i="3"/>
  <c r="M81" i="3" s="1"/>
  <c r="F6" i="3"/>
  <c r="F119" i="3" s="1"/>
  <c r="AY88" i="1"/>
  <c r="AX88" i="1"/>
  <c r="BI332" i="2"/>
  <c r="BH332" i="2"/>
  <c r="BG332" i="2"/>
  <c r="BE332" i="2"/>
  <c r="BK332" i="2"/>
  <c r="N332" i="2" s="1"/>
  <c r="BF332" i="2" s="1"/>
  <c r="BI331" i="2"/>
  <c r="BH331" i="2"/>
  <c r="BG331" i="2"/>
  <c r="BE331" i="2"/>
  <c r="BK331" i="2"/>
  <c r="N331" i="2" s="1"/>
  <c r="BF331" i="2" s="1"/>
  <c r="BI330" i="2"/>
  <c r="BH330" i="2"/>
  <c r="BG330" i="2"/>
  <c r="BE330" i="2"/>
  <c r="N330" i="2"/>
  <c r="BF330" i="2" s="1"/>
  <c r="BK330" i="2"/>
  <c r="BI329" i="2"/>
  <c r="BH329" i="2"/>
  <c r="BG329" i="2"/>
  <c r="BE329" i="2"/>
  <c r="N329" i="2"/>
  <c r="BF329" i="2" s="1"/>
  <c r="BK329" i="2"/>
  <c r="BI328" i="2"/>
  <c r="BH328" i="2"/>
  <c r="BG328" i="2"/>
  <c r="BE328" i="2"/>
  <c r="BK328" i="2"/>
  <c r="BK327" i="2" s="1"/>
  <c r="N327" i="2" s="1"/>
  <c r="N107" i="2" s="1"/>
  <c r="BI326" i="2"/>
  <c r="BH326" i="2"/>
  <c r="BG326" i="2"/>
  <c r="BE326" i="2"/>
  <c r="AA326" i="2"/>
  <c r="Y326" i="2"/>
  <c r="W326" i="2"/>
  <c r="BK326" i="2"/>
  <c r="N326" i="2"/>
  <c r="BF326" i="2" s="1"/>
  <c r="BI325" i="2"/>
  <c r="BH325" i="2"/>
  <c r="BG325" i="2"/>
  <c r="BF325" i="2"/>
  <c r="BE325" i="2"/>
  <c r="AA325" i="2"/>
  <c r="AA324" i="2" s="1"/>
  <c r="AA323" i="2" s="1"/>
  <c r="Y325" i="2"/>
  <c r="Y324" i="2" s="1"/>
  <c r="Y323" i="2" s="1"/>
  <c r="W325" i="2"/>
  <c r="W324" i="2" s="1"/>
  <c r="W323" i="2" s="1"/>
  <c r="BK325" i="2"/>
  <c r="BK324" i="2" s="1"/>
  <c r="N325" i="2"/>
  <c r="BI322" i="2"/>
  <c r="BH322" i="2"/>
  <c r="BG322" i="2"/>
  <c r="BF322" i="2"/>
  <c r="BE322" i="2"/>
  <c r="AA322" i="2"/>
  <c r="Y322" i="2"/>
  <c r="W322" i="2"/>
  <c r="BK322" i="2"/>
  <c r="N322" i="2"/>
  <c r="BI321" i="2"/>
  <c r="BH321" i="2"/>
  <c r="BG321" i="2"/>
  <c r="BE321" i="2"/>
  <c r="AA321" i="2"/>
  <c r="Y321" i="2"/>
  <c r="W321" i="2"/>
  <c r="BK321" i="2"/>
  <c r="N321" i="2"/>
  <c r="BF321" i="2" s="1"/>
  <c r="BI320" i="2"/>
  <c r="BH320" i="2"/>
  <c r="BG320" i="2"/>
  <c r="BF320" i="2"/>
  <c r="BE320" i="2"/>
  <c r="AA320" i="2"/>
  <c r="Y320" i="2"/>
  <c r="W320" i="2"/>
  <c r="BK320" i="2"/>
  <c r="N320" i="2"/>
  <c r="BI319" i="2"/>
  <c r="BH319" i="2"/>
  <c r="BG319" i="2"/>
  <c r="BE319" i="2"/>
  <c r="AA319" i="2"/>
  <c r="Y319" i="2"/>
  <c r="W319" i="2"/>
  <c r="BK319" i="2"/>
  <c r="N319" i="2"/>
  <c r="BF319" i="2" s="1"/>
  <c r="BI318" i="2"/>
  <c r="BH318" i="2"/>
  <c r="BG318" i="2"/>
  <c r="BF318" i="2"/>
  <c r="BE318" i="2"/>
  <c r="AA318" i="2"/>
  <c r="Y318" i="2"/>
  <c r="W318" i="2"/>
  <c r="BK318" i="2"/>
  <c r="N318" i="2"/>
  <c r="BI317" i="2"/>
  <c r="BH317" i="2"/>
  <c r="BG317" i="2"/>
  <c r="BE317" i="2"/>
  <c r="AA317" i="2"/>
  <c r="Y317" i="2"/>
  <c r="W317" i="2"/>
  <c r="BK317" i="2"/>
  <c r="N317" i="2"/>
  <c r="BF317" i="2" s="1"/>
  <c r="BI316" i="2"/>
  <c r="BH316" i="2"/>
  <c r="BG316" i="2"/>
  <c r="BF316" i="2"/>
  <c r="BE316" i="2"/>
  <c r="AA316" i="2"/>
  <c r="Y316" i="2"/>
  <c r="W316" i="2"/>
  <c r="BK316" i="2"/>
  <c r="N316" i="2"/>
  <c r="BI315" i="2"/>
  <c r="BH315" i="2"/>
  <c r="BG315" i="2"/>
  <c r="BE315" i="2"/>
  <c r="AA315" i="2"/>
  <c r="Y315" i="2"/>
  <c r="W315" i="2"/>
  <c r="BK315" i="2"/>
  <c r="N315" i="2"/>
  <c r="BF315" i="2" s="1"/>
  <c r="BI314" i="2"/>
  <c r="BH314" i="2"/>
  <c r="BG314" i="2"/>
  <c r="BF314" i="2"/>
  <c r="BE314" i="2"/>
  <c r="AA314" i="2"/>
  <c r="Y314" i="2"/>
  <c r="W314" i="2"/>
  <c r="BK314" i="2"/>
  <c r="N314" i="2"/>
  <c r="BI313" i="2"/>
  <c r="BH313" i="2"/>
  <c r="BG313" i="2"/>
  <c r="BE313" i="2"/>
  <c r="AA313" i="2"/>
  <c r="Y313" i="2"/>
  <c r="W313" i="2"/>
  <c r="BK313" i="2"/>
  <c r="N313" i="2"/>
  <c r="BF313" i="2" s="1"/>
  <c r="BI312" i="2"/>
  <c r="BH312" i="2"/>
  <c r="BG312" i="2"/>
  <c r="BF312" i="2"/>
  <c r="BE312" i="2"/>
  <c r="AA312" i="2"/>
  <c r="Y312" i="2"/>
  <c r="W312" i="2"/>
  <c r="W310" i="2" s="1"/>
  <c r="BK312" i="2"/>
  <c r="N312" i="2"/>
  <c r="BI311" i="2"/>
  <c r="BH311" i="2"/>
  <c r="BG311" i="2"/>
  <c r="BE311" i="2"/>
  <c r="AA311" i="2"/>
  <c r="AA310" i="2" s="1"/>
  <c r="Y311" i="2"/>
  <c r="Y310" i="2" s="1"/>
  <c r="W311" i="2"/>
  <c r="BK311" i="2"/>
  <c r="N311" i="2"/>
  <c r="BF311" i="2" s="1"/>
  <c r="BI309" i="2"/>
  <c r="BH309" i="2"/>
  <c r="BG309" i="2"/>
  <c r="BF309" i="2"/>
  <c r="BE309" i="2"/>
  <c r="AA309" i="2"/>
  <c r="Y309" i="2"/>
  <c r="W309" i="2"/>
  <c r="BK309" i="2"/>
  <c r="N309" i="2"/>
  <c r="BI308" i="2"/>
  <c r="BH308" i="2"/>
  <c r="BG308" i="2"/>
  <c r="BE308" i="2"/>
  <c r="AA308" i="2"/>
  <c r="Y308" i="2"/>
  <c r="W308" i="2"/>
  <c r="BK308" i="2"/>
  <c r="N308" i="2"/>
  <c r="BF308" i="2" s="1"/>
  <c r="BI307" i="2"/>
  <c r="BH307" i="2"/>
  <c r="BG307" i="2"/>
  <c r="BF307" i="2"/>
  <c r="BE307" i="2"/>
  <c r="AA307" i="2"/>
  <c r="Y307" i="2"/>
  <c r="W307" i="2"/>
  <c r="BK307" i="2"/>
  <c r="N307" i="2"/>
  <c r="BI306" i="2"/>
  <c r="BH306" i="2"/>
  <c r="BG306" i="2"/>
  <c r="BE306" i="2"/>
  <c r="AA306" i="2"/>
  <c r="Y306" i="2"/>
  <c r="W306" i="2"/>
  <c r="BK306" i="2"/>
  <c r="N306" i="2"/>
  <c r="BF306" i="2" s="1"/>
  <c r="BI305" i="2"/>
  <c r="BH305" i="2"/>
  <c r="BG305" i="2"/>
  <c r="BF305" i="2"/>
  <c r="BE305" i="2"/>
  <c r="AA305" i="2"/>
  <c r="Y305" i="2"/>
  <c r="W305" i="2"/>
  <c r="BK305" i="2"/>
  <c r="N305" i="2"/>
  <c r="BI304" i="2"/>
  <c r="BH304" i="2"/>
  <c r="BG304" i="2"/>
  <c r="BE304" i="2"/>
  <c r="AA304" i="2"/>
  <c r="Y304" i="2"/>
  <c r="W304" i="2"/>
  <c r="BK304" i="2"/>
  <c r="N304" i="2"/>
  <c r="BF304" i="2" s="1"/>
  <c r="BI303" i="2"/>
  <c r="BH303" i="2"/>
  <c r="BG303" i="2"/>
  <c r="BF303" i="2"/>
  <c r="BE303" i="2"/>
  <c r="AA303" i="2"/>
  <c r="Y303" i="2"/>
  <c r="W303" i="2"/>
  <c r="BK303" i="2"/>
  <c r="N303" i="2"/>
  <c r="BI302" i="2"/>
  <c r="BH302" i="2"/>
  <c r="BG302" i="2"/>
  <c r="BE302" i="2"/>
  <c r="AA302" i="2"/>
  <c r="Y302" i="2"/>
  <c r="W302" i="2"/>
  <c r="BK302" i="2"/>
  <c r="N302" i="2"/>
  <c r="BF302" i="2" s="1"/>
  <c r="BI301" i="2"/>
  <c r="BH301" i="2"/>
  <c r="BG301" i="2"/>
  <c r="BF301" i="2"/>
  <c r="BE301" i="2"/>
  <c r="AA301" i="2"/>
  <c r="Y301" i="2"/>
  <c r="W301" i="2"/>
  <c r="BK301" i="2"/>
  <c r="N301" i="2"/>
  <c r="BI300" i="2"/>
  <c r="BH300" i="2"/>
  <c r="BG300" i="2"/>
  <c r="BE300" i="2"/>
  <c r="AA300" i="2"/>
  <c r="Y300" i="2"/>
  <c r="W300" i="2"/>
  <c r="BK300" i="2"/>
  <c r="N300" i="2"/>
  <c r="BF300" i="2" s="1"/>
  <c r="BI299" i="2"/>
  <c r="BH299" i="2"/>
  <c r="BG299" i="2"/>
  <c r="BF299" i="2"/>
  <c r="BE299" i="2"/>
  <c r="AA299" i="2"/>
  <c r="Y299" i="2"/>
  <c r="W299" i="2"/>
  <c r="BK299" i="2"/>
  <c r="N299" i="2"/>
  <c r="BI298" i="2"/>
  <c r="BH298" i="2"/>
  <c r="BG298" i="2"/>
  <c r="BE298" i="2"/>
  <c r="AA298" i="2"/>
  <c r="Y298" i="2"/>
  <c r="W298" i="2"/>
  <c r="BK298" i="2"/>
  <c r="N298" i="2"/>
  <c r="BF298" i="2" s="1"/>
  <c r="BI297" i="2"/>
  <c r="BH297" i="2"/>
  <c r="BG297" i="2"/>
  <c r="BF297" i="2"/>
  <c r="BE297" i="2"/>
  <c r="AA297" i="2"/>
  <c r="Y297" i="2"/>
  <c r="W297" i="2"/>
  <c r="BK297" i="2"/>
  <c r="N297" i="2"/>
  <c r="BI296" i="2"/>
  <c r="BH296" i="2"/>
  <c r="BG296" i="2"/>
  <c r="BE296" i="2"/>
  <c r="AA296" i="2"/>
  <c r="Y296" i="2"/>
  <c r="W296" i="2"/>
  <c r="BK296" i="2"/>
  <c r="N296" i="2"/>
  <c r="BF296" i="2" s="1"/>
  <c r="BI295" i="2"/>
  <c r="BH295" i="2"/>
  <c r="BG295" i="2"/>
  <c r="BF295" i="2"/>
  <c r="BE295" i="2"/>
  <c r="AA295" i="2"/>
  <c r="Y295" i="2"/>
  <c r="W295" i="2"/>
  <c r="BK295" i="2"/>
  <c r="N295" i="2"/>
  <c r="BI294" i="2"/>
  <c r="BH294" i="2"/>
  <c r="BG294" i="2"/>
  <c r="BE294" i="2"/>
  <c r="AA294" i="2"/>
  <c r="Y294" i="2"/>
  <c r="W294" i="2"/>
  <c r="BK294" i="2"/>
  <c r="N294" i="2"/>
  <c r="BF294" i="2" s="1"/>
  <c r="BI293" i="2"/>
  <c r="BH293" i="2"/>
  <c r="BG293" i="2"/>
  <c r="BF293" i="2"/>
  <c r="BE293" i="2"/>
  <c r="AA293" i="2"/>
  <c r="Y293" i="2"/>
  <c r="W293" i="2"/>
  <c r="BK293" i="2"/>
  <c r="N293" i="2"/>
  <c r="BI292" i="2"/>
  <c r="BH292" i="2"/>
  <c r="BG292" i="2"/>
  <c r="BE292" i="2"/>
  <c r="AA292" i="2"/>
  <c r="Y292" i="2"/>
  <c r="W292" i="2"/>
  <c r="BK292" i="2"/>
  <c r="N292" i="2"/>
  <c r="BF292" i="2" s="1"/>
  <c r="BI291" i="2"/>
  <c r="BH291" i="2"/>
  <c r="BG291" i="2"/>
  <c r="BF291" i="2"/>
  <c r="BE291" i="2"/>
  <c r="AA291" i="2"/>
  <c r="Y291" i="2"/>
  <c r="W291" i="2"/>
  <c r="BK291" i="2"/>
  <c r="N291" i="2"/>
  <c r="BI290" i="2"/>
  <c r="BH290" i="2"/>
  <c r="BG290" i="2"/>
  <c r="BE290" i="2"/>
  <c r="AA290" i="2"/>
  <c r="Y290" i="2"/>
  <c r="W290" i="2"/>
  <c r="BK290" i="2"/>
  <c r="N290" i="2"/>
  <c r="BF290" i="2" s="1"/>
  <c r="BI289" i="2"/>
  <c r="BH289" i="2"/>
  <c r="BG289" i="2"/>
  <c r="BF289" i="2"/>
  <c r="BE289" i="2"/>
  <c r="AA289" i="2"/>
  <c r="Y289" i="2"/>
  <c r="W289" i="2"/>
  <c r="BK289" i="2"/>
  <c r="N289" i="2"/>
  <c r="BI288" i="2"/>
  <c r="BH288" i="2"/>
  <c r="BG288" i="2"/>
  <c r="BE288" i="2"/>
  <c r="AA288" i="2"/>
  <c r="AA287" i="2" s="1"/>
  <c r="AA286" i="2" s="1"/>
  <c r="Y288" i="2"/>
  <c r="Y287" i="2" s="1"/>
  <c r="Y286" i="2" s="1"/>
  <c r="W288" i="2"/>
  <c r="W287" i="2" s="1"/>
  <c r="W286" i="2" s="1"/>
  <c r="BK288" i="2"/>
  <c r="BK287" i="2" s="1"/>
  <c r="N287" i="2" s="1"/>
  <c r="N103" i="2" s="1"/>
  <c r="N288" i="2"/>
  <c r="BF288" i="2" s="1"/>
  <c r="BI285" i="2"/>
  <c r="BH285" i="2"/>
  <c r="BG285" i="2"/>
  <c r="BE285" i="2"/>
  <c r="AA285" i="2"/>
  <c r="Y285" i="2"/>
  <c r="W285" i="2"/>
  <c r="BK285" i="2"/>
  <c r="N285" i="2"/>
  <c r="BF285" i="2" s="1"/>
  <c r="BI284" i="2"/>
  <c r="BH284" i="2"/>
  <c r="BG284" i="2"/>
  <c r="BF284" i="2"/>
  <c r="BE284" i="2"/>
  <c r="AA284" i="2"/>
  <c r="Y284" i="2"/>
  <c r="W284" i="2"/>
  <c r="BK284" i="2"/>
  <c r="N284" i="2"/>
  <c r="BI283" i="2"/>
  <c r="BH283" i="2"/>
  <c r="BG283" i="2"/>
  <c r="BE283" i="2"/>
  <c r="AA283" i="2"/>
  <c r="Y283" i="2"/>
  <c r="W283" i="2"/>
  <c r="BK283" i="2"/>
  <c r="N283" i="2"/>
  <c r="BF283" i="2" s="1"/>
  <c r="BI282" i="2"/>
  <c r="BH282" i="2"/>
  <c r="BG282" i="2"/>
  <c r="BF282" i="2"/>
  <c r="BE282" i="2"/>
  <c r="AA282" i="2"/>
  <c r="Y282" i="2"/>
  <c r="W282" i="2"/>
  <c r="BK282" i="2"/>
  <c r="N282" i="2"/>
  <c r="BI281" i="2"/>
  <c r="BH281" i="2"/>
  <c r="BG281" i="2"/>
  <c r="BE281" i="2"/>
  <c r="AA281" i="2"/>
  <c r="Y281" i="2"/>
  <c r="W281" i="2"/>
  <c r="BK281" i="2"/>
  <c r="N281" i="2"/>
  <c r="BF281" i="2" s="1"/>
  <c r="BI280" i="2"/>
  <c r="BH280" i="2"/>
  <c r="BG280" i="2"/>
  <c r="BF280" i="2"/>
  <c r="BE280" i="2"/>
  <c r="AA280" i="2"/>
  <c r="Y280" i="2"/>
  <c r="W280" i="2"/>
  <c r="BK280" i="2"/>
  <c r="N280" i="2"/>
  <c r="BI279" i="2"/>
  <c r="BH279" i="2"/>
  <c r="BG279" i="2"/>
  <c r="BE279" i="2"/>
  <c r="AA279" i="2"/>
  <c r="Y279" i="2"/>
  <c r="W279" i="2"/>
  <c r="BK279" i="2"/>
  <c r="N279" i="2"/>
  <c r="BF279" i="2" s="1"/>
  <c r="BI278" i="2"/>
  <c r="BH278" i="2"/>
  <c r="BG278" i="2"/>
  <c r="BF278" i="2"/>
  <c r="BE278" i="2"/>
  <c r="AA278" i="2"/>
  <c r="Y278" i="2"/>
  <c r="W278" i="2"/>
  <c r="BK278" i="2"/>
  <c r="N278" i="2"/>
  <c r="BI277" i="2"/>
  <c r="BH277" i="2"/>
  <c r="BG277" i="2"/>
  <c r="BE277" i="2"/>
  <c r="AA277" i="2"/>
  <c r="Y277" i="2"/>
  <c r="W277" i="2"/>
  <c r="BK277" i="2"/>
  <c r="N277" i="2"/>
  <c r="BF277" i="2" s="1"/>
  <c r="BI276" i="2"/>
  <c r="BH276" i="2"/>
  <c r="BG276" i="2"/>
  <c r="BF276" i="2"/>
  <c r="BE276" i="2"/>
  <c r="AA276" i="2"/>
  <c r="Y276" i="2"/>
  <c r="W276" i="2"/>
  <c r="BK276" i="2"/>
  <c r="N276" i="2"/>
  <c r="BI275" i="2"/>
  <c r="BH275" i="2"/>
  <c r="BG275" i="2"/>
  <c r="BE275" i="2"/>
  <c r="AA275" i="2"/>
  <c r="Y275" i="2"/>
  <c r="W275" i="2"/>
  <c r="BK275" i="2"/>
  <c r="N275" i="2"/>
  <c r="BF275" i="2" s="1"/>
  <c r="BI274" i="2"/>
  <c r="BH274" i="2"/>
  <c r="BG274" i="2"/>
  <c r="BF274" i="2"/>
  <c r="BE274" i="2"/>
  <c r="AA274" i="2"/>
  <c r="Y274" i="2"/>
  <c r="W274" i="2"/>
  <c r="BK274" i="2"/>
  <c r="N274" i="2"/>
  <c r="BI273" i="2"/>
  <c r="BH273" i="2"/>
  <c r="BG273" i="2"/>
  <c r="BE273" i="2"/>
  <c r="AA273" i="2"/>
  <c r="AA272" i="2" s="1"/>
  <c r="Y273" i="2"/>
  <c r="W273" i="2"/>
  <c r="BK273" i="2"/>
  <c r="BK272" i="2" s="1"/>
  <c r="N272" i="2" s="1"/>
  <c r="N101" i="2" s="1"/>
  <c r="N273" i="2"/>
  <c r="BF273" i="2" s="1"/>
  <c r="BI271" i="2"/>
  <c r="BH271" i="2"/>
  <c r="BG271" i="2"/>
  <c r="BE271" i="2"/>
  <c r="AA271" i="2"/>
  <c r="Y271" i="2"/>
  <c r="W271" i="2"/>
  <c r="BK271" i="2"/>
  <c r="N271" i="2"/>
  <c r="BF271" i="2" s="1"/>
  <c r="BI270" i="2"/>
  <c r="BH270" i="2"/>
  <c r="BG270" i="2"/>
  <c r="BF270" i="2"/>
  <c r="BE270" i="2"/>
  <c r="AA270" i="2"/>
  <c r="Y270" i="2"/>
  <c r="W270" i="2"/>
  <c r="BK270" i="2"/>
  <c r="N270" i="2"/>
  <c r="BI269" i="2"/>
  <c r="BH269" i="2"/>
  <c r="BG269" i="2"/>
  <c r="BE269" i="2"/>
  <c r="AA269" i="2"/>
  <c r="Y269" i="2"/>
  <c r="W269" i="2"/>
  <c r="BK269" i="2"/>
  <c r="N269" i="2"/>
  <c r="BF269" i="2" s="1"/>
  <c r="BI268" i="2"/>
  <c r="BH268" i="2"/>
  <c r="BG268" i="2"/>
  <c r="BF268" i="2"/>
  <c r="BE268" i="2"/>
  <c r="AA268" i="2"/>
  <c r="Y268" i="2"/>
  <c r="W268" i="2"/>
  <c r="BK268" i="2"/>
  <c r="N268" i="2"/>
  <c r="BI267" i="2"/>
  <c r="BH267" i="2"/>
  <c r="BG267" i="2"/>
  <c r="BE267" i="2"/>
  <c r="AA267" i="2"/>
  <c r="Y267" i="2"/>
  <c r="W267" i="2"/>
  <c r="BK267" i="2"/>
  <c r="N267" i="2"/>
  <c r="BF267" i="2" s="1"/>
  <c r="BI266" i="2"/>
  <c r="BH266" i="2"/>
  <c r="BG266" i="2"/>
  <c r="BF266" i="2"/>
  <c r="BE266" i="2"/>
  <c r="AA266" i="2"/>
  <c r="Y266" i="2"/>
  <c r="W266" i="2"/>
  <c r="BK266" i="2"/>
  <c r="N266" i="2"/>
  <c r="BI265" i="2"/>
  <c r="BH265" i="2"/>
  <c r="BG265" i="2"/>
  <c r="BE265" i="2"/>
  <c r="AA265" i="2"/>
  <c r="Y265" i="2"/>
  <c r="W265" i="2"/>
  <c r="BK265" i="2"/>
  <c r="N265" i="2"/>
  <c r="BF265" i="2" s="1"/>
  <c r="BI264" i="2"/>
  <c r="BH264" i="2"/>
  <c r="BG264" i="2"/>
  <c r="BF264" i="2"/>
  <c r="BE264" i="2"/>
  <c r="AA264" i="2"/>
  <c r="Y264" i="2"/>
  <c r="W264" i="2"/>
  <c r="BK264" i="2"/>
  <c r="N264" i="2"/>
  <c r="BI263" i="2"/>
  <c r="BH263" i="2"/>
  <c r="BG263" i="2"/>
  <c r="BE263" i="2"/>
  <c r="AA263" i="2"/>
  <c r="Y263" i="2"/>
  <c r="W263" i="2"/>
  <c r="BK263" i="2"/>
  <c r="N263" i="2"/>
  <c r="BF263" i="2" s="1"/>
  <c r="BI262" i="2"/>
  <c r="BH262" i="2"/>
  <c r="BG262" i="2"/>
  <c r="BF262" i="2"/>
  <c r="BE262" i="2"/>
  <c r="AA262" i="2"/>
  <c r="Y262" i="2"/>
  <c r="W262" i="2"/>
  <c r="BK262" i="2"/>
  <c r="N262" i="2"/>
  <c r="BI261" i="2"/>
  <c r="BH261" i="2"/>
  <c r="BG261" i="2"/>
  <c r="BE261" i="2"/>
  <c r="AA261" i="2"/>
  <c r="Y261" i="2"/>
  <c r="W261" i="2"/>
  <c r="BK261" i="2"/>
  <c r="N261" i="2"/>
  <c r="BF261" i="2" s="1"/>
  <c r="BI260" i="2"/>
  <c r="BH260" i="2"/>
  <c r="BG260" i="2"/>
  <c r="BF260" i="2"/>
  <c r="BE260" i="2"/>
  <c r="AA260" i="2"/>
  <c r="Y260" i="2"/>
  <c r="W260" i="2"/>
  <c r="BK260" i="2"/>
  <c r="N260" i="2"/>
  <c r="BI259" i="2"/>
  <c r="BH259" i="2"/>
  <c r="BG259" i="2"/>
  <c r="BE259" i="2"/>
  <c r="AA259" i="2"/>
  <c r="Y259" i="2"/>
  <c r="W259" i="2"/>
  <c r="BK259" i="2"/>
  <c r="N259" i="2"/>
  <c r="BF259" i="2" s="1"/>
  <c r="BI258" i="2"/>
  <c r="BH258" i="2"/>
  <c r="BG258" i="2"/>
  <c r="BF258" i="2"/>
  <c r="BE258" i="2"/>
  <c r="AA258" i="2"/>
  <c r="Y258" i="2"/>
  <c r="W258" i="2"/>
  <c r="BK258" i="2"/>
  <c r="N258" i="2"/>
  <c r="BI257" i="2"/>
  <c r="BH257" i="2"/>
  <c r="BG257" i="2"/>
  <c r="BE257" i="2"/>
  <c r="AA257" i="2"/>
  <c r="Y257" i="2"/>
  <c r="W257" i="2"/>
  <c r="BK257" i="2"/>
  <c r="N257" i="2"/>
  <c r="BF257" i="2" s="1"/>
  <c r="BI256" i="2"/>
  <c r="BH256" i="2"/>
  <c r="BG256" i="2"/>
  <c r="BF256" i="2"/>
  <c r="BE256" i="2"/>
  <c r="AA256" i="2"/>
  <c r="Y256" i="2"/>
  <c r="W256" i="2"/>
  <c r="BK256" i="2"/>
  <c r="N256" i="2"/>
  <c r="BI255" i="2"/>
  <c r="BH255" i="2"/>
  <c r="BG255" i="2"/>
  <c r="BE255" i="2"/>
  <c r="AA255" i="2"/>
  <c r="Y255" i="2"/>
  <c r="W255" i="2"/>
  <c r="BK255" i="2"/>
  <c r="N255" i="2"/>
  <c r="BF255" i="2" s="1"/>
  <c r="BI254" i="2"/>
  <c r="BH254" i="2"/>
  <c r="BG254" i="2"/>
  <c r="BF254" i="2"/>
  <c r="BE254" i="2"/>
  <c r="AA254" i="2"/>
  <c r="Y254" i="2"/>
  <c r="W254" i="2"/>
  <c r="BK254" i="2"/>
  <c r="N254" i="2"/>
  <c r="BI253" i="2"/>
  <c r="BH253" i="2"/>
  <c r="BG253" i="2"/>
  <c r="BE253" i="2"/>
  <c r="AA253" i="2"/>
  <c r="Y253" i="2"/>
  <c r="W253" i="2"/>
  <c r="BK253" i="2"/>
  <c r="N253" i="2"/>
  <c r="BF253" i="2" s="1"/>
  <c r="BI252" i="2"/>
  <c r="BH252" i="2"/>
  <c r="BG252" i="2"/>
  <c r="BF252" i="2"/>
  <c r="BE252" i="2"/>
  <c r="AA252" i="2"/>
  <c r="Y252" i="2"/>
  <c r="W252" i="2"/>
  <c r="BK252" i="2"/>
  <c r="N252" i="2"/>
  <c r="BI251" i="2"/>
  <c r="BH251" i="2"/>
  <c r="BG251" i="2"/>
  <c r="BE251" i="2"/>
  <c r="AA251" i="2"/>
  <c r="Y251" i="2"/>
  <c r="W251" i="2"/>
  <c r="BK251" i="2"/>
  <c r="N251" i="2"/>
  <c r="BF251" i="2" s="1"/>
  <c r="BI250" i="2"/>
  <c r="BH250" i="2"/>
  <c r="BG250" i="2"/>
  <c r="BF250" i="2"/>
  <c r="BE250" i="2"/>
  <c r="AA250" i="2"/>
  <c r="Y250" i="2"/>
  <c r="W250" i="2"/>
  <c r="W249" i="2" s="1"/>
  <c r="BK250" i="2"/>
  <c r="BK249" i="2" s="1"/>
  <c r="N250" i="2"/>
  <c r="BI247" i="2"/>
  <c r="BH247" i="2"/>
  <c r="BG247" i="2"/>
  <c r="BF247" i="2"/>
  <c r="BE247" i="2"/>
  <c r="AA247" i="2"/>
  <c r="Y247" i="2"/>
  <c r="W247" i="2"/>
  <c r="BK247" i="2"/>
  <c r="N247" i="2"/>
  <c r="BI246" i="2"/>
  <c r="BH246" i="2"/>
  <c r="BG246" i="2"/>
  <c r="BE246" i="2"/>
  <c r="AA246" i="2"/>
  <c r="Y246" i="2"/>
  <c r="W246" i="2"/>
  <c r="BK246" i="2"/>
  <c r="N246" i="2"/>
  <c r="BF246" i="2" s="1"/>
  <c r="BI245" i="2"/>
  <c r="BH245" i="2"/>
  <c r="BG245" i="2"/>
  <c r="BF245" i="2"/>
  <c r="BE245" i="2"/>
  <c r="AA245" i="2"/>
  <c r="Y245" i="2"/>
  <c r="W245" i="2"/>
  <c r="BK245" i="2"/>
  <c r="N245" i="2"/>
  <c r="BI244" i="2"/>
  <c r="BH244" i="2"/>
  <c r="BG244" i="2"/>
  <c r="BE244" i="2"/>
  <c r="AA244" i="2"/>
  <c r="Y244" i="2"/>
  <c r="W244" i="2"/>
  <c r="BK244" i="2"/>
  <c r="N244" i="2"/>
  <c r="BF244" i="2" s="1"/>
  <c r="BI243" i="2"/>
  <c r="BH243" i="2"/>
  <c r="BG243" i="2"/>
  <c r="BF243" i="2"/>
  <c r="BE243" i="2"/>
  <c r="AA243" i="2"/>
  <c r="Y243" i="2"/>
  <c r="W243" i="2"/>
  <c r="BK243" i="2"/>
  <c r="N243" i="2"/>
  <c r="BI242" i="2"/>
  <c r="BH242" i="2"/>
  <c r="BG242" i="2"/>
  <c r="BE242" i="2"/>
  <c r="AA242" i="2"/>
  <c r="Y242" i="2"/>
  <c r="W242" i="2"/>
  <c r="BK242" i="2"/>
  <c r="N242" i="2"/>
  <c r="BF242" i="2" s="1"/>
  <c r="BI241" i="2"/>
  <c r="BH241" i="2"/>
  <c r="BG241" i="2"/>
  <c r="BF241" i="2"/>
  <c r="BE241" i="2"/>
  <c r="AA241" i="2"/>
  <c r="Y241" i="2"/>
  <c r="W241" i="2"/>
  <c r="BK241" i="2"/>
  <c r="N241" i="2"/>
  <c r="BI240" i="2"/>
  <c r="BH240" i="2"/>
  <c r="BG240" i="2"/>
  <c r="BE240" i="2"/>
  <c r="AA240" i="2"/>
  <c r="Y240" i="2"/>
  <c r="W240" i="2"/>
  <c r="BK240" i="2"/>
  <c r="N240" i="2"/>
  <c r="BF240" i="2" s="1"/>
  <c r="BI239" i="2"/>
  <c r="BH239" i="2"/>
  <c r="BG239" i="2"/>
  <c r="BF239" i="2"/>
  <c r="BE239" i="2"/>
  <c r="AA239" i="2"/>
  <c r="Y239" i="2"/>
  <c r="W239" i="2"/>
  <c r="BK239" i="2"/>
  <c r="N239" i="2"/>
  <c r="BI238" i="2"/>
  <c r="BH238" i="2"/>
  <c r="BG238" i="2"/>
  <c r="BE238" i="2"/>
  <c r="AA238" i="2"/>
  <c r="Y238" i="2"/>
  <c r="W238" i="2"/>
  <c r="BK238" i="2"/>
  <c r="N238" i="2"/>
  <c r="BF238" i="2" s="1"/>
  <c r="BI237" i="2"/>
  <c r="BH237" i="2"/>
  <c r="BG237" i="2"/>
  <c r="BF237" i="2"/>
  <c r="BE237" i="2"/>
  <c r="AA237" i="2"/>
  <c r="Y237" i="2"/>
  <c r="W237" i="2"/>
  <c r="BK237" i="2"/>
  <c r="N237" i="2"/>
  <c r="BI236" i="2"/>
  <c r="BH236" i="2"/>
  <c r="BG236" i="2"/>
  <c r="BE236" i="2"/>
  <c r="AA236" i="2"/>
  <c r="AA235" i="2" s="1"/>
  <c r="Y236" i="2"/>
  <c r="Y235" i="2" s="1"/>
  <c r="W236" i="2"/>
  <c r="BK236" i="2"/>
  <c r="BK235" i="2" s="1"/>
  <c r="N235" i="2" s="1"/>
  <c r="N98" i="2" s="1"/>
  <c r="N236" i="2"/>
  <c r="BF236" i="2" s="1"/>
  <c r="BI234" i="2"/>
  <c r="BH234" i="2"/>
  <c r="BG234" i="2"/>
  <c r="BF234" i="2"/>
  <c r="BE234" i="2"/>
  <c r="AA234" i="2"/>
  <c r="Y234" i="2"/>
  <c r="W234" i="2"/>
  <c r="BK234" i="2"/>
  <c r="N234" i="2"/>
  <c r="BI233" i="2"/>
  <c r="BH233" i="2"/>
  <c r="BG233" i="2"/>
  <c r="BE233" i="2"/>
  <c r="AA233" i="2"/>
  <c r="Y233" i="2"/>
  <c r="W233" i="2"/>
  <c r="BK233" i="2"/>
  <c r="N233" i="2"/>
  <c r="BF233" i="2" s="1"/>
  <c r="BI232" i="2"/>
  <c r="BH232" i="2"/>
  <c r="BG232" i="2"/>
  <c r="BF232" i="2"/>
  <c r="BE232" i="2"/>
  <c r="AA232" i="2"/>
  <c r="Y232" i="2"/>
  <c r="W232" i="2"/>
  <c r="BK232" i="2"/>
  <c r="N232" i="2"/>
  <c r="BI231" i="2"/>
  <c r="BH231" i="2"/>
  <c r="BG231" i="2"/>
  <c r="BE231" i="2"/>
  <c r="AA231" i="2"/>
  <c r="Y231" i="2"/>
  <c r="W231" i="2"/>
  <c r="BK231" i="2"/>
  <c r="N231" i="2"/>
  <c r="BF231" i="2" s="1"/>
  <c r="BI230" i="2"/>
  <c r="BH230" i="2"/>
  <c r="BG230" i="2"/>
  <c r="BF230" i="2"/>
  <c r="BE230" i="2"/>
  <c r="AA230" i="2"/>
  <c r="Y230" i="2"/>
  <c r="W230" i="2"/>
  <c r="BK230" i="2"/>
  <c r="N230" i="2"/>
  <c r="BI229" i="2"/>
  <c r="BH229" i="2"/>
  <c r="BG229" i="2"/>
  <c r="BE229" i="2"/>
  <c r="AA229" i="2"/>
  <c r="Y229" i="2"/>
  <c r="W229" i="2"/>
  <c r="BK229" i="2"/>
  <c r="N229" i="2"/>
  <c r="BF229" i="2" s="1"/>
  <c r="BI228" i="2"/>
  <c r="BH228" i="2"/>
  <c r="BG228" i="2"/>
  <c r="BF228" i="2"/>
  <c r="BE228" i="2"/>
  <c r="AA228" i="2"/>
  <c r="Y228" i="2"/>
  <c r="W228" i="2"/>
  <c r="BK228" i="2"/>
  <c r="N228" i="2"/>
  <c r="BI227" i="2"/>
  <c r="BH227" i="2"/>
  <c r="BG227" i="2"/>
  <c r="BE227" i="2"/>
  <c r="AA227" i="2"/>
  <c r="Y227" i="2"/>
  <c r="W227" i="2"/>
  <c r="BK227" i="2"/>
  <c r="N227" i="2"/>
  <c r="BF227" i="2" s="1"/>
  <c r="BI226" i="2"/>
  <c r="BH226" i="2"/>
  <c r="BG226" i="2"/>
  <c r="BF226" i="2"/>
  <c r="BE226" i="2"/>
  <c r="AA226" i="2"/>
  <c r="Y226" i="2"/>
  <c r="W226" i="2"/>
  <c r="BK226" i="2"/>
  <c r="N226" i="2"/>
  <c r="BI225" i="2"/>
  <c r="BH225" i="2"/>
  <c r="BG225" i="2"/>
  <c r="BE225" i="2"/>
  <c r="AA225" i="2"/>
  <c r="Y225" i="2"/>
  <c r="W225" i="2"/>
  <c r="BK225" i="2"/>
  <c r="N225" i="2"/>
  <c r="BF225" i="2" s="1"/>
  <c r="BI224" i="2"/>
  <c r="BH224" i="2"/>
  <c r="BG224" i="2"/>
  <c r="BF224" i="2"/>
  <c r="BE224" i="2"/>
  <c r="AA224" i="2"/>
  <c r="Y224" i="2"/>
  <c r="W224" i="2"/>
  <c r="BK224" i="2"/>
  <c r="N224" i="2"/>
  <c r="BI223" i="2"/>
  <c r="BH223" i="2"/>
  <c r="BG223" i="2"/>
  <c r="BE223" i="2"/>
  <c r="AA223" i="2"/>
  <c r="Y223" i="2"/>
  <c r="W223" i="2"/>
  <c r="BK223" i="2"/>
  <c r="N223" i="2"/>
  <c r="BF223" i="2" s="1"/>
  <c r="BI222" i="2"/>
  <c r="BH222" i="2"/>
  <c r="BG222" i="2"/>
  <c r="BF222" i="2"/>
  <c r="BE222" i="2"/>
  <c r="AA222" i="2"/>
  <c r="Y222" i="2"/>
  <c r="W222" i="2"/>
  <c r="BK222" i="2"/>
  <c r="N222" i="2"/>
  <c r="BI221" i="2"/>
  <c r="BH221" i="2"/>
  <c r="BG221" i="2"/>
  <c r="BE221" i="2"/>
  <c r="AA221" i="2"/>
  <c r="Y221" i="2"/>
  <c r="W221" i="2"/>
  <c r="BK221" i="2"/>
  <c r="N221" i="2"/>
  <c r="BF221" i="2" s="1"/>
  <c r="BI220" i="2"/>
  <c r="BH220" i="2"/>
  <c r="BG220" i="2"/>
  <c r="BF220" i="2"/>
  <c r="BE220" i="2"/>
  <c r="AA220" i="2"/>
  <c r="Y220" i="2"/>
  <c r="W220" i="2"/>
  <c r="BK220" i="2"/>
  <c r="N220" i="2"/>
  <c r="BI219" i="2"/>
  <c r="BH219" i="2"/>
  <c r="BG219" i="2"/>
  <c r="BE219" i="2"/>
  <c r="AA219" i="2"/>
  <c r="Y219" i="2"/>
  <c r="W219" i="2"/>
  <c r="BK219" i="2"/>
  <c r="N219" i="2"/>
  <c r="BF219" i="2" s="1"/>
  <c r="BI218" i="2"/>
  <c r="BH218" i="2"/>
  <c r="BG218" i="2"/>
  <c r="BF218" i="2"/>
  <c r="BE218" i="2"/>
  <c r="AA218" i="2"/>
  <c r="Y218" i="2"/>
  <c r="W218" i="2"/>
  <c r="BK218" i="2"/>
  <c r="N218" i="2"/>
  <c r="BI217" i="2"/>
  <c r="BH217" i="2"/>
  <c r="BG217" i="2"/>
  <c r="BE217" i="2"/>
  <c r="AA217" i="2"/>
  <c r="Y217" i="2"/>
  <c r="W217" i="2"/>
  <c r="BK217" i="2"/>
  <c r="N217" i="2"/>
  <c r="BF217" i="2" s="1"/>
  <c r="BI216" i="2"/>
  <c r="BH216" i="2"/>
  <c r="BG216" i="2"/>
  <c r="BF216" i="2"/>
  <c r="BE216" i="2"/>
  <c r="AA216" i="2"/>
  <c r="Y216" i="2"/>
  <c r="W216" i="2"/>
  <c r="BK216" i="2"/>
  <c r="N216" i="2"/>
  <c r="BI215" i="2"/>
  <c r="BH215" i="2"/>
  <c r="BG215" i="2"/>
  <c r="BE215" i="2"/>
  <c r="AA215" i="2"/>
  <c r="Y215" i="2"/>
  <c r="W215" i="2"/>
  <c r="BK215" i="2"/>
  <c r="N215" i="2"/>
  <c r="BF215" i="2" s="1"/>
  <c r="BI214" i="2"/>
  <c r="BH214" i="2"/>
  <c r="BG214" i="2"/>
  <c r="BF214" i="2"/>
  <c r="BE214" i="2"/>
  <c r="AA214" i="2"/>
  <c r="Y214" i="2"/>
  <c r="W214" i="2"/>
  <c r="BK214" i="2"/>
  <c r="N214" i="2"/>
  <c r="BI213" i="2"/>
  <c r="BH213" i="2"/>
  <c r="BG213" i="2"/>
  <c r="BE213" i="2"/>
  <c r="AA213" i="2"/>
  <c r="AA212" i="2" s="1"/>
  <c r="AA211" i="2" s="1"/>
  <c r="Y213" i="2"/>
  <c r="W213" i="2"/>
  <c r="BK213" i="2"/>
  <c r="BK212" i="2" s="1"/>
  <c r="N213" i="2"/>
  <c r="BF213" i="2" s="1"/>
  <c r="BI210" i="2"/>
  <c r="BH210" i="2"/>
  <c r="BG210" i="2"/>
  <c r="BE210" i="2"/>
  <c r="AA210" i="2"/>
  <c r="Y210" i="2"/>
  <c r="W210" i="2"/>
  <c r="BK210" i="2"/>
  <c r="N210" i="2"/>
  <c r="BF210" i="2" s="1"/>
  <c r="BI209" i="2"/>
  <c r="BH209" i="2"/>
  <c r="BG209" i="2"/>
  <c r="BF209" i="2"/>
  <c r="BE209" i="2"/>
  <c r="AA209" i="2"/>
  <c r="Y209" i="2"/>
  <c r="W209" i="2"/>
  <c r="BK209" i="2"/>
  <c r="N209" i="2"/>
  <c r="BI208" i="2"/>
  <c r="BH208" i="2"/>
  <c r="BG208" i="2"/>
  <c r="BE208" i="2"/>
  <c r="AA208" i="2"/>
  <c r="Y208" i="2"/>
  <c r="W208" i="2"/>
  <c r="BK208" i="2"/>
  <c r="N208" i="2"/>
  <c r="BF208" i="2" s="1"/>
  <c r="BI207" i="2"/>
  <c r="BH207" i="2"/>
  <c r="BG207" i="2"/>
  <c r="BF207" i="2"/>
  <c r="BE207" i="2"/>
  <c r="AA207" i="2"/>
  <c r="Y207" i="2"/>
  <c r="W207" i="2"/>
  <c r="BK207" i="2"/>
  <c r="N207" i="2"/>
  <c r="BI206" i="2"/>
  <c r="BH206" i="2"/>
  <c r="BG206" i="2"/>
  <c r="BE206" i="2"/>
  <c r="AA206" i="2"/>
  <c r="Y206" i="2"/>
  <c r="W206" i="2"/>
  <c r="BK206" i="2"/>
  <c r="N206" i="2"/>
  <c r="BF206" i="2" s="1"/>
  <c r="BI205" i="2"/>
  <c r="BH205" i="2"/>
  <c r="BG205" i="2"/>
  <c r="BF205" i="2"/>
  <c r="BE205" i="2"/>
  <c r="AA205" i="2"/>
  <c r="Y205" i="2"/>
  <c r="W205" i="2"/>
  <c r="BK205" i="2"/>
  <c r="N205" i="2"/>
  <c r="BI204" i="2"/>
  <c r="BH204" i="2"/>
  <c r="BG204" i="2"/>
  <c r="BE204" i="2"/>
  <c r="AA204" i="2"/>
  <c r="Y204" i="2"/>
  <c r="W204" i="2"/>
  <c r="BK204" i="2"/>
  <c r="N204" i="2"/>
  <c r="BF204" i="2" s="1"/>
  <c r="BI203" i="2"/>
  <c r="BH203" i="2"/>
  <c r="BG203" i="2"/>
  <c r="BF203" i="2"/>
  <c r="BE203" i="2"/>
  <c r="AA203" i="2"/>
  <c r="Y203" i="2"/>
  <c r="W203" i="2"/>
  <c r="BK203" i="2"/>
  <c r="N203" i="2"/>
  <c r="BI202" i="2"/>
  <c r="BH202" i="2"/>
  <c r="BG202" i="2"/>
  <c r="BE202" i="2"/>
  <c r="AA202" i="2"/>
  <c r="Y202" i="2"/>
  <c r="W202" i="2"/>
  <c r="BK202" i="2"/>
  <c r="N202" i="2"/>
  <c r="BF202" i="2" s="1"/>
  <c r="BI201" i="2"/>
  <c r="BH201" i="2"/>
  <c r="BG201" i="2"/>
  <c r="BF201" i="2"/>
  <c r="BE201" i="2"/>
  <c r="AA201" i="2"/>
  <c r="Y201" i="2"/>
  <c r="W201" i="2"/>
  <c r="BK201" i="2"/>
  <c r="N201" i="2"/>
  <c r="BI200" i="2"/>
  <c r="BH200" i="2"/>
  <c r="BG200" i="2"/>
  <c r="BE200" i="2"/>
  <c r="AA200" i="2"/>
  <c r="Y200" i="2"/>
  <c r="W200" i="2"/>
  <c r="BK200" i="2"/>
  <c r="N200" i="2"/>
  <c r="BF200" i="2" s="1"/>
  <c r="BI199" i="2"/>
  <c r="BH199" i="2"/>
  <c r="BG199" i="2"/>
  <c r="BF199" i="2"/>
  <c r="BE199" i="2"/>
  <c r="AA199" i="2"/>
  <c r="Y199" i="2"/>
  <c r="W199" i="2"/>
  <c r="BK199" i="2"/>
  <c r="N199" i="2"/>
  <c r="BI198" i="2"/>
  <c r="BH198" i="2"/>
  <c r="BG198" i="2"/>
  <c r="BE198" i="2"/>
  <c r="AA198" i="2"/>
  <c r="AA197" i="2" s="1"/>
  <c r="Y198" i="2"/>
  <c r="Y197" i="2" s="1"/>
  <c r="W198" i="2"/>
  <c r="W197" i="2" s="1"/>
  <c r="BK198" i="2"/>
  <c r="BK197" i="2" s="1"/>
  <c r="N197" i="2" s="1"/>
  <c r="N95" i="2" s="1"/>
  <c r="N198" i="2"/>
  <c r="BF198" i="2" s="1"/>
  <c r="BI196" i="2"/>
  <c r="BH196" i="2"/>
  <c r="BG196" i="2"/>
  <c r="BE196" i="2"/>
  <c r="AA196" i="2"/>
  <c r="Y196" i="2"/>
  <c r="W196" i="2"/>
  <c r="BK196" i="2"/>
  <c r="N196" i="2"/>
  <c r="BF196" i="2" s="1"/>
  <c r="BI195" i="2"/>
  <c r="BH195" i="2"/>
  <c r="BG195" i="2"/>
  <c r="BF195" i="2"/>
  <c r="BE195" i="2"/>
  <c r="AA195" i="2"/>
  <c r="Y195" i="2"/>
  <c r="W195" i="2"/>
  <c r="BK195" i="2"/>
  <c r="N195" i="2"/>
  <c r="BI194" i="2"/>
  <c r="BH194" i="2"/>
  <c r="BG194" i="2"/>
  <c r="BE194" i="2"/>
  <c r="AA194" i="2"/>
  <c r="Y194" i="2"/>
  <c r="W194" i="2"/>
  <c r="BK194" i="2"/>
  <c r="N194" i="2"/>
  <c r="BF194" i="2" s="1"/>
  <c r="BI193" i="2"/>
  <c r="BH193" i="2"/>
  <c r="BG193" i="2"/>
  <c r="BF193" i="2"/>
  <c r="BE193" i="2"/>
  <c r="AA193" i="2"/>
  <c r="Y193" i="2"/>
  <c r="W193" i="2"/>
  <c r="BK193" i="2"/>
  <c r="N193" i="2"/>
  <c r="BI192" i="2"/>
  <c r="BH192" i="2"/>
  <c r="BG192" i="2"/>
  <c r="BE192" i="2"/>
  <c r="AA192" i="2"/>
  <c r="Y192" i="2"/>
  <c r="W192" i="2"/>
  <c r="BK192" i="2"/>
  <c r="N192" i="2"/>
  <c r="BF192" i="2" s="1"/>
  <c r="BI191" i="2"/>
  <c r="BH191" i="2"/>
  <c r="BG191" i="2"/>
  <c r="BF191" i="2"/>
  <c r="BE191" i="2"/>
  <c r="AA191" i="2"/>
  <c r="Y191" i="2"/>
  <c r="W191" i="2"/>
  <c r="BK191" i="2"/>
  <c r="N191" i="2"/>
  <c r="BI190" i="2"/>
  <c r="BH190" i="2"/>
  <c r="BG190" i="2"/>
  <c r="BE190" i="2"/>
  <c r="AA190" i="2"/>
  <c r="Y190" i="2"/>
  <c r="W190" i="2"/>
  <c r="BK190" i="2"/>
  <c r="N190" i="2"/>
  <c r="BF190" i="2" s="1"/>
  <c r="BI189" i="2"/>
  <c r="BH189" i="2"/>
  <c r="BG189" i="2"/>
  <c r="BF189" i="2"/>
  <c r="BE189" i="2"/>
  <c r="AA189" i="2"/>
  <c r="Y189" i="2"/>
  <c r="W189" i="2"/>
  <c r="BK189" i="2"/>
  <c r="N189" i="2"/>
  <c r="BI188" i="2"/>
  <c r="BH188" i="2"/>
  <c r="BG188" i="2"/>
  <c r="BE188" i="2"/>
  <c r="AA188" i="2"/>
  <c r="Y188" i="2"/>
  <c r="W188" i="2"/>
  <c r="BK188" i="2"/>
  <c r="N188" i="2"/>
  <c r="BF188" i="2" s="1"/>
  <c r="BI187" i="2"/>
  <c r="BH187" i="2"/>
  <c r="BG187" i="2"/>
  <c r="BF187" i="2"/>
  <c r="BE187" i="2"/>
  <c r="AA187" i="2"/>
  <c r="Y187" i="2"/>
  <c r="W187" i="2"/>
  <c r="BK187" i="2"/>
  <c r="N187" i="2"/>
  <c r="BI186" i="2"/>
  <c r="BH186" i="2"/>
  <c r="BG186" i="2"/>
  <c r="BE186" i="2"/>
  <c r="AA186" i="2"/>
  <c r="Y186" i="2"/>
  <c r="W186" i="2"/>
  <c r="BK186" i="2"/>
  <c r="N186" i="2"/>
  <c r="BF186" i="2" s="1"/>
  <c r="BI185" i="2"/>
  <c r="BH185" i="2"/>
  <c r="BG185" i="2"/>
  <c r="BF185" i="2"/>
  <c r="BE185" i="2"/>
  <c r="AA185" i="2"/>
  <c r="Y185" i="2"/>
  <c r="W185" i="2"/>
  <c r="BK185" i="2"/>
  <c r="N185" i="2"/>
  <c r="BI184" i="2"/>
  <c r="BH184" i="2"/>
  <c r="BG184" i="2"/>
  <c r="BE184" i="2"/>
  <c r="AA184" i="2"/>
  <c r="Y184" i="2"/>
  <c r="W184" i="2"/>
  <c r="BK184" i="2"/>
  <c r="N184" i="2"/>
  <c r="BF184" i="2" s="1"/>
  <c r="BI183" i="2"/>
  <c r="BH183" i="2"/>
  <c r="BG183" i="2"/>
  <c r="BF183" i="2"/>
  <c r="BE183" i="2"/>
  <c r="AA183" i="2"/>
  <c r="Y183" i="2"/>
  <c r="W183" i="2"/>
  <c r="BK183" i="2"/>
  <c r="N183" i="2"/>
  <c r="BI182" i="2"/>
  <c r="BH182" i="2"/>
  <c r="BG182" i="2"/>
  <c r="BE182" i="2"/>
  <c r="AA182" i="2"/>
  <c r="Y182" i="2"/>
  <c r="W182" i="2"/>
  <c r="BK182" i="2"/>
  <c r="N182" i="2"/>
  <c r="BF182" i="2" s="1"/>
  <c r="BI181" i="2"/>
  <c r="BH181" i="2"/>
  <c r="BG181" i="2"/>
  <c r="BF181" i="2"/>
  <c r="BE181" i="2"/>
  <c r="AA181" i="2"/>
  <c r="Y181" i="2"/>
  <c r="W181" i="2"/>
  <c r="BK181" i="2"/>
  <c r="N181" i="2"/>
  <c r="BI180" i="2"/>
  <c r="BH180" i="2"/>
  <c r="BG180" i="2"/>
  <c r="BE180" i="2"/>
  <c r="AA180" i="2"/>
  <c r="Y180" i="2"/>
  <c r="W180" i="2"/>
  <c r="BK180" i="2"/>
  <c r="N180" i="2"/>
  <c r="BF180" i="2" s="1"/>
  <c r="BI179" i="2"/>
  <c r="BH179" i="2"/>
  <c r="BG179" i="2"/>
  <c r="BF179" i="2"/>
  <c r="BE179" i="2"/>
  <c r="AA179" i="2"/>
  <c r="Y179" i="2"/>
  <c r="W179" i="2"/>
  <c r="BK179" i="2"/>
  <c r="N179" i="2"/>
  <c r="BI178" i="2"/>
  <c r="BH178" i="2"/>
  <c r="BG178" i="2"/>
  <c r="BE178" i="2"/>
  <c r="AA178" i="2"/>
  <c r="Y178" i="2"/>
  <c r="W178" i="2"/>
  <c r="BK178" i="2"/>
  <c r="N178" i="2"/>
  <c r="BF178" i="2" s="1"/>
  <c r="BI177" i="2"/>
  <c r="BH177" i="2"/>
  <c r="BG177" i="2"/>
  <c r="BF177" i="2"/>
  <c r="BE177" i="2"/>
  <c r="AA177" i="2"/>
  <c r="Y177" i="2"/>
  <c r="W177" i="2"/>
  <c r="BK177" i="2"/>
  <c r="N177" i="2"/>
  <c r="BI176" i="2"/>
  <c r="BH176" i="2"/>
  <c r="BG176" i="2"/>
  <c r="BE176" i="2"/>
  <c r="AA176" i="2"/>
  <c r="Y176" i="2"/>
  <c r="W176" i="2"/>
  <c r="BK176" i="2"/>
  <c r="N176" i="2"/>
  <c r="BF176" i="2" s="1"/>
  <c r="BI175" i="2"/>
  <c r="BH175" i="2"/>
  <c r="BG175" i="2"/>
  <c r="BF175" i="2"/>
  <c r="BE175" i="2"/>
  <c r="AA175" i="2"/>
  <c r="AA174" i="2" s="1"/>
  <c r="AA173" i="2" s="1"/>
  <c r="Y175" i="2"/>
  <c r="Y174" i="2" s="1"/>
  <c r="W175" i="2"/>
  <c r="W174" i="2" s="1"/>
  <c r="W173" i="2" s="1"/>
  <c r="BK175" i="2"/>
  <c r="BK174" i="2" s="1"/>
  <c r="N175" i="2"/>
  <c r="BI172" i="2"/>
  <c r="BH172" i="2"/>
  <c r="BG172" i="2"/>
  <c r="BF172" i="2"/>
  <c r="BE172" i="2"/>
  <c r="AA172" i="2"/>
  <c r="Y172" i="2"/>
  <c r="W172" i="2"/>
  <c r="BK172" i="2"/>
  <c r="N172" i="2"/>
  <c r="BI171" i="2"/>
  <c r="BH171" i="2"/>
  <c r="BG171" i="2"/>
  <c r="BE171" i="2"/>
  <c r="AA171" i="2"/>
  <c r="Y171" i="2"/>
  <c r="W171" i="2"/>
  <c r="BK171" i="2"/>
  <c r="N171" i="2"/>
  <c r="BF171" i="2" s="1"/>
  <c r="BI170" i="2"/>
  <c r="BH170" i="2"/>
  <c r="BG170" i="2"/>
  <c r="BF170" i="2"/>
  <c r="BE170" i="2"/>
  <c r="AA170" i="2"/>
  <c r="Y170" i="2"/>
  <c r="W170" i="2"/>
  <c r="BK170" i="2"/>
  <c r="N170" i="2"/>
  <c r="BI169" i="2"/>
  <c r="BH169" i="2"/>
  <c r="BG169" i="2"/>
  <c r="BE169" i="2"/>
  <c r="AA169" i="2"/>
  <c r="Y169" i="2"/>
  <c r="W169" i="2"/>
  <c r="BK169" i="2"/>
  <c r="N169" i="2"/>
  <c r="BF169" i="2" s="1"/>
  <c r="BI168" i="2"/>
  <c r="BH168" i="2"/>
  <c r="BG168" i="2"/>
  <c r="BF168" i="2"/>
  <c r="BE168" i="2"/>
  <c r="AA168" i="2"/>
  <c r="Y168" i="2"/>
  <c r="W168" i="2"/>
  <c r="BK168" i="2"/>
  <c r="N168" i="2"/>
  <c r="BI167" i="2"/>
  <c r="BH167" i="2"/>
  <c r="BG167" i="2"/>
  <c r="BE167" i="2"/>
  <c r="AA167" i="2"/>
  <c r="Y167" i="2"/>
  <c r="W167" i="2"/>
  <c r="BK167" i="2"/>
  <c r="N167" i="2"/>
  <c r="BF167" i="2" s="1"/>
  <c r="BI166" i="2"/>
  <c r="BH166" i="2"/>
  <c r="BG166" i="2"/>
  <c r="BF166" i="2"/>
  <c r="BE166" i="2"/>
  <c r="AA166" i="2"/>
  <c r="Y166" i="2"/>
  <c r="W166" i="2"/>
  <c r="BK166" i="2"/>
  <c r="N166" i="2"/>
  <c r="BI165" i="2"/>
  <c r="BH165" i="2"/>
  <c r="BG165" i="2"/>
  <c r="BE165" i="2"/>
  <c r="AA165" i="2"/>
  <c r="Y165" i="2"/>
  <c r="W165" i="2"/>
  <c r="BK165" i="2"/>
  <c r="N165" i="2"/>
  <c r="BF165" i="2" s="1"/>
  <c r="BI164" i="2"/>
  <c r="BH164" i="2"/>
  <c r="BG164" i="2"/>
  <c r="BF164" i="2"/>
  <c r="BE164" i="2"/>
  <c r="AA164" i="2"/>
  <c r="Y164" i="2"/>
  <c r="W164" i="2"/>
  <c r="BK164" i="2"/>
  <c r="N164" i="2"/>
  <c r="BI163" i="2"/>
  <c r="BH163" i="2"/>
  <c r="BG163" i="2"/>
  <c r="BE163" i="2"/>
  <c r="AA163" i="2"/>
  <c r="Y163" i="2"/>
  <c r="W163" i="2"/>
  <c r="BK163" i="2"/>
  <c r="N163" i="2"/>
  <c r="BF163" i="2" s="1"/>
  <c r="BI162" i="2"/>
  <c r="BH162" i="2"/>
  <c r="BG162" i="2"/>
  <c r="BF162" i="2"/>
  <c r="BE162" i="2"/>
  <c r="AA162" i="2"/>
  <c r="Y162" i="2"/>
  <c r="W162" i="2"/>
  <c r="BK162" i="2"/>
  <c r="N162" i="2"/>
  <c r="BI161" i="2"/>
  <c r="BH161" i="2"/>
  <c r="BG161" i="2"/>
  <c r="BE161" i="2"/>
  <c r="AA161" i="2"/>
  <c r="AA160" i="2" s="1"/>
  <c r="Y161" i="2"/>
  <c r="Y160" i="2" s="1"/>
  <c r="W161" i="2"/>
  <c r="W160" i="2" s="1"/>
  <c r="BK161" i="2"/>
  <c r="BK160" i="2" s="1"/>
  <c r="N160" i="2" s="1"/>
  <c r="N92" i="2" s="1"/>
  <c r="N161" i="2"/>
  <c r="BF161" i="2" s="1"/>
  <c r="BI159" i="2"/>
  <c r="BH159" i="2"/>
  <c r="BG159" i="2"/>
  <c r="BF159" i="2"/>
  <c r="BE159" i="2"/>
  <c r="AA159" i="2"/>
  <c r="Y159" i="2"/>
  <c r="W159" i="2"/>
  <c r="BK159" i="2"/>
  <c r="N159" i="2"/>
  <c r="BI158" i="2"/>
  <c r="BH158" i="2"/>
  <c r="BG158" i="2"/>
  <c r="BE158" i="2"/>
  <c r="AA158" i="2"/>
  <c r="Y158" i="2"/>
  <c r="W158" i="2"/>
  <c r="BK158" i="2"/>
  <c r="N158" i="2"/>
  <c r="BF158" i="2" s="1"/>
  <c r="BI157" i="2"/>
  <c r="BH157" i="2"/>
  <c r="BG157" i="2"/>
  <c r="BF157" i="2"/>
  <c r="BE157" i="2"/>
  <c r="AA157" i="2"/>
  <c r="Y157" i="2"/>
  <c r="W157" i="2"/>
  <c r="BK157" i="2"/>
  <c r="N157" i="2"/>
  <c r="BI156" i="2"/>
  <c r="BH156" i="2"/>
  <c r="BG156" i="2"/>
  <c r="BE156" i="2"/>
  <c r="AA156" i="2"/>
  <c r="Y156" i="2"/>
  <c r="W156" i="2"/>
  <c r="BK156" i="2"/>
  <c r="N156" i="2"/>
  <c r="BF156" i="2" s="1"/>
  <c r="BI155" i="2"/>
  <c r="BH155" i="2"/>
  <c r="BG155" i="2"/>
  <c r="BF155" i="2"/>
  <c r="BE155" i="2"/>
  <c r="AA155" i="2"/>
  <c r="Y155" i="2"/>
  <c r="W155" i="2"/>
  <c r="BK155" i="2"/>
  <c r="N155" i="2"/>
  <c r="BI154" i="2"/>
  <c r="BH154" i="2"/>
  <c r="BG154" i="2"/>
  <c r="BE154" i="2"/>
  <c r="AA154" i="2"/>
  <c r="Y154" i="2"/>
  <c r="W154" i="2"/>
  <c r="BK154" i="2"/>
  <c r="N154" i="2"/>
  <c r="BF154" i="2" s="1"/>
  <c r="BI153" i="2"/>
  <c r="BH153" i="2"/>
  <c r="BG153" i="2"/>
  <c r="BF153" i="2"/>
  <c r="BE153" i="2"/>
  <c r="AA153" i="2"/>
  <c r="Y153" i="2"/>
  <c r="W153" i="2"/>
  <c r="BK153" i="2"/>
  <c r="N153" i="2"/>
  <c r="BI152" i="2"/>
  <c r="BH152" i="2"/>
  <c r="BG152" i="2"/>
  <c r="BE152" i="2"/>
  <c r="AA152" i="2"/>
  <c r="Y152" i="2"/>
  <c r="W152" i="2"/>
  <c r="BK152" i="2"/>
  <c r="N152" i="2"/>
  <c r="BF152" i="2" s="1"/>
  <c r="BI151" i="2"/>
  <c r="BH151" i="2"/>
  <c r="BG151" i="2"/>
  <c r="BF151" i="2"/>
  <c r="BE151" i="2"/>
  <c r="AA151" i="2"/>
  <c r="Y151" i="2"/>
  <c r="W151" i="2"/>
  <c r="BK151" i="2"/>
  <c r="N151" i="2"/>
  <c r="BI150" i="2"/>
  <c r="BH150" i="2"/>
  <c r="BG150" i="2"/>
  <c r="BE150" i="2"/>
  <c r="AA150" i="2"/>
  <c r="Y150" i="2"/>
  <c r="W150" i="2"/>
  <c r="BK150" i="2"/>
  <c r="N150" i="2"/>
  <c r="BF150" i="2" s="1"/>
  <c r="BI149" i="2"/>
  <c r="BH149" i="2"/>
  <c r="BG149" i="2"/>
  <c r="BF149" i="2"/>
  <c r="BE149" i="2"/>
  <c r="AA149" i="2"/>
  <c r="Y149" i="2"/>
  <c r="W149" i="2"/>
  <c r="BK149" i="2"/>
  <c r="N149" i="2"/>
  <c r="BI148" i="2"/>
  <c r="BH148" i="2"/>
  <c r="BG148" i="2"/>
  <c r="BE148" i="2"/>
  <c r="AA148" i="2"/>
  <c r="Y148" i="2"/>
  <c r="W148" i="2"/>
  <c r="BK148" i="2"/>
  <c r="N148" i="2"/>
  <c r="BF148" i="2" s="1"/>
  <c r="BI147" i="2"/>
  <c r="BH147" i="2"/>
  <c r="BG147" i="2"/>
  <c r="BF147" i="2"/>
  <c r="BE147" i="2"/>
  <c r="AA147" i="2"/>
  <c r="Y147" i="2"/>
  <c r="W147" i="2"/>
  <c r="BK147" i="2"/>
  <c r="N147" i="2"/>
  <c r="BI146" i="2"/>
  <c r="BH146" i="2"/>
  <c r="BG146" i="2"/>
  <c r="BE146" i="2"/>
  <c r="AA146" i="2"/>
  <c r="Y146" i="2"/>
  <c r="W146" i="2"/>
  <c r="BK146" i="2"/>
  <c r="N146" i="2"/>
  <c r="BF146" i="2" s="1"/>
  <c r="BI145" i="2"/>
  <c r="BH145" i="2"/>
  <c r="BG145" i="2"/>
  <c r="BF145" i="2"/>
  <c r="BE145" i="2"/>
  <c r="AA145" i="2"/>
  <c r="Y145" i="2"/>
  <c r="W145" i="2"/>
  <c r="BK145" i="2"/>
  <c r="N145" i="2"/>
  <c r="BI144" i="2"/>
  <c r="BH144" i="2"/>
  <c r="BG144" i="2"/>
  <c r="BE144" i="2"/>
  <c r="AA144" i="2"/>
  <c r="Y144" i="2"/>
  <c r="W144" i="2"/>
  <c r="BK144" i="2"/>
  <c r="N144" i="2"/>
  <c r="BF144" i="2" s="1"/>
  <c r="BI143" i="2"/>
  <c r="BH143" i="2"/>
  <c r="BG143" i="2"/>
  <c r="BF143" i="2"/>
  <c r="BE143" i="2"/>
  <c r="AA143" i="2"/>
  <c r="Y143" i="2"/>
  <c r="W143" i="2"/>
  <c r="BK143" i="2"/>
  <c r="N143" i="2"/>
  <c r="BI142" i="2"/>
  <c r="BH142" i="2"/>
  <c r="BG142" i="2"/>
  <c r="BE142" i="2"/>
  <c r="AA142" i="2"/>
  <c r="Y142" i="2"/>
  <c r="W142" i="2"/>
  <c r="BK142" i="2"/>
  <c r="N142" i="2"/>
  <c r="BF142" i="2" s="1"/>
  <c r="BI141" i="2"/>
  <c r="BH141" i="2"/>
  <c r="BG141" i="2"/>
  <c r="BF141" i="2"/>
  <c r="BE141" i="2"/>
  <c r="AA141" i="2"/>
  <c r="Y141" i="2"/>
  <c r="W141" i="2"/>
  <c r="BK141" i="2"/>
  <c r="N141" i="2"/>
  <c r="BI140" i="2"/>
  <c r="BH140" i="2"/>
  <c r="BG140" i="2"/>
  <c r="BE140" i="2"/>
  <c r="AA140" i="2"/>
  <c r="Y140" i="2"/>
  <c r="W140" i="2"/>
  <c r="BK140" i="2"/>
  <c r="N140" i="2"/>
  <c r="BF140" i="2" s="1"/>
  <c r="BI139" i="2"/>
  <c r="BH139" i="2"/>
  <c r="BG139" i="2"/>
  <c r="BF139" i="2"/>
  <c r="BE139" i="2"/>
  <c r="AA139" i="2"/>
  <c r="Y139" i="2"/>
  <c r="W139" i="2"/>
  <c r="BK139" i="2"/>
  <c r="N139" i="2"/>
  <c r="BI138" i="2"/>
  <c r="BH138" i="2"/>
  <c r="BG138" i="2"/>
  <c r="BE138" i="2"/>
  <c r="AA138" i="2"/>
  <c r="AA137" i="2" s="1"/>
  <c r="Y138" i="2"/>
  <c r="Y137" i="2" s="1"/>
  <c r="Y136" i="2" s="1"/>
  <c r="W138" i="2"/>
  <c r="W137" i="2" s="1"/>
  <c r="BK138" i="2"/>
  <c r="BK137" i="2" s="1"/>
  <c r="N137" i="2" s="1"/>
  <c r="N91" i="2" s="1"/>
  <c r="N138" i="2"/>
  <c r="BF138" i="2" s="1"/>
  <c r="M131" i="2"/>
  <c r="F130" i="2"/>
  <c r="M128" i="2"/>
  <c r="F128" i="2"/>
  <c r="F126" i="2"/>
  <c r="BI115" i="2"/>
  <c r="BH115" i="2"/>
  <c r="BG115" i="2"/>
  <c r="BE115" i="2"/>
  <c r="BI114" i="2"/>
  <c r="BH114" i="2"/>
  <c r="BG114" i="2"/>
  <c r="BE114" i="2"/>
  <c r="BI113" i="2"/>
  <c r="BH113" i="2"/>
  <c r="BG113" i="2"/>
  <c r="BE113" i="2"/>
  <c r="BI112" i="2"/>
  <c r="BH112" i="2"/>
  <c r="BG112" i="2"/>
  <c r="BE112" i="2"/>
  <c r="BI111" i="2"/>
  <c r="BH111" i="2"/>
  <c r="BG111" i="2"/>
  <c r="BE111" i="2"/>
  <c r="BI110" i="2"/>
  <c r="H36" i="2" s="1"/>
  <c r="BD88" i="1" s="1"/>
  <c r="BH110" i="2"/>
  <c r="H35" i="2" s="1"/>
  <c r="BC88" i="1" s="1"/>
  <c r="BG110" i="2"/>
  <c r="H34" i="2" s="1"/>
  <c r="BB88" i="1" s="1"/>
  <c r="BE110" i="2"/>
  <c r="H32" i="2" s="1"/>
  <c r="AZ88" i="1" s="1"/>
  <c r="M84" i="2"/>
  <c r="F83" i="2"/>
  <c r="M81" i="2"/>
  <c r="F81" i="2"/>
  <c r="F79" i="2"/>
  <c r="O21" i="2"/>
  <c r="E21" i="2"/>
  <c r="O20" i="2"/>
  <c r="O18" i="2"/>
  <c r="E18" i="2"/>
  <c r="M130" i="2" s="1"/>
  <c r="O17" i="2"/>
  <c r="O15" i="2"/>
  <c r="E15" i="2"/>
  <c r="F131" i="2" s="1"/>
  <c r="O14" i="2"/>
  <c r="O9" i="2"/>
  <c r="F6" i="2"/>
  <c r="F78" i="2" s="1"/>
  <c r="CK97" i="1"/>
  <c r="CJ97" i="1"/>
  <c r="CI97" i="1"/>
  <c r="CC97" i="1"/>
  <c r="CH97" i="1"/>
  <c r="CB97" i="1"/>
  <c r="CG97" i="1"/>
  <c r="CA97" i="1"/>
  <c r="CF97" i="1"/>
  <c r="BZ97" i="1"/>
  <c r="CE97" i="1"/>
  <c r="CK96" i="1"/>
  <c r="CJ96" i="1"/>
  <c r="CI96" i="1"/>
  <c r="CC96" i="1"/>
  <c r="CH96" i="1"/>
  <c r="CB96" i="1"/>
  <c r="CG96" i="1"/>
  <c r="CA96" i="1"/>
  <c r="CF96" i="1"/>
  <c r="BZ96" i="1"/>
  <c r="CE96" i="1"/>
  <c r="CK95" i="1"/>
  <c r="CJ95" i="1"/>
  <c r="CI95" i="1"/>
  <c r="CC95" i="1"/>
  <c r="CH95" i="1"/>
  <c r="CB95" i="1"/>
  <c r="CG95" i="1"/>
  <c r="CA95" i="1"/>
  <c r="CF95" i="1"/>
  <c r="BZ95" i="1"/>
  <c r="CE95" i="1"/>
  <c r="CK94" i="1"/>
  <c r="CJ94" i="1"/>
  <c r="CI94" i="1"/>
  <c r="CH94" i="1"/>
  <c r="CG94" i="1"/>
  <c r="CF94" i="1"/>
  <c r="BZ94" i="1"/>
  <c r="CE94" i="1"/>
  <c r="AM83" i="1"/>
  <c r="L83" i="1"/>
  <c r="AM82" i="1"/>
  <c r="L82" i="1"/>
  <c r="AM80" i="1"/>
  <c r="L80" i="1"/>
  <c r="L78" i="1"/>
  <c r="L77" i="1"/>
  <c r="W136" i="2" l="1"/>
  <c r="Y173" i="2"/>
  <c r="N324" i="2"/>
  <c r="N106" i="2" s="1"/>
  <c r="BK323" i="2"/>
  <c r="N323" i="2" s="1"/>
  <c r="N105" i="2" s="1"/>
  <c r="BK188" i="3"/>
  <c r="N188" i="3" s="1"/>
  <c r="N96" i="3" s="1"/>
  <c r="N189" i="3"/>
  <c r="N97" i="3" s="1"/>
  <c r="AA136" i="2"/>
  <c r="N174" i="2"/>
  <c r="N94" i="2" s="1"/>
  <c r="BK173" i="2"/>
  <c r="N173" i="2" s="1"/>
  <c r="N93" i="2" s="1"/>
  <c r="N212" i="2"/>
  <c r="N97" i="2" s="1"/>
  <c r="BK211" i="2"/>
  <c r="N211" i="2" s="1"/>
  <c r="N96" i="2" s="1"/>
  <c r="N151" i="3"/>
  <c r="N94" i="3" s="1"/>
  <c r="BK248" i="2"/>
  <c r="N248" i="2" s="1"/>
  <c r="N99" i="2" s="1"/>
  <c r="M32" i="2"/>
  <c r="AV88" i="1" s="1"/>
  <c r="F78" i="3"/>
  <c r="BK232" i="3"/>
  <c r="N232" i="3" s="1"/>
  <c r="N101" i="3" s="1"/>
  <c r="BK143" i="5"/>
  <c r="N143" i="5" s="1"/>
  <c r="N93" i="5" s="1"/>
  <c r="N144" i="5"/>
  <c r="N94" i="5" s="1"/>
  <c r="N151" i="5"/>
  <c r="N96" i="5" s="1"/>
  <c r="BK150" i="5"/>
  <c r="N150" i="5" s="1"/>
  <c r="N95" i="5" s="1"/>
  <c r="F125" i="2"/>
  <c r="BK136" i="2"/>
  <c r="M84" i="3"/>
  <c r="M122" i="3"/>
  <c r="W150" i="3"/>
  <c r="W189" i="3"/>
  <c r="W214" i="3"/>
  <c r="M83" i="4"/>
  <c r="BK131" i="4"/>
  <c r="BK205" i="4"/>
  <c r="N205" i="4" s="1"/>
  <c r="N96" i="4" s="1"/>
  <c r="N206" i="4"/>
  <c r="N97" i="4" s="1"/>
  <c r="BK242" i="4"/>
  <c r="N242" i="4" s="1"/>
  <c r="N99" i="4" s="1"/>
  <c r="N243" i="4"/>
  <c r="N100" i="4" s="1"/>
  <c r="M83" i="2"/>
  <c r="W212" i="2"/>
  <c r="Y249" i="2"/>
  <c r="W272" i="2"/>
  <c r="W248" i="2" s="1"/>
  <c r="BK310" i="2"/>
  <c r="N310" i="2" s="1"/>
  <c r="N104" i="2" s="1"/>
  <c r="N328" i="2"/>
  <c r="BF328" i="2" s="1"/>
  <c r="N249" i="2"/>
  <c r="N100" i="2" s="1"/>
  <c r="BK131" i="3"/>
  <c r="AA141" i="3"/>
  <c r="AA130" i="3" s="1"/>
  <c r="AA129" i="3" s="1"/>
  <c r="AA128" i="3" s="1"/>
  <c r="BK174" i="3"/>
  <c r="N174" i="3" s="1"/>
  <c r="N95" i="3" s="1"/>
  <c r="Y189" i="3"/>
  <c r="Y188" i="3" s="1"/>
  <c r="Y129" i="3" s="1"/>
  <c r="Y128" i="3" s="1"/>
  <c r="H32" i="3"/>
  <c r="AZ89" i="1" s="1"/>
  <c r="AZ87" i="1" s="1"/>
  <c r="N229" i="3"/>
  <c r="N100" i="3" s="1"/>
  <c r="F84" i="4"/>
  <c r="H34" i="4"/>
  <c r="BB90" i="1" s="1"/>
  <c r="BB87" i="1" s="1"/>
  <c r="F84" i="2"/>
  <c r="Y212" i="2"/>
  <c r="Y211" i="2" s="1"/>
  <c r="W235" i="2"/>
  <c r="AA249" i="2"/>
  <c r="AA248" i="2" s="1"/>
  <c r="Y272" i="2"/>
  <c r="BK286" i="2"/>
  <c r="N286" i="2" s="1"/>
  <c r="N102" i="2" s="1"/>
  <c r="H36" i="3"/>
  <c r="BD89" i="1" s="1"/>
  <c r="BD87" i="1" s="1"/>
  <c r="W35" i="1" s="1"/>
  <c r="BK141" i="3"/>
  <c r="N141" i="3" s="1"/>
  <c r="N92" i="3" s="1"/>
  <c r="Y229" i="3"/>
  <c r="Y228" i="3" s="1"/>
  <c r="H35" i="4"/>
  <c r="BC90" i="1" s="1"/>
  <c r="BC87" i="1" s="1"/>
  <c r="M83" i="3"/>
  <c r="M81" i="4"/>
  <c r="M32" i="4"/>
  <c r="AV90" i="1" s="1"/>
  <c r="H32" i="4"/>
  <c r="AZ90" i="1" s="1"/>
  <c r="H36" i="4"/>
  <c r="BD90" i="1" s="1"/>
  <c r="W131" i="4"/>
  <c r="W130" i="4" s="1"/>
  <c r="W129" i="4" s="1"/>
  <c r="W128" i="4" s="1"/>
  <c r="AU90" i="1" s="1"/>
  <c r="N169" i="4"/>
  <c r="N94" i="4" s="1"/>
  <c r="BK168" i="4"/>
  <c r="N168" i="4" s="1"/>
  <c r="N93" i="4" s="1"/>
  <c r="AA126" i="5"/>
  <c r="AA125" i="5" s="1"/>
  <c r="AA124" i="5" s="1"/>
  <c r="F84" i="3"/>
  <c r="F78" i="4"/>
  <c r="Y131" i="4"/>
  <c r="Y130" i="4" s="1"/>
  <c r="Y129" i="4" s="1"/>
  <c r="Y128" i="4" s="1"/>
  <c r="W168" i="4"/>
  <c r="Y205" i="4"/>
  <c r="BK126" i="5"/>
  <c r="N127" i="5"/>
  <c r="N91" i="5" s="1"/>
  <c r="BK246" i="4"/>
  <c r="N246" i="4" s="1"/>
  <c r="N101" i="4" s="1"/>
  <c r="M83" i="5"/>
  <c r="N155" i="5"/>
  <c r="BF155" i="5" s="1"/>
  <c r="F84" i="5"/>
  <c r="M81" i="5"/>
  <c r="M84" i="5"/>
  <c r="H32" i="5"/>
  <c r="AZ91" i="1" s="1"/>
  <c r="AX87" i="1" l="1"/>
  <c r="W33" i="1"/>
  <c r="W34" i="1"/>
  <c r="AY87" i="1"/>
  <c r="AV87" i="1"/>
  <c r="N131" i="3"/>
  <c r="N91" i="3" s="1"/>
  <c r="BK130" i="3"/>
  <c r="N131" i="4"/>
  <c r="N91" i="4" s="1"/>
  <c r="BK130" i="4"/>
  <c r="Y248" i="2"/>
  <c r="Y135" i="2" s="1"/>
  <c r="Y134" i="2" s="1"/>
  <c r="BK150" i="3"/>
  <c r="N150" i="3" s="1"/>
  <c r="N93" i="3" s="1"/>
  <c r="BK125" i="5"/>
  <c r="N126" i="5"/>
  <c r="N90" i="5" s="1"/>
  <c r="W211" i="2"/>
  <c r="W135" i="2" s="1"/>
  <c r="W134" i="2" s="1"/>
  <c r="AU88" i="1" s="1"/>
  <c r="AA135" i="2"/>
  <c r="AA134" i="2" s="1"/>
  <c r="W188" i="3"/>
  <c r="W129" i="3" s="1"/>
  <c r="W128" i="3" s="1"/>
  <c r="AU89" i="1" s="1"/>
  <c r="N136" i="2"/>
  <c r="N90" i="2" s="1"/>
  <c r="BK135" i="2"/>
  <c r="AU87" i="1" l="1"/>
  <c r="N135" i="2"/>
  <c r="N89" i="2" s="1"/>
  <c r="BK134" i="2"/>
  <c r="N134" i="2" s="1"/>
  <c r="N88" i="2" s="1"/>
  <c r="N130" i="3"/>
  <c r="N90" i="3" s="1"/>
  <c r="BK129" i="3"/>
  <c r="N125" i="5"/>
  <c r="N89" i="5" s="1"/>
  <c r="BK124" i="5"/>
  <c r="N124" i="5" s="1"/>
  <c r="N88" i="5" s="1"/>
  <c r="N130" i="4"/>
  <c r="N90" i="4" s="1"/>
  <c r="BK129" i="4"/>
  <c r="N114" i="2" l="1"/>
  <c r="BF114" i="2" s="1"/>
  <c r="N112" i="2"/>
  <c r="BF112" i="2" s="1"/>
  <c r="N110" i="2"/>
  <c r="N115" i="2"/>
  <c r="BF115" i="2" s="1"/>
  <c r="M27" i="2"/>
  <c r="N113" i="2"/>
  <c r="BF113" i="2" s="1"/>
  <c r="N111" i="2"/>
  <c r="BF111" i="2" s="1"/>
  <c r="BK128" i="4"/>
  <c r="N128" i="4" s="1"/>
  <c r="N88" i="4" s="1"/>
  <c r="N129" i="4"/>
  <c r="N89" i="4" s="1"/>
  <c r="N105" i="5"/>
  <c r="BF105" i="5" s="1"/>
  <c r="N103" i="5"/>
  <c r="BF103" i="5" s="1"/>
  <c r="N101" i="5"/>
  <c r="BF101" i="5" s="1"/>
  <c r="M27" i="5"/>
  <c r="N104" i="5"/>
  <c r="BF104" i="5" s="1"/>
  <c r="N102" i="5"/>
  <c r="BF102" i="5" s="1"/>
  <c r="N100" i="5"/>
  <c r="BK128" i="3"/>
  <c r="N128" i="3" s="1"/>
  <c r="N88" i="3" s="1"/>
  <c r="N129" i="3"/>
  <c r="N89" i="3" s="1"/>
  <c r="N108" i="3" l="1"/>
  <c r="BF108" i="3" s="1"/>
  <c r="N106" i="3"/>
  <c r="BF106" i="3" s="1"/>
  <c r="N104" i="3"/>
  <c r="N107" i="3"/>
  <c r="BF107" i="3" s="1"/>
  <c r="M27" i="3"/>
  <c r="N109" i="3"/>
  <c r="BF109" i="3" s="1"/>
  <c r="N105" i="3"/>
  <c r="BF105" i="3" s="1"/>
  <c r="N109" i="2"/>
  <c r="BF110" i="2"/>
  <c r="BF100" i="5"/>
  <c r="N99" i="5"/>
  <c r="N109" i="4"/>
  <c r="BF109" i="4" s="1"/>
  <c r="N107" i="4"/>
  <c r="BF107" i="4" s="1"/>
  <c r="N105" i="4"/>
  <c r="BF105" i="4" s="1"/>
  <c r="M27" i="4"/>
  <c r="N106" i="4"/>
  <c r="BF106" i="4" s="1"/>
  <c r="N108" i="4"/>
  <c r="BF108" i="4" s="1"/>
  <c r="N104" i="4"/>
  <c r="M28" i="5" l="1"/>
  <c r="L107" i="5"/>
  <c r="M33" i="5"/>
  <c r="AW91" i="1" s="1"/>
  <c r="AT91" i="1" s="1"/>
  <c r="H33" i="5"/>
  <c r="BA91" i="1" s="1"/>
  <c r="N103" i="3"/>
  <c r="BF104" i="3"/>
  <c r="H33" i="2"/>
  <c r="BA88" i="1" s="1"/>
  <c r="M33" i="2"/>
  <c r="AW88" i="1" s="1"/>
  <c r="AT88" i="1" s="1"/>
  <c r="BF104" i="4"/>
  <c r="N103" i="4"/>
  <c r="M28" i="2"/>
  <c r="L117" i="2"/>
  <c r="AS88" i="1" l="1"/>
  <c r="M30" i="2"/>
  <c r="M28" i="4"/>
  <c r="L111" i="4"/>
  <c r="M33" i="3"/>
  <c r="AW89" i="1" s="1"/>
  <c r="AT89" i="1" s="1"/>
  <c r="H33" i="3"/>
  <c r="BA89" i="1" s="1"/>
  <c r="BA87" i="1" s="1"/>
  <c r="M33" i="4"/>
  <c r="AW90" i="1" s="1"/>
  <c r="AT90" i="1" s="1"/>
  <c r="H33" i="4"/>
  <c r="BA90" i="1" s="1"/>
  <c r="M28" i="3"/>
  <c r="L111" i="3"/>
  <c r="AS91" i="1"/>
  <c r="M30" i="5"/>
  <c r="W32" i="1" l="1"/>
  <c r="AW87" i="1"/>
  <c r="AS89" i="1"/>
  <c r="M30" i="3"/>
  <c r="AG91" i="1"/>
  <c r="AN91" i="1" s="1"/>
  <c r="L38" i="5"/>
  <c r="AS90" i="1"/>
  <c r="M30" i="4"/>
  <c r="AG88" i="1"/>
  <c r="L38" i="2"/>
  <c r="AS87" i="1"/>
  <c r="L38" i="3" l="1"/>
  <c r="AG89" i="1"/>
  <c r="AN89" i="1" s="1"/>
  <c r="AG90" i="1"/>
  <c r="AN90" i="1" s="1"/>
  <c r="L38" i="4"/>
  <c r="AK32" i="1"/>
  <c r="AT87" i="1"/>
  <c r="AN88" i="1"/>
  <c r="AG87" i="1"/>
  <c r="AK26" i="1" l="1"/>
  <c r="AG97" i="1"/>
  <c r="AG96" i="1"/>
  <c r="AG95" i="1"/>
  <c r="AG94" i="1"/>
  <c r="AN87" i="1"/>
  <c r="AV96" i="1" l="1"/>
  <c r="BY96" i="1" s="1"/>
  <c r="CD96" i="1"/>
  <c r="CD97" i="1"/>
  <c r="AV97" i="1"/>
  <c r="BY97" i="1" s="1"/>
  <c r="CD95" i="1"/>
  <c r="AV95" i="1"/>
  <c r="BY95" i="1" s="1"/>
  <c r="AG93" i="1"/>
  <c r="CD94" i="1"/>
  <c r="W31" i="1" s="1"/>
  <c r="AV94" i="1"/>
  <c r="BY94" i="1" s="1"/>
  <c r="AK31" i="1" s="1"/>
  <c r="AK27" i="1" l="1"/>
  <c r="AK29" i="1" s="1"/>
  <c r="AK37" i="1" s="1"/>
  <c r="AG99" i="1"/>
  <c r="AN94" i="1"/>
  <c r="AN93" i="1" s="1"/>
  <c r="AN99" i="1" s="1"/>
  <c r="AN96" i="1"/>
  <c r="AN95" i="1"/>
  <c r="AN97" i="1"/>
</calcChain>
</file>

<file path=xl/sharedStrings.xml><?xml version="1.0" encoding="utf-8"?>
<sst xmlns="http://schemas.openxmlformats.org/spreadsheetml/2006/main" count="6746" uniqueCount="726">
  <si>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</si>
  <si>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</si>
  <si>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</si>
  <si>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</si>
  <si>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</si>
  <si>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</si>
  <si>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</si>
  <si>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</si>
  <si>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</si>
  <si>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</si>
  <si>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</si>
  <si>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</si>
  <si>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</si>
  <si>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</si>
  <si>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</si>
  <si>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2017-188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</si>
  <si>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</si>
  <si>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</si>
  <si>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Zemné a elektroinštalačné práce pre rozšírenie verejného osvetlenia</t>
  </si>
  <si>
    <t>JKSO:</t>
  </si>
  <si>
    <t/>
  </si>
  <si>
    <t>KS:</t>
  </si>
  <si>
    <t>Miesto:</t>
  </si>
  <si>
    <t xml:space="preserve"> </t>
  </si>
  <si>
    <t>Dátum:</t>
  </si>
  <si>
    <t>20. 7. 2017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</si>
  <si>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</si>
  <si>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</si>
  <si>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</si>
  <si>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</si>
  <si>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</si>
  <si>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</si>
  <si>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</si>
  <si>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</si>
  <si>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</si>
  <si>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</si>
  <si>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</si>
  <si>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</si>
  <si>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</si>
  <si>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</si>
  <si>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</si>
  <si>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</si>
  <si>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</si>
  <si>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</si>
  <si>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</si>
  <si>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</si>
  <si>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</si>
  <si>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</si>
  <si>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</si>
  <si>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</si>
  <si>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</si>
  <si>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</si>
  <si>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</si>
  <si>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</si>
  <si>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</si>
  <si>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</si>
  <si>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</si>
  <si>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</si>
  <si>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</si>
  <si>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</si>
  <si>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</si>
  <si>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</si>
  <si>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</si>
  <si>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</si>
  <si>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</si>
  <si>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</si>
  <si>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</si>
  <si>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</si>
  <si>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</si>
  <si>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</si>
  <si>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</si>
  <si>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</si>
  <si>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</si>
  <si>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</si>
  <si>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</si>
  <si>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</si>
  <si>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</si>
  <si>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###NOIMPORT###</t>
  </si>
  <si>
    <t>IMPORT</t>
  </si>
  <si>
    <t>{181e1824-7378-4b1d-9d1e-4d131c937786}</t>
  </si>
  <si>
    <t>{00000000-0000-0000-0000-000000000000}</t>
  </si>
  <si>
    <t>/</t>
  </si>
  <si>
    <t>1</t>
  </si>
  <si>
    <t>Centrum - chodníky a vnútrobloky Februárová, Makarenkova, Komenského</t>
  </si>
  <si>
    <t>{e1502c39-22b8-4e70-823a-8f466a810814}</t>
  </si>
  <si>
    <t>2</t>
  </si>
  <si>
    <t>Luhy I. - chodníky ul. Gen. Svobodu, Nádražná</t>
  </si>
  <si>
    <t>{76078592-e7b8-492f-949b-e90ca2745eff}</t>
  </si>
  <si>
    <t>3</t>
  </si>
  <si>
    <t>Štrkovec - ul. Gumárenská, Pribinova, Lomonosovova</t>
  </si>
  <si>
    <t>{fb7d1a73-5867-484b-ad7e-98d26838a84e}</t>
  </si>
  <si>
    <t>4</t>
  </si>
  <si>
    <t>Šípok - ul. Lúčna, ul. Horská schody</t>
  </si>
  <si>
    <t>{de394425-33b4-401c-ae54-1edef6ccc2cc}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</si>
  <si>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</si>
  <si>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</si>
  <si>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</si>
  <si>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</si>
  <si>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</si>
  <si>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</si>
  <si>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</si>
  <si>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</si>
  <si>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</si>
  <si>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</si>
  <si>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</si>
  <si>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</si>
  <si>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</si>
  <si>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</si>
  <si>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</si>
  <si>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Objekt:</t>
  </si>
  <si>
    <t>1 - Centrum - chodníky a vnútrobloky Februárová, Makarenkova, Komenského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</si>
  <si>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</si>
  <si>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</si>
  <si>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</si>
  <si>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</si>
  <si>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</si>
  <si>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</si>
  <si>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M - Práce a dodávky M</t>
  </si>
  <si>
    <t xml:space="preserve">    M1 - Chodník pri OB 652 Februárová - Jašíkova</t>
  </si>
  <si>
    <t xml:space="preserve">      21-M - Elektromontáže</t>
  </si>
  <si>
    <t xml:space="preserve">      46-M - Zemné práce pri extr.mont.prácach</t>
  </si>
  <si>
    <t xml:space="preserve">    M2 - Komenského 203 garáže</t>
  </si>
  <si>
    <t xml:space="preserve">    M3 - Osvetlenie vnútrobloku Makarenkova 145</t>
  </si>
  <si>
    <t xml:space="preserve">    M4 - Osvetlenie vnútrobloku Makarenkova 147, 148</t>
  </si>
  <si>
    <t xml:space="preserve">    M5 - Osvetlenie vnútrobloku Februárová 638</t>
  </si>
  <si>
    <t>VRN - Vedľajšie rozpočtové náklady</t>
  </si>
  <si>
    <t xml:space="preserve">    VRN03 - Geodetické práce</t>
  </si>
  <si>
    <t>VP -   Práce naviac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</si>
  <si>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</si>
  <si>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</si>
  <si>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</si>
  <si>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</si>
  <si>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</si>
  <si>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</si>
  <si>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</si>
  <si>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</si>
  <si>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</si>
  <si>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</si>
  <si>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</si>
  <si>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</si>
  <si>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</si>
  <si>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</si>
  <si>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</si>
  <si>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</si>
  <si>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</si>
  <si>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</si>
  <si>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</si>
  <si>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</si>
  <si>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</si>
  <si>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</si>
  <si>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</si>
  <si>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</si>
  <si>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</si>
  <si>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210010016</t>
  </si>
  <si>
    <t>Rúrka ohybná elektroinštalačná z PVC uložená voľne</t>
  </si>
  <si>
    <t>m</t>
  </si>
  <si>
    <t>64</t>
  </si>
  <si>
    <t>-41062849</t>
  </si>
  <si>
    <t>M</t>
  </si>
  <si>
    <t>3457100340</t>
  </si>
  <si>
    <t>Rúrka ohybná šedá</t>
  </si>
  <si>
    <t>256</t>
  </si>
  <si>
    <t>160042263</t>
  </si>
  <si>
    <t>210120101</t>
  </si>
  <si>
    <t>Poistkový patrón montáž do 63 A, vrátane dotykového krúžku</t>
  </si>
  <si>
    <t>ks</t>
  </si>
  <si>
    <t>-289023140</t>
  </si>
  <si>
    <t>3450112600</t>
  </si>
  <si>
    <t>Poistkový patrón 10A</t>
  </si>
  <si>
    <t>-1706967733</t>
  </si>
  <si>
    <t>5</t>
  </si>
  <si>
    <t>210201810</t>
  </si>
  <si>
    <t>Montáž a zapojenie svietidla 1x svetelný zdroj, uličného</t>
  </si>
  <si>
    <t>-137558597</t>
  </si>
  <si>
    <t>6</t>
  </si>
  <si>
    <t>210204002</t>
  </si>
  <si>
    <t>Osvetľovací stožiar sadový - oceľový</t>
  </si>
  <si>
    <t>867578457</t>
  </si>
  <si>
    <t>7</t>
  </si>
  <si>
    <t>3160114100</t>
  </si>
  <si>
    <t>Stožiar oceľový rúrkový žiarovozinkový, výška svietidla 6 m, ELV PRODUKT</t>
  </si>
  <si>
    <t>919581972</t>
  </si>
  <si>
    <t>8</t>
  </si>
  <si>
    <t>210204201</t>
  </si>
  <si>
    <t>Elektrovýstroj stožiara pre 1 okruh</t>
  </si>
  <si>
    <t>-1132222162</t>
  </si>
  <si>
    <t>9</t>
  </si>
  <si>
    <t>3484301760</t>
  </si>
  <si>
    <t>Stožiarová svorkovnica pre 1 poistku</t>
  </si>
  <si>
    <t>1395863787</t>
  </si>
  <si>
    <t>10</t>
  </si>
  <si>
    <t>210220001</t>
  </si>
  <si>
    <t>Uzemňovacie vedenie v zemi FeZn</t>
  </si>
  <si>
    <t>1115177699</t>
  </si>
  <si>
    <t>11</t>
  </si>
  <si>
    <t>3544224150</t>
  </si>
  <si>
    <t>Územňovací vodič ocelový žiarovo zinkovaný označenie O 10</t>
  </si>
  <si>
    <t>kg</t>
  </si>
  <si>
    <t>-1950455997</t>
  </si>
  <si>
    <t>12</t>
  </si>
  <si>
    <t>3544223850</t>
  </si>
  <si>
    <t>Územňovacia pásovina ocelová žiarovo zinkovaná označenie 30 x 4 mm</t>
  </si>
  <si>
    <t>-414648055</t>
  </si>
  <si>
    <t>13</t>
  </si>
  <si>
    <t>210220243</t>
  </si>
  <si>
    <t>Svorka FeZn spojovacia SS</t>
  </si>
  <si>
    <t>-20731704</t>
  </si>
  <si>
    <t>14</t>
  </si>
  <si>
    <t>3544219500</t>
  </si>
  <si>
    <t>Svorka spojovacia ocelová žiarovo zinkovaná označenie SS s p. 2 skr</t>
  </si>
  <si>
    <t>-2060399313</t>
  </si>
  <si>
    <t>15</t>
  </si>
  <si>
    <t>210220245</t>
  </si>
  <si>
    <t>Svorka FeZn pripojovacia SP</t>
  </si>
  <si>
    <t>-213118683</t>
  </si>
  <si>
    <t>16</t>
  </si>
  <si>
    <t>3544219850</t>
  </si>
  <si>
    <t>Svorka pripojovacia pre spojenie kovových súčiastok ocelová žiarovo zinkovaná označenie SP 1</t>
  </si>
  <si>
    <t>159310580</t>
  </si>
  <si>
    <t>17</t>
  </si>
  <si>
    <t>210220253</t>
  </si>
  <si>
    <t>Svorka FeZn uzemňovacia SR03</t>
  </si>
  <si>
    <t>476347629</t>
  </si>
  <si>
    <t>18</t>
  </si>
  <si>
    <t>3544221300</t>
  </si>
  <si>
    <t>Uzemňovacia svorka ocelová žiarovo zinkovaná označenie SR 03 A</t>
  </si>
  <si>
    <t>-1925546316</t>
  </si>
  <si>
    <t>19</t>
  </si>
  <si>
    <t>210800109</t>
  </si>
  <si>
    <t>Kábel medený uložený voľne CYKY 450/750 V 3x4</t>
  </si>
  <si>
    <t>2117875056</t>
  </si>
  <si>
    <t>3410350087</t>
  </si>
  <si>
    <t>CYKY 3x4 Kábel pre pevné uloženie, medený STN</t>
  </si>
  <si>
    <t>1612845744</t>
  </si>
  <si>
    <t>21</t>
  </si>
  <si>
    <t>210800146</t>
  </si>
  <si>
    <t>Kábel medený uložený pevne CYKY 450/750 V 3x1,5</t>
  </si>
  <si>
    <t>-182755679</t>
  </si>
  <si>
    <t>22</t>
  </si>
  <si>
    <t>3410350085</t>
  </si>
  <si>
    <t>CYKY 3x1,5 Kábel pre pevné uloženie, medený STN</t>
  </si>
  <si>
    <t>-1195837972</t>
  </si>
  <si>
    <t>23</t>
  </si>
  <si>
    <t>272353101</t>
  </si>
  <si>
    <t>Debnenie pätky s prierezom do 0.01m2, výšky do 0.1 m</t>
  </si>
  <si>
    <t>12527153</t>
  </si>
  <si>
    <t>24</t>
  </si>
  <si>
    <t>275316241</t>
  </si>
  <si>
    <t>Stožiarové pätky z betónu prostého C 25/30</t>
  </si>
  <si>
    <t>m3</t>
  </si>
  <si>
    <t>-465096430</t>
  </si>
  <si>
    <t>25</t>
  </si>
  <si>
    <t>460050003</t>
  </si>
  <si>
    <t>Jama pre jednoduchý stožiar nepätkovaný dĺžky 6-8 m, v rovine,zásyp a zhutnenie,zemina tr.3</t>
  </si>
  <si>
    <t>1969091358</t>
  </si>
  <si>
    <t>26</t>
  </si>
  <si>
    <t>460200143</t>
  </si>
  <si>
    <t>Hĺbenie káblovej ryhy ručne 35 cm širokej a 60 cm hlbokej, v zemine triedy 3</t>
  </si>
  <si>
    <t>820715534</t>
  </si>
  <si>
    <t>27</t>
  </si>
  <si>
    <t>460420022</t>
  </si>
  <si>
    <t>Zriadenie, rekonšt. káblového lôžka z piesku bez zakrytia, v ryhe šír. do 65 cm, hrúbky vrstvy 10 cm</t>
  </si>
  <si>
    <t>-932674696</t>
  </si>
  <si>
    <t>28</t>
  </si>
  <si>
    <t>5831214500</t>
  </si>
  <si>
    <t>Drvina vápencová zmes 0 - 4</t>
  </si>
  <si>
    <t>t</t>
  </si>
  <si>
    <t>198133135</t>
  </si>
  <si>
    <t>29</t>
  </si>
  <si>
    <t>460490012</t>
  </si>
  <si>
    <t>Rozvinutie a uloženie výstražnej fólie z PVC do ryhy, šírka 33 cm</t>
  </si>
  <si>
    <t>-176568945</t>
  </si>
  <si>
    <t>30</t>
  </si>
  <si>
    <t>2830002000</t>
  </si>
  <si>
    <t>Fólia červená v m</t>
  </si>
  <si>
    <t>-1957072536</t>
  </si>
  <si>
    <t>31</t>
  </si>
  <si>
    <t>460560143</t>
  </si>
  <si>
    <t>Ručný zásyp nezap. káblovej ryhy bez zhutn. zeminy, 35 cm širokej, 60 cm hlbokej v zemine tr. 3</t>
  </si>
  <si>
    <t>-941108784</t>
  </si>
  <si>
    <t>32</t>
  </si>
  <si>
    <t>871353121</t>
  </si>
  <si>
    <t>Puzdro v pätke stožiara z kanalizačných rúr z tvrdého PVC DN 200</t>
  </si>
  <si>
    <t>1547931935</t>
  </si>
  <si>
    <t>33</t>
  </si>
  <si>
    <t>2861102700</t>
  </si>
  <si>
    <t>Kanalizačné rúry PVC-U hladké s hrdlom 200x 4.5x1000mm</t>
  </si>
  <si>
    <t>1445145280</t>
  </si>
  <si>
    <t>34</t>
  </si>
  <si>
    <t>460510001</t>
  </si>
  <si>
    <t>Úplné zriadenie a osadenie káblového priestupu, vysekanie orvoru v mieste napojenia na jestvujúce verejné osvetlenie, oprava povrchu pätky</t>
  </si>
  <si>
    <t>-1904921368</t>
  </si>
  <si>
    <t>35</t>
  </si>
  <si>
    <t>1107941522</t>
  </si>
  <si>
    <t>36</t>
  </si>
  <si>
    <t>1253334758</t>
  </si>
  <si>
    <t>37</t>
  </si>
  <si>
    <t>-1347056958</t>
  </si>
  <si>
    <t>38</t>
  </si>
  <si>
    <t>361560652</t>
  </si>
  <si>
    <t>39</t>
  </si>
  <si>
    <t>1187784877</t>
  </si>
  <si>
    <t>40</t>
  </si>
  <si>
    <t>-370591947</t>
  </si>
  <si>
    <t>41</t>
  </si>
  <si>
    <t>526273521</t>
  </si>
  <si>
    <t>42</t>
  </si>
  <si>
    <t>1010321160</t>
  </si>
  <si>
    <t>43</t>
  </si>
  <si>
    <t>696404851</t>
  </si>
  <si>
    <t>44</t>
  </si>
  <si>
    <t>-647089023</t>
  </si>
  <si>
    <t>45</t>
  </si>
  <si>
    <t>188862369</t>
  </si>
  <si>
    <t>46</t>
  </si>
  <si>
    <t>-1817945096</t>
  </si>
  <si>
    <t>47</t>
  </si>
  <si>
    <t>50231330</t>
  </si>
  <si>
    <t>48</t>
  </si>
  <si>
    <t>1883210275</t>
  </si>
  <si>
    <t>49</t>
  </si>
  <si>
    <t>1473879868</t>
  </si>
  <si>
    <t>50</t>
  </si>
  <si>
    <t>-694648474</t>
  </si>
  <si>
    <t>51</t>
  </si>
  <si>
    <t>1991619114</t>
  </si>
  <si>
    <t>52</t>
  </si>
  <si>
    <t>701632484</t>
  </si>
  <si>
    <t>53</t>
  </si>
  <si>
    <t>-14615425</t>
  </si>
  <si>
    <t>54</t>
  </si>
  <si>
    <t>-2026026964</t>
  </si>
  <si>
    <t>55</t>
  </si>
  <si>
    <t>-286910541</t>
  </si>
  <si>
    <t>56</t>
  </si>
  <si>
    <t>1878308567</t>
  </si>
  <si>
    <t>57</t>
  </si>
  <si>
    <t>-988552376</t>
  </si>
  <si>
    <t>58</t>
  </si>
  <si>
    <t>2109256285</t>
  </si>
  <si>
    <t>59</t>
  </si>
  <si>
    <t>1949834115</t>
  </si>
  <si>
    <t>60</t>
  </si>
  <si>
    <t>1090893439</t>
  </si>
  <si>
    <t>61</t>
  </si>
  <si>
    <t>-626655019</t>
  </si>
  <si>
    <t>62</t>
  </si>
  <si>
    <t>-722538120</t>
  </si>
  <si>
    <t>63</t>
  </si>
  <si>
    <t>1389138500</t>
  </si>
  <si>
    <t>-1261886304</t>
  </si>
  <si>
    <t>65</t>
  </si>
  <si>
    <t>-819345215</t>
  </si>
  <si>
    <t>66</t>
  </si>
  <si>
    <t>1234700216</t>
  </si>
  <si>
    <t>67</t>
  </si>
  <si>
    <t>1686850276</t>
  </si>
  <si>
    <t>68</t>
  </si>
  <si>
    <t>343799296</t>
  </si>
  <si>
    <t>69</t>
  </si>
  <si>
    <t>141720011</t>
  </si>
  <si>
    <t>Neriadené zemné pretláčanie v hornine tr. 3-4, priemer pretláčania do 50 mm</t>
  </si>
  <si>
    <t>-1467988658</t>
  </si>
  <si>
    <t>70</t>
  </si>
  <si>
    <t>1502707386</t>
  </si>
  <si>
    <t>71</t>
  </si>
  <si>
    <t>128</t>
  </si>
  <si>
    <t>-1241576098</t>
  </si>
  <si>
    <t>72</t>
  </si>
  <si>
    <t>-1956764694</t>
  </si>
  <si>
    <t>73</t>
  </si>
  <si>
    <t>-494813719</t>
  </si>
  <si>
    <t>74</t>
  </si>
  <si>
    <t>1235375183</t>
  </si>
  <si>
    <t>75</t>
  </si>
  <si>
    <t>-1027714094</t>
  </si>
  <si>
    <t>76</t>
  </si>
  <si>
    <t>1830099959</t>
  </si>
  <si>
    <t>77</t>
  </si>
  <si>
    <t>-473911629</t>
  </si>
  <si>
    <t>78</t>
  </si>
  <si>
    <t>287376360</t>
  </si>
  <si>
    <t>79</t>
  </si>
  <si>
    <t>-975500414</t>
  </si>
  <si>
    <t>80</t>
  </si>
  <si>
    <t>391212748</t>
  </si>
  <si>
    <t>81</t>
  </si>
  <si>
    <t>479840230</t>
  </si>
  <si>
    <t>82</t>
  </si>
  <si>
    <t>1774699903</t>
  </si>
  <si>
    <t>83</t>
  </si>
  <si>
    <t>347278010</t>
  </si>
  <si>
    <t>84</t>
  </si>
  <si>
    <t>-1727524066</t>
  </si>
  <si>
    <t>85</t>
  </si>
  <si>
    <t>984862122</t>
  </si>
  <si>
    <t>86</t>
  </si>
  <si>
    <t>1712609142</t>
  </si>
  <si>
    <t>87</t>
  </si>
  <si>
    <t>167312044</t>
  </si>
  <si>
    <t>88</t>
  </si>
  <si>
    <t>802489332</t>
  </si>
  <si>
    <t>89</t>
  </si>
  <si>
    <t>2068531346</t>
  </si>
  <si>
    <t>90</t>
  </si>
  <si>
    <t>1088738951</t>
  </si>
  <si>
    <t>91</t>
  </si>
  <si>
    <t>-911753985</t>
  </si>
  <si>
    <t>92</t>
  </si>
  <si>
    <t>-1324762189</t>
  </si>
  <si>
    <t>93</t>
  </si>
  <si>
    <t>-1559790198</t>
  </si>
  <si>
    <t>94</t>
  </si>
  <si>
    <t>-1122899900</t>
  </si>
  <si>
    <t>95</t>
  </si>
  <si>
    <t>-117970018</t>
  </si>
  <si>
    <t>96</t>
  </si>
  <si>
    <t>975209966</t>
  </si>
  <si>
    <t>97</t>
  </si>
  <si>
    <t>-1191735012</t>
  </si>
  <si>
    <t>98</t>
  </si>
  <si>
    <t>1776831624</t>
  </si>
  <si>
    <t>99</t>
  </si>
  <si>
    <t>461995496</t>
  </si>
  <si>
    <t>100</t>
  </si>
  <si>
    <t>-604646636</t>
  </si>
  <si>
    <t>101</t>
  </si>
  <si>
    <t>717497047</t>
  </si>
  <si>
    <t>102</t>
  </si>
  <si>
    <t>2042467114</t>
  </si>
  <si>
    <t>103</t>
  </si>
  <si>
    <t>-1687578271</t>
  </si>
  <si>
    <t>104</t>
  </si>
  <si>
    <t>1994977220</t>
  </si>
  <si>
    <t>105</t>
  </si>
  <si>
    <t>-1987589486</t>
  </si>
  <si>
    <t>106</t>
  </si>
  <si>
    <t>754344004</t>
  </si>
  <si>
    <t>107</t>
  </si>
  <si>
    <t>-1697934612</t>
  </si>
  <si>
    <t>108</t>
  </si>
  <si>
    <t>716514468</t>
  </si>
  <si>
    <t>109</t>
  </si>
  <si>
    <t>1630765664</t>
  </si>
  <si>
    <t>110</t>
  </si>
  <si>
    <t>-1651103091</t>
  </si>
  <si>
    <t>111</t>
  </si>
  <si>
    <t>-900972319</t>
  </si>
  <si>
    <t>112</t>
  </si>
  <si>
    <t>-685557779</t>
  </si>
  <si>
    <t>113</t>
  </si>
  <si>
    <t>1410456372</t>
  </si>
  <si>
    <t>114</t>
  </si>
  <si>
    <t>609646198</t>
  </si>
  <si>
    <t>115</t>
  </si>
  <si>
    <t>-1178156029</t>
  </si>
  <si>
    <t>116</t>
  </si>
  <si>
    <t>2040682221</t>
  </si>
  <si>
    <t>117</t>
  </si>
  <si>
    <t>1428378131</t>
  </si>
  <si>
    <t>118</t>
  </si>
  <si>
    <t>1397578673</t>
  </si>
  <si>
    <t>119</t>
  </si>
  <si>
    <t>-1191441352</t>
  </si>
  <si>
    <t>120</t>
  </si>
  <si>
    <t>-81902879</t>
  </si>
  <si>
    <t>121</t>
  </si>
  <si>
    <t>1352956539</t>
  </si>
  <si>
    <t>122</t>
  </si>
  <si>
    <t>-2144143197</t>
  </si>
  <si>
    <t>123</t>
  </si>
  <si>
    <t>-1979174512</t>
  </si>
  <si>
    <t>124</t>
  </si>
  <si>
    <t>-2119976975</t>
  </si>
  <si>
    <t>125</t>
  </si>
  <si>
    <t>474363520</t>
  </si>
  <si>
    <t>126</t>
  </si>
  <si>
    <t>-883467115</t>
  </si>
  <si>
    <t>127</t>
  </si>
  <si>
    <t>-527763809</t>
  </si>
  <si>
    <t>-1240457555</t>
  </si>
  <si>
    <t>129</t>
  </si>
  <si>
    <t>1794072802</t>
  </si>
  <si>
    <t>130</t>
  </si>
  <si>
    <t>-915576470</t>
  </si>
  <si>
    <t>131</t>
  </si>
  <si>
    <t>-939814679</t>
  </si>
  <si>
    <t>132</t>
  </si>
  <si>
    <t>1608172295</t>
  </si>
  <si>
    <t>133</t>
  </si>
  <si>
    <t>1537929872</t>
  </si>
  <si>
    <t>134</t>
  </si>
  <si>
    <t>-1571477805</t>
  </si>
  <si>
    <t>135</t>
  </si>
  <si>
    <t>-133367691</t>
  </si>
  <si>
    <t>136</t>
  </si>
  <si>
    <t>421051687</t>
  </si>
  <si>
    <t>137</t>
  </si>
  <si>
    <t>752850851</t>
  </si>
  <si>
    <t>138</t>
  </si>
  <si>
    <t>-2136524847</t>
  </si>
  <si>
    <t>139</t>
  </si>
  <si>
    <t>-159929781</t>
  </si>
  <si>
    <t>140</t>
  </si>
  <si>
    <t>955155178</t>
  </si>
  <si>
    <t>141</t>
  </si>
  <si>
    <t>890401879</t>
  </si>
  <si>
    <t>142</t>
  </si>
  <si>
    <t>166236061</t>
  </si>
  <si>
    <t>143</t>
  </si>
  <si>
    <t>-983827400</t>
  </si>
  <si>
    <t>144</t>
  </si>
  <si>
    <t>578965449</t>
  </si>
  <si>
    <t>145</t>
  </si>
  <si>
    <t>-463162243</t>
  </si>
  <si>
    <t>146</t>
  </si>
  <si>
    <t>-1405264991</t>
  </si>
  <si>
    <t>147</t>
  </si>
  <si>
    <t>2061376818</t>
  </si>
  <si>
    <t>148</t>
  </si>
  <si>
    <t>-1446973745</t>
  </si>
  <si>
    <t>149</t>
  </si>
  <si>
    <t>1089162069</t>
  </si>
  <si>
    <t>150</t>
  </si>
  <si>
    <t>-1618059177</t>
  </si>
  <si>
    <t>151</t>
  </si>
  <si>
    <t>1539418782</t>
  </si>
  <si>
    <t>152</t>
  </si>
  <si>
    <t>-1833854221</t>
  </si>
  <si>
    <t>153</t>
  </si>
  <si>
    <t>-1512566836</t>
  </si>
  <si>
    <t>154</t>
  </si>
  <si>
    <t>-1428832116</t>
  </si>
  <si>
    <t>155</t>
  </si>
  <si>
    <t>1614291011</t>
  </si>
  <si>
    <t>156</t>
  </si>
  <si>
    <t>1433647516</t>
  </si>
  <si>
    <t>157</t>
  </si>
  <si>
    <t>1872649593</t>
  </si>
  <si>
    <t>158</t>
  </si>
  <si>
    <t>492986965</t>
  </si>
  <si>
    <t>159</t>
  </si>
  <si>
    <t>913833691</t>
  </si>
  <si>
    <t>160</t>
  </si>
  <si>
    <t>1267359856</t>
  </si>
  <si>
    <t>161</t>
  </si>
  <si>
    <t>-2000261987</t>
  </si>
  <si>
    <t>162</t>
  </si>
  <si>
    <t>-1542657192</t>
  </si>
  <si>
    <t>163</t>
  </si>
  <si>
    <t>1840766857</t>
  </si>
  <si>
    <t>164</t>
  </si>
  <si>
    <t>-771210880</t>
  </si>
  <si>
    <t>165</t>
  </si>
  <si>
    <t>-1337888398</t>
  </si>
  <si>
    <t>166</t>
  </si>
  <si>
    <t>-754220959</t>
  </si>
  <si>
    <t>167</t>
  </si>
  <si>
    <t>940773009</t>
  </si>
  <si>
    <t>168</t>
  </si>
  <si>
    <t>1465146861</t>
  </si>
  <si>
    <t>169</t>
  </si>
  <si>
    <t>587763321</t>
  </si>
  <si>
    <t>170</t>
  </si>
  <si>
    <t>-406700761</t>
  </si>
  <si>
    <t>171</t>
  </si>
  <si>
    <t>36823837</t>
  </si>
  <si>
    <t>172</t>
  </si>
  <si>
    <t>-507675494</t>
  </si>
  <si>
    <t>173</t>
  </si>
  <si>
    <t>000300013</t>
  </si>
  <si>
    <t>Geodetické práce - vykonávané pred výstavbou určenie priebehu nadzemného alebo podzemného existujúceho aj plánovaného vedenia</t>
  </si>
  <si>
    <t>eur</t>
  </si>
  <si>
    <t>1024</t>
  </si>
  <si>
    <t>-353023205</t>
  </si>
  <si>
    <t>174</t>
  </si>
  <si>
    <t>HZS000214</t>
  </si>
  <si>
    <t>Stavebno montážne práce najnáročnejšie na odbornosť - prehliadky pracoviska a revízie (Tr 4) v rozsahu viac ako 4 a menej ako 8 hodín</t>
  </si>
  <si>
    <t>512</t>
  </si>
  <si>
    <t>-2059619177</t>
  </si>
  <si>
    <t>VP - Práce naviac</t>
  </si>
  <si>
    <t>PN</t>
  </si>
  <si>
    <t>2 - Luhy I. - chodníky ul. Gen. Svobodu, Nádražná</t>
  </si>
  <si>
    <t xml:space="preserve">    M11 - Chodníky pri CVČ náhrada za solárne</t>
  </si>
  <si>
    <t xml:space="preserve">    M12 - Chodník za 828  pri Špeciálnej základnej škole</t>
  </si>
  <si>
    <t xml:space="preserve">    M13 - Parkovisko Nádražná 889 a 892</t>
  </si>
  <si>
    <t>1117494597</t>
  </si>
  <si>
    <t>1779468844</t>
  </si>
  <si>
    <t>1769012528</t>
  </si>
  <si>
    <t>-2001411777</t>
  </si>
  <si>
    <t>212521580</t>
  </si>
  <si>
    <t>1351555841</t>
  </si>
  <si>
    <t>826282446</t>
  </si>
  <si>
    <t>755400444</t>
  </si>
  <si>
    <t>-376946717</t>
  </si>
  <si>
    <t>842780303</t>
  </si>
  <si>
    <t>210204105</t>
  </si>
  <si>
    <t>Výložník oceľový dvojramenný - do hmotn.70 kg</t>
  </si>
  <si>
    <t>965312200</t>
  </si>
  <si>
    <t>3160304400</t>
  </si>
  <si>
    <t>Výložník V2 T 08 D 120 stup. /60 zinkový</t>
  </si>
  <si>
    <t>-1097801909</t>
  </si>
  <si>
    <t>-1092661103</t>
  </si>
  <si>
    <t>21162369</t>
  </si>
  <si>
    <t>-1747431887</t>
  </si>
  <si>
    <t>466004414</t>
  </si>
  <si>
    <t>1515507535</t>
  </si>
  <si>
    <t>936360025</t>
  </si>
  <si>
    <t>-1180273224</t>
  </si>
  <si>
    <t>1945833798</t>
  </si>
  <si>
    <t>-1894127694</t>
  </si>
  <si>
    <t>1129234140</t>
  </si>
  <si>
    <t>1572314988</t>
  </si>
  <si>
    <t>-817055554</t>
  </si>
  <si>
    <t>33770827</t>
  </si>
  <si>
    <t>-466562797</t>
  </si>
  <si>
    <t>1412913627</t>
  </si>
  <si>
    <t>1277401019</t>
  </si>
  <si>
    <t>1963745475</t>
  </si>
  <si>
    <t>907497146</t>
  </si>
  <si>
    <t>-339018530</t>
  </si>
  <si>
    <t>778970357</t>
  </si>
  <si>
    <t>-1624845949</t>
  </si>
  <si>
    <t>1290486118</t>
  </si>
  <si>
    <t>-1687526902</t>
  </si>
  <si>
    <t>634786300</t>
  </si>
  <si>
    <t>-1602426102</t>
  </si>
  <si>
    <t>-1644287443</t>
  </si>
  <si>
    <t>3 - Štrkovec - ul. Gumárenská, Pribinova, Lomonosovova</t>
  </si>
  <si>
    <t xml:space="preserve">    M31 - Gumárenská ul.</t>
  </si>
  <si>
    <t xml:space="preserve">    M32 - Pribinova ul.</t>
  </si>
  <si>
    <t xml:space="preserve">    M33 - Spojovací chodník Lomonosovova - Októbrova</t>
  </si>
  <si>
    <t>1581873680</t>
  </si>
  <si>
    <t>2133050804</t>
  </si>
  <si>
    <t>-1540283905</t>
  </si>
  <si>
    <t>-1168778432</t>
  </si>
  <si>
    <t>1177825507</t>
  </si>
  <si>
    <t>-28948790</t>
  </si>
  <si>
    <t>-798830458</t>
  </si>
  <si>
    <t>551144524</t>
  </si>
  <si>
    <t>798997043</t>
  </si>
  <si>
    <t>-1235132780</t>
  </si>
  <si>
    <t>1158982479</t>
  </si>
  <si>
    <t>803144850</t>
  </si>
  <si>
    <t>1492341018</t>
  </si>
  <si>
    <t>1408975433</t>
  </si>
  <si>
    <t>125607071</t>
  </si>
  <si>
    <t>532859136</t>
  </si>
  <si>
    <t>-1594517804</t>
  </si>
  <si>
    <t>-277047226</t>
  </si>
  <si>
    <t>-837743711</t>
  </si>
  <si>
    <t>-419669556</t>
  </si>
  <si>
    <t>-2124670990</t>
  </si>
  <si>
    <t>1044774629</t>
  </si>
  <si>
    <t>-1611250023</t>
  </si>
  <si>
    <t>-1792030548</t>
  </si>
  <si>
    <t>540260485</t>
  </si>
  <si>
    <t>779246136</t>
  </si>
  <si>
    <t>-1284778405</t>
  </si>
  <si>
    <t>1730198851</t>
  </si>
  <si>
    <t>-381641318</t>
  </si>
  <si>
    <t>440786067</t>
  </si>
  <si>
    <t>-154636865</t>
  </si>
  <si>
    <t>290976856</t>
  </si>
  <si>
    <t>-856758711</t>
  </si>
  <si>
    <t>-916591832</t>
  </si>
  <si>
    <t>212768629</t>
  </si>
  <si>
    <t>673691480</t>
  </si>
  <si>
    <t>1193603047</t>
  </si>
  <si>
    <t>1345413171</t>
  </si>
  <si>
    <t>812745248</t>
  </si>
  <si>
    <t>-970616190</t>
  </si>
  <si>
    <t>-737609891</t>
  </si>
  <si>
    <t>-503375598</t>
  </si>
  <si>
    <t>-774611147</t>
  </si>
  <si>
    <t>1687776297</t>
  </si>
  <si>
    <t>-1912918948</t>
  </si>
  <si>
    <t>-530042796</t>
  </si>
  <si>
    <t>843593774</t>
  </si>
  <si>
    <t>-1664750703</t>
  </si>
  <si>
    <t>925957279</t>
  </si>
  <si>
    <t>374588975</t>
  </si>
  <si>
    <t>-1656404110</t>
  </si>
  <si>
    <t>1307051665</t>
  </si>
  <si>
    <t>-1490683833</t>
  </si>
  <si>
    <t>-155275489</t>
  </si>
  <si>
    <t>-302930790</t>
  </si>
  <si>
    <t>-1983237704</t>
  </si>
  <si>
    <t>123890420</t>
  </si>
  <si>
    <t>230975963</t>
  </si>
  <si>
    <t>57246033</t>
  </si>
  <si>
    <t>73893023</t>
  </si>
  <si>
    <t>1927231225</t>
  </si>
  <si>
    <t>-1056730282</t>
  </si>
  <si>
    <t>1451339069</t>
  </si>
  <si>
    <t>-991362541</t>
  </si>
  <si>
    <t>-1543957768</t>
  </si>
  <si>
    <t>-541483910</t>
  </si>
  <si>
    <t>1179877335</t>
  </si>
  <si>
    <t>-1081319300</t>
  </si>
  <si>
    <t>4 - Šípok - ul. Lúčna, ul. Horská schody</t>
  </si>
  <si>
    <t xml:space="preserve">    M41 - Prepojenie verejného osvetlenia pri kotolni CTZ s RVO na Lúčnej ul.</t>
  </si>
  <si>
    <t xml:space="preserve">    M42 - Osvetlenie vonkajších schodov nad základnou školou</t>
  </si>
  <si>
    <t>-1011242030</t>
  </si>
  <si>
    <t>-1658668136</t>
  </si>
  <si>
    <t>210100002</t>
  </si>
  <si>
    <t>Ukončenie vodičov v rozvádzač. vrátane zapojenia a vodičovej koncovky do 6 mm2</t>
  </si>
  <si>
    <t>-1868085635</t>
  </si>
  <si>
    <t>3452104900</t>
  </si>
  <si>
    <t>G-Káblové oko CU 4x4 KU-L</t>
  </si>
  <si>
    <t>1620986059</t>
  </si>
  <si>
    <t>-983886600</t>
  </si>
  <si>
    <t>-81057423</t>
  </si>
  <si>
    <t>-1137404382</t>
  </si>
  <si>
    <t>-676276248</t>
  </si>
  <si>
    <t>1106764375</t>
  </si>
  <si>
    <t>438141608</t>
  </si>
  <si>
    <t>-200372725</t>
  </si>
  <si>
    <t>1371033386</t>
  </si>
  <si>
    <t>1152688319</t>
  </si>
  <si>
    <t>-1985230259</t>
  </si>
  <si>
    <t>1006985374</t>
  </si>
  <si>
    <t>-99350937</t>
  </si>
  <si>
    <t>848459927</t>
  </si>
  <si>
    <t>-556077698</t>
  </si>
  <si>
    <t>-416859081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</si>
</sst>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78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28" fillId="0" borderId="16" xfId="0" applyNumberFormat="1" applyFont="1" applyBorder="1" applyAlignment="1" applyProtection="1">
      <alignment vertical="center"/>
    </xf>
    <xf numFmtId="4" fontId="28" fillId="0" borderId="17" xfId="0" applyNumberFormat="1" applyFont="1" applyBorder="1" applyAlignment="1" applyProtection="1">
      <alignment vertical="center"/>
    </xf>
    <xf numFmtId="166" fontId="28" fillId="0" borderId="17" xfId="0" applyNumberFormat="1" applyFont="1" applyBorder="1" applyAlignment="1" applyProtection="1">
      <alignment vertical="center"/>
    </xf>
    <xf numFmtId="4" fontId="28" fillId="0" borderId="18" xfId="0" applyNumberFormat="1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9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3" fillId="0" borderId="12" xfId="0" applyNumberFormat="1" applyFont="1" applyBorder="1" applyAlignment="1" applyProtection="1"/>
    <xf numFmtId="166" fontId="33" fillId="0" borderId="13" xfId="0" applyNumberFormat="1" applyFont="1" applyBorder="1" applyAlignment="1" applyProtection="1"/>
    <xf numFmtId="167" fontId="34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35" fillId="0" borderId="25" xfId="0" applyFont="1" applyBorder="1" applyAlignment="1" applyProtection="1">
      <alignment horizontal="center" vertical="center"/>
    </xf>
    <xf numFmtId="49" fontId="35" fillId="0" borderId="25" xfId="0" applyNumberFormat="1" applyFont="1" applyBorder="1" applyAlignment="1" applyProtection="1">
      <alignment horizontal="left" vertical="center" wrapText="1"/>
    </xf>
    <xf numFmtId="0" fontId="35" fillId="0" borderId="25" xfId="0" applyFont="1" applyBorder="1" applyAlignment="1" applyProtection="1">
      <alignment horizontal="center" vertical="center" wrapText="1"/>
    </xf>
    <xf numFmtId="167" fontId="35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4" fontId="23" fillId="0" borderId="0" xfId="0" applyNumberFormat="1" applyFont="1" applyBorder="1" applyAlignment="1" applyProtection="1">
      <alignment horizontal="right" vertical="center"/>
    </xf>
    <xf numFmtId="4" fontId="23" fillId="0" borderId="0" xfId="0" applyNumberFormat="1" applyFont="1" applyBorder="1" applyAlignment="1" applyProtection="1">
      <alignment vertical="center"/>
    </xf>
    <xf numFmtId="4" fontId="27" fillId="0" borderId="0" xfId="0" applyNumberFormat="1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horizontal="left" vertical="center" wrapText="1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6" fillId="0" borderId="12" xfId="0" applyNumberFormat="1" applyFont="1" applyBorder="1" applyAlignment="1" applyProtection="1"/>
    <xf numFmtId="167" fontId="6" fillId="0" borderId="12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0" borderId="25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0" fontId="35" fillId="0" borderId="25" xfId="0" applyFont="1" applyBorder="1" applyAlignment="1" applyProtection="1">
      <alignment horizontal="left" vertical="center" wrapText="1"/>
    </xf>
    <xf numFmtId="167" fontId="35" fillId="4" borderId="25" xfId="0" applyNumberFormat="1" applyFont="1" applyFill="1" applyBorder="1" applyAlignment="1" applyProtection="1">
      <alignment vertical="center"/>
      <protection locked="0"/>
    </xf>
    <xf numFmtId="167" fontId="35" fillId="4" borderId="25" xfId="0" applyNumberFormat="1" applyFont="1" applyFill="1" applyBorder="1" applyAlignment="1" applyProtection="1">
      <alignment vertical="center"/>
    </xf>
    <xf numFmtId="167" fontId="35" fillId="0" borderId="25" xfId="0" applyNumberFormat="1" applyFont="1" applyBorder="1" applyAlignment="1" applyProtection="1">
      <alignment vertical="center"/>
    </xf>
    <xf numFmtId="167" fontId="5" fillId="0" borderId="12" xfId="0" applyNumberFormat="1" applyFont="1" applyBorder="1" applyAlignment="1" applyProtection="1"/>
    <xf numFmtId="167" fontId="5" fillId="0" borderId="12" xfId="0" applyNumberFormat="1" applyFont="1" applyBorder="1" applyAlignment="1" applyProtection="1">
      <alignment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3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167" fontId="5" fillId="0" borderId="0" xfId="0" applyNumberFormat="1" applyFont="1" applyBorder="1" applyAlignment="1" applyProtection="1">
      <alignment vertical="center"/>
    </xf>
    <xf numFmtId="167" fontId="6" fillId="0" borderId="0" xfId="0" applyNumberFormat="1" applyFont="1" applyBorder="1" applyAlignment="1" applyProtection="1"/>
    <xf numFmtId="167" fontId="6" fillId="0" borderId="0" xfId="0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15" fillId="0" borderId="0" xfId="0" applyFont="1" applyBorder="1" applyAlignment="1" applyProtection="1">
      <alignment horizontal="left" vertical="center" wrapText="1"/>
    </xf>
    <xf numFmtId="0" fontId="15" fillId="0" borderId="0" xfId="0" applyFont="1" applyBorder="1" applyAlignment="1" applyProtection="1">
      <alignment horizontal="left"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4" fontId="31" fillId="0" borderId="0" xfId="0" applyNumberFormat="1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100"/>
  <sheetViews>
    <sheetView showGridLines="0" tabSelected="1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218" t="s">
        <v>7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219"/>
      <c r="AI2" s="219"/>
      <c r="AJ2" s="219"/>
      <c r="AK2" s="219"/>
      <c r="AL2" s="219"/>
      <c r="AM2" s="219"/>
      <c r="AN2" s="219"/>
      <c r="AO2" s="219"/>
      <c r="AP2" s="219"/>
      <c r="AR2" s="185" t="s">
        <v>8</v>
      </c>
      <c r="AS2" s="186"/>
      <c r="AT2" s="186"/>
      <c r="AU2" s="186"/>
      <c r="AV2" s="186"/>
      <c r="AW2" s="186"/>
      <c r="AX2" s="186"/>
      <c r="AY2" s="186"/>
      <c r="AZ2" s="186"/>
      <c r="BA2" s="186"/>
      <c r="BB2" s="186"/>
      <c r="BC2" s="186"/>
      <c r="BD2" s="186"/>
      <c r="BE2" s="186"/>
      <c r="BS2" s="17" t="s">
        <v>9</v>
      </c>
      <c r="BT2" s="17" t="s">
        <v>10</v>
      </c>
    </row>
    <row r="3" spans="1:73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0"/>
      <c r="BS3" s="17" t="s">
        <v>9</v>
      </c>
      <c r="BT3" s="17" t="s">
        <v>10</v>
      </c>
    </row>
    <row r="4" spans="1:73" ht="36.950000000000003" customHeight="1">
      <c r="B4" s="21"/>
      <c r="C4" s="200" t="s">
        <v>11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01"/>
      <c r="W4" s="201"/>
      <c r="X4" s="201"/>
      <c r="Y4" s="201"/>
      <c r="Z4" s="201"/>
      <c r="AA4" s="201"/>
      <c r="AB4" s="201"/>
      <c r="AC4" s="201"/>
      <c r="AD4" s="201"/>
      <c r="AE4" s="201"/>
      <c r="AF4" s="201"/>
      <c r="AG4" s="201"/>
      <c r="AH4" s="201"/>
      <c r="AI4" s="201"/>
      <c r="AJ4" s="201"/>
      <c r="AK4" s="201"/>
      <c r="AL4" s="201"/>
      <c r="AM4" s="201"/>
      <c r="AN4" s="201"/>
      <c r="AO4" s="201"/>
      <c r="AP4" s="201"/>
      <c r="AQ4" s="22"/>
      <c r="AS4" s="23" t="s">
        <v>12</v>
      </c>
      <c r="BE4" s="24" t="s">
        <v>13</v>
      </c>
      <c r="BS4" s="17" t="s">
        <v>9</v>
      </c>
    </row>
    <row r="5" spans="1:73" ht="14.45" customHeight="1">
      <c r="B5" s="21"/>
      <c r="C5" s="25"/>
      <c r="D5" s="26" t="s">
        <v>14</v>
      </c>
      <c r="E5" s="25"/>
      <c r="F5" s="25"/>
      <c r="G5" s="25"/>
      <c r="H5" s="25"/>
      <c r="I5" s="25"/>
      <c r="J5" s="25"/>
      <c r="K5" s="222" t="s">
        <v>15</v>
      </c>
      <c r="L5" s="223"/>
      <c r="M5" s="223"/>
      <c r="N5" s="223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3"/>
      <c r="AG5" s="223"/>
      <c r="AH5" s="223"/>
      <c r="AI5" s="223"/>
      <c r="AJ5" s="223"/>
      <c r="AK5" s="223"/>
      <c r="AL5" s="223"/>
      <c r="AM5" s="223"/>
      <c r="AN5" s="223"/>
      <c r="AO5" s="223"/>
      <c r="AP5" s="25"/>
      <c r="AQ5" s="22"/>
      <c r="BE5" s="220" t="s">
        <v>16</v>
      </c>
      <c r="BS5" s="17" t="s">
        <v>9</v>
      </c>
    </row>
    <row r="6" spans="1:73" ht="36.950000000000003" customHeight="1">
      <c r="B6" s="21"/>
      <c r="C6" s="25"/>
      <c r="D6" s="28" t="s">
        <v>17</v>
      </c>
      <c r="E6" s="25"/>
      <c r="F6" s="25"/>
      <c r="G6" s="25"/>
      <c r="H6" s="25"/>
      <c r="I6" s="25"/>
      <c r="J6" s="25"/>
      <c r="K6" s="224" t="s">
        <v>18</v>
      </c>
      <c r="L6" s="223"/>
      <c r="M6" s="223"/>
      <c r="N6" s="223"/>
      <c r="O6" s="223"/>
      <c r="P6" s="223"/>
      <c r="Q6" s="223"/>
      <c r="R6" s="223"/>
      <c r="S6" s="223"/>
      <c r="T6" s="223"/>
      <c r="U6" s="223"/>
      <c r="V6" s="223"/>
      <c r="W6" s="223"/>
      <c r="X6" s="223"/>
      <c r="Y6" s="223"/>
      <c r="Z6" s="223"/>
      <c r="AA6" s="223"/>
      <c r="AB6" s="223"/>
      <c r="AC6" s="223"/>
      <c r="AD6" s="223"/>
      <c r="AE6" s="223"/>
      <c r="AF6" s="223"/>
      <c r="AG6" s="223"/>
      <c r="AH6" s="223"/>
      <c r="AI6" s="223"/>
      <c r="AJ6" s="223"/>
      <c r="AK6" s="223"/>
      <c r="AL6" s="223"/>
      <c r="AM6" s="223"/>
      <c r="AN6" s="223"/>
      <c r="AO6" s="223"/>
      <c r="AP6" s="25"/>
      <c r="AQ6" s="22"/>
      <c r="BE6" s="221"/>
      <c r="BS6" s="17" t="s">
        <v>9</v>
      </c>
    </row>
    <row r="7" spans="1:73" ht="14.45" customHeight="1">
      <c r="B7" s="21"/>
      <c r="C7" s="25"/>
      <c r="D7" s="29" t="s">
        <v>19</v>
      </c>
      <c r="E7" s="25"/>
      <c r="F7" s="25"/>
      <c r="G7" s="25"/>
      <c r="H7" s="25"/>
      <c r="I7" s="25"/>
      <c r="J7" s="25"/>
      <c r="K7" s="27" t="s">
        <v>20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21</v>
      </c>
      <c r="AL7" s="25"/>
      <c r="AM7" s="25"/>
      <c r="AN7" s="27" t="s">
        <v>20</v>
      </c>
      <c r="AO7" s="25"/>
      <c r="AP7" s="25"/>
      <c r="AQ7" s="22"/>
      <c r="BE7" s="221"/>
      <c r="BS7" s="17" t="s">
        <v>9</v>
      </c>
    </row>
    <row r="8" spans="1:73" ht="14.45" customHeight="1">
      <c r="B8" s="21"/>
      <c r="C8" s="25"/>
      <c r="D8" s="29" t="s">
        <v>22</v>
      </c>
      <c r="E8" s="25"/>
      <c r="F8" s="25"/>
      <c r="G8" s="25"/>
      <c r="H8" s="25"/>
      <c r="I8" s="25"/>
      <c r="J8" s="25"/>
      <c r="K8" s="27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24</v>
      </c>
      <c r="AL8" s="25"/>
      <c r="AM8" s="25"/>
      <c r="AN8" s="30" t="s">
        <v>25</v>
      </c>
      <c r="AO8" s="25"/>
      <c r="AP8" s="25"/>
      <c r="AQ8" s="22"/>
      <c r="BE8" s="221"/>
      <c r="BS8" s="17" t="s">
        <v>9</v>
      </c>
    </row>
    <row r="9" spans="1:73" ht="14.45" customHeight="1">
      <c r="B9" s="21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2"/>
      <c r="BE9" s="221"/>
      <c r="BS9" s="17" t="s">
        <v>9</v>
      </c>
    </row>
    <row r="10" spans="1:73" ht="14.45" customHeight="1">
      <c r="B10" s="21"/>
      <c r="C10" s="25"/>
      <c r="D10" s="29" t="s">
        <v>26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27</v>
      </c>
      <c r="AL10" s="25"/>
      <c r="AM10" s="25"/>
      <c r="AN10" s="27" t="s">
        <v>20</v>
      </c>
      <c r="AO10" s="25"/>
      <c r="AP10" s="25"/>
      <c r="AQ10" s="22"/>
      <c r="BE10" s="221"/>
      <c r="BS10" s="17" t="s">
        <v>9</v>
      </c>
    </row>
    <row r="11" spans="1:73" ht="18.399999999999999" customHeight="1">
      <c r="B11" s="21"/>
      <c r="C11" s="25"/>
      <c r="D11" s="25"/>
      <c r="E11" s="27" t="s">
        <v>28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29</v>
      </c>
      <c r="AL11" s="25"/>
      <c r="AM11" s="25"/>
      <c r="AN11" s="27" t="s">
        <v>20</v>
      </c>
      <c r="AO11" s="25"/>
      <c r="AP11" s="25"/>
      <c r="AQ11" s="22"/>
      <c r="BE11" s="221"/>
      <c r="BS11" s="17" t="s">
        <v>9</v>
      </c>
    </row>
    <row r="12" spans="1:73" ht="6.95" customHeight="1">
      <c r="B12" s="21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2"/>
      <c r="BE12" s="221"/>
      <c r="BS12" s="17" t="s">
        <v>9</v>
      </c>
    </row>
    <row r="13" spans="1:73" ht="14.45" customHeight="1">
      <c r="B13" s="21"/>
      <c r="C13" s="25"/>
      <c r="D13" s="29" t="s">
        <v>30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27</v>
      </c>
      <c r="AL13" s="25"/>
      <c r="AM13" s="25"/>
      <c r="AN13" s="31" t="s">
        <v>31</v>
      </c>
      <c r="AO13" s="25"/>
      <c r="AP13" s="25"/>
      <c r="AQ13" s="22"/>
      <c r="BE13" s="221"/>
      <c r="BS13" s="17" t="s">
        <v>9</v>
      </c>
    </row>
    <row r="14" spans="1:73" ht="15">
      <c r="B14" s="21"/>
      <c r="C14" s="25"/>
      <c r="D14" s="25"/>
      <c r="E14" s="225" t="s">
        <v>31</v>
      </c>
      <c r="F14" s="226"/>
      <c r="G14" s="226"/>
      <c r="H14" s="226"/>
      <c r="I14" s="226"/>
      <c r="J14" s="226"/>
      <c r="K14" s="226"/>
      <c r="L14" s="226"/>
      <c r="M14" s="226"/>
      <c r="N14" s="226"/>
      <c r="O14" s="226"/>
      <c r="P14" s="226"/>
      <c r="Q14" s="226"/>
      <c r="R14" s="226"/>
      <c r="S14" s="226"/>
      <c r="T14" s="226"/>
      <c r="U14" s="226"/>
      <c r="V14" s="226"/>
      <c r="W14" s="226"/>
      <c r="X14" s="226"/>
      <c r="Y14" s="226"/>
      <c r="Z14" s="226"/>
      <c r="AA14" s="226"/>
      <c r="AB14" s="226"/>
      <c r="AC14" s="226"/>
      <c r="AD14" s="226"/>
      <c r="AE14" s="226"/>
      <c r="AF14" s="226"/>
      <c r="AG14" s="226"/>
      <c r="AH14" s="226"/>
      <c r="AI14" s="226"/>
      <c r="AJ14" s="226"/>
      <c r="AK14" s="29" t="s">
        <v>29</v>
      </c>
      <c r="AL14" s="25"/>
      <c r="AM14" s="25"/>
      <c r="AN14" s="31" t="s">
        <v>31</v>
      </c>
      <c r="AO14" s="25"/>
      <c r="AP14" s="25"/>
      <c r="AQ14" s="22"/>
      <c r="BE14" s="221"/>
      <c r="BS14" s="17" t="s">
        <v>9</v>
      </c>
    </row>
    <row r="15" spans="1:73" ht="6.95" customHeight="1">
      <c r="B15" s="21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2"/>
      <c r="BE15" s="221"/>
      <c r="BS15" s="17" t="s">
        <v>6</v>
      </c>
    </row>
    <row r="16" spans="1:73" ht="14.45" customHeight="1">
      <c r="B16" s="21"/>
      <c r="C16" s="25"/>
      <c r="D16" s="29" t="s">
        <v>32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27</v>
      </c>
      <c r="AL16" s="25"/>
      <c r="AM16" s="25"/>
      <c r="AN16" s="27" t="s">
        <v>20</v>
      </c>
      <c r="AO16" s="25"/>
      <c r="AP16" s="25"/>
      <c r="AQ16" s="22"/>
      <c r="BE16" s="221"/>
      <c r="BS16" s="17" t="s">
        <v>6</v>
      </c>
    </row>
    <row r="17" spans="2:71" ht="18.399999999999999" customHeight="1">
      <c r="B17" s="21"/>
      <c r="C17" s="25"/>
      <c r="D17" s="25"/>
      <c r="E17" s="27" t="s">
        <v>23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29</v>
      </c>
      <c r="AL17" s="25"/>
      <c r="AM17" s="25"/>
      <c r="AN17" s="27" t="s">
        <v>20</v>
      </c>
      <c r="AO17" s="25"/>
      <c r="AP17" s="25"/>
      <c r="AQ17" s="22"/>
      <c r="BE17" s="221"/>
      <c r="BS17" s="17" t="s">
        <v>33</v>
      </c>
    </row>
    <row r="18" spans="2:71" ht="6.95" customHeight="1">
      <c r="B18" s="2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2"/>
      <c r="BE18" s="221"/>
      <c r="BS18" s="17" t="s">
        <v>34</v>
      </c>
    </row>
    <row r="19" spans="2:71" ht="14.45" customHeight="1">
      <c r="B19" s="21"/>
      <c r="C19" s="25"/>
      <c r="D19" s="29" t="s">
        <v>35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27</v>
      </c>
      <c r="AL19" s="25"/>
      <c r="AM19" s="25"/>
      <c r="AN19" s="27" t="s">
        <v>20</v>
      </c>
      <c r="AO19" s="25"/>
      <c r="AP19" s="25"/>
      <c r="AQ19" s="22"/>
      <c r="BE19" s="221"/>
      <c r="BS19" s="17" t="s">
        <v>34</v>
      </c>
    </row>
    <row r="20" spans="2:71" ht="18.399999999999999" customHeight="1">
      <c r="B20" s="21"/>
      <c r="C20" s="25"/>
      <c r="D20" s="25"/>
      <c r="E20" s="27" t="s">
        <v>23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29</v>
      </c>
      <c r="AL20" s="25"/>
      <c r="AM20" s="25"/>
      <c r="AN20" s="27" t="s">
        <v>20</v>
      </c>
      <c r="AO20" s="25"/>
      <c r="AP20" s="25"/>
      <c r="AQ20" s="22"/>
      <c r="BE20" s="221"/>
    </row>
    <row r="21" spans="2:71" ht="6.95" customHeight="1">
      <c r="B21" s="21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2"/>
      <c r="BE21" s="221"/>
    </row>
    <row r="22" spans="2:71" ht="15">
      <c r="B22" s="21"/>
      <c r="C22" s="25"/>
      <c r="D22" s="29" t="s">
        <v>36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2"/>
      <c r="BE22" s="221"/>
    </row>
    <row r="23" spans="2:71" ht="22.5" customHeight="1">
      <c r="B23" s="21"/>
      <c r="C23" s="25"/>
      <c r="D23" s="25"/>
      <c r="E23" s="227" t="s">
        <v>20</v>
      </c>
      <c r="F23" s="227"/>
      <c r="G23" s="227"/>
      <c r="H23" s="227"/>
      <c r="I23" s="227"/>
      <c r="J23" s="227"/>
      <c r="K23" s="227"/>
      <c r="L23" s="227"/>
      <c r="M23" s="227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7"/>
      <c r="AC23" s="227"/>
      <c r="AD23" s="227"/>
      <c r="AE23" s="227"/>
      <c r="AF23" s="227"/>
      <c r="AG23" s="227"/>
      <c r="AH23" s="227"/>
      <c r="AI23" s="227"/>
      <c r="AJ23" s="227"/>
      <c r="AK23" s="227"/>
      <c r="AL23" s="227"/>
      <c r="AM23" s="227"/>
      <c r="AN23" s="227"/>
      <c r="AO23" s="25"/>
      <c r="AP23" s="25"/>
      <c r="AQ23" s="22"/>
      <c r="BE23" s="221"/>
    </row>
    <row r="24" spans="2:71" ht="6.95" customHeight="1">
      <c r="B24" s="21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2"/>
      <c r="BE24" s="221"/>
    </row>
    <row r="25" spans="2:71" ht="6.95" customHeight="1">
      <c r="B25" s="21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2"/>
      <c r="BE25" s="221"/>
    </row>
    <row r="26" spans="2:71" ht="14.45" customHeight="1">
      <c r="B26" s="21"/>
      <c r="C26" s="25"/>
      <c r="D26" s="33" t="s">
        <v>37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28">
        <f>ROUND(AG87,2)</f>
        <v>0</v>
      </c>
      <c r="AL26" s="223"/>
      <c r="AM26" s="223"/>
      <c r="AN26" s="223"/>
      <c r="AO26" s="223"/>
      <c r="AP26" s="25"/>
      <c r="AQ26" s="22"/>
      <c r="BE26" s="221"/>
    </row>
    <row r="27" spans="2:71" ht="14.45" customHeight="1">
      <c r="B27" s="21"/>
      <c r="C27" s="25"/>
      <c r="D27" s="33" t="s">
        <v>38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28">
        <f>ROUND(AG93,2)</f>
        <v>0</v>
      </c>
      <c r="AL27" s="228"/>
      <c r="AM27" s="228"/>
      <c r="AN27" s="228"/>
      <c r="AO27" s="228"/>
      <c r="AP27" s="25"/>
      <c r="AQ27" s="22"/>
      <c r="BE27" s="221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221"/>
    </row>
    <row r="29" spans="2:71" s="1" customFormat="1" ht="25.9" customHeight="1">
      <c r="B29" s="34"/>
      <c r="C29" s="35"/>
      <c r="D29" s="37" t="s">
        <v>39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229">
        <f>ROUND(AK26+AK27,2)</f>
        <v>0</v>
      </c>
      <c r="AL29" s="230"/>
      <c r="AM29" s="230"/>
      <c r="AN29" s="230"/>
      <c r="AO29" s="230"/>
      <c r="AP29" s="35"/>
      <c r="AQ29" s="36"/>
      <c r="BE29" s="221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221"/>
    </row>
    <row r="31" spans="2:71" s="2" customFormat="1" ht="14.45" customHeight="1">
      <c r="B31" s="39"/>
      <c r="C31" s="40"/>
      <c r="D31" s="41" t="s">
        <v>40</v>
      </c>
      <c r="E31" s="40"/>
      <c r="F31" s="41" t="s">
        <v>41</v>
      </c>
      <c r="G31" s="40"/>
      <c r="H31" s="40"/>
      <c r="I31" s="40"/>
      <c r="J31" s="40"/>
      <c r="K31" s="40"/>
      <c r="L31" s="211">
        <v>0.2</v>
      </c>
      <c r="M31" s="212"/>
      <c r="N31" s="212"/>
      <c r="O31" s="212"/>
      <c r="P31" s="40"/>
      <c r="Q31" s="40"/>
      <c r="R31" s="40"/>
      <c r="S31" s="40"/>
      <c r="T31" s="43" t="s">
        <v>42</v>
      </c>
      <c r="U31" s="40"/>
      <c r="V31" s="40"/>
      <c r="W31" s="213">
        <f>ROUND(AZ87+SUM(CD94:CD98),2)</f>
        <v>0</v>
      </c>
      <c r="X31" s="212"/>
      <c r="Y31" s="212"/>
      <c r="Z31" s="212"/>
      <c r="AA31" s="212"/>
      <c r="AB31" s="212"/>
      <c r="AC31" s="212"/>
      <c r="AD31" s="212"/>
      <c r="AE31" s="212"/>
      <c r="AF31" s="40"/>
      <c r="AG31" s="40"/>
      <c r="AH31" s="40"/>
      <c r="AI31" s="40"/>
      <c r="AJ31" s="40"/>
      <c r="AK31" s="213">
        <f>ROUND(AV87+SUM(BY94:BY98),2)</f>
        <v>0</v>
      </c>
      <c r="AL31" s="212"/>
      <c r="AM31" s="212"/>
      <c r="AN31" s="212"/>
      <c r="AO31" s="212"/>
      <c r="AP31" s="40"/>
      <c r="AQ31" s="44"/>
      <c r="BE31" s="221"/>
    </row>
    <row r="32" spans="2:71" s="2" customFormat="1" ht="14.45" customHeight="1">
      <c r="B32" s="39"/>
      <c r="C32" s="40"/>
      <c r="D32" s="40"/>
      <c r="E32" s="40"/>
      <c r="F32" s="41" t="s">
        <v>43</v>
      </c>
      <c r="G32" s="40"/>
      <c r="H32" s="40"/>
      <c r="I32" s="40"/>
      <c r="J32" s="40"/>
      <c r="K32" s="40"/>
      <c r="L32" s="211">
        <v>0.2</v>
      </c>
      <c r="M32" s="212"/>
      <c r="N32" s="212"/>
      <c r="O32" s="212"/>
      <c r="P32" s="40"/>
      <c r="Q32" s="40"/>
      <c r="R32" s="40"/>
      <c r="S32" s="40"/>
      <c r="T32" s="43" t="s">
        <v>42</v>
      </c>
      <c r="U32" s="40"/>
      <c r="V32" s="40"/>
      <c r="W32" s="213">
        <f>ROUND(BA87+SUM(CE94:CE98),2)</f>
        <v>0</v>
      </c>
      <c r="X32" s="212"/>
      <c r="Y32" s="212"/>
      <c r="Z32" s="212"/>
      <c r="AA32" s="212"/>
      <c r="AB32" s="212"/>
      <c r="AC32" s="212"/>
      <c r="AD32" s="212"/>
      <c r="AE32" s="212"/>
      <c r="AF32" s="40"/>
      <c r="AG32" s="40"/>
      <c r="AH32" s="40"/>
      <c r="AI32" s="40"/>
      <c r="AJ32" s="40"/>
      <c r="AK32" s="213">
        <f>ROUND(AW87+SUM(BZ94:BZ98),2)</f>
        <v>0</v>
      </c>
      <c r="AL32" s="212"/>
      <c r="AM32" s="212"/>
      <c r="AN32" s="212"/>
      <c r="AO32" s="212"/>
      <c r="AP32" s="40"/>
      <c r="AQ32" s="44"/>
      <c r="BE32" s="221"/>
    </row>
    <row r="33" spans="2:57" s="2" customFormat="1" ht="14.45" hidden="1" customHeight="1">
      <c r="B33" s="39"/>
      <c r="C33" s="40"/>
      <c r="D33" s="40"/>
      <c r="E33" s="40"/>
      <c r="F33" s="41" t="s">
        <v>44</v>
      </c>
      <c r="G33" s="40"/>
      <c r="H33" s="40"/>
      <c r="I33" s="40"/>
      <c r="J33" s="40"/>
      <c r="K33" s="40"/>
      <c r="L33" s="211">
        <v>0.2</v>
      </c>
      <c r="M33" s="212"/>
      <c r="N33" s="212"/>
      <c r="O33" s="212"/>
      <c r="P33" s="40"/>
      <c r="Q33" s="40"/>
      <c r="R33" s="40"/>
      <c r="S33" s="40"/>
      <c r="T33" s="43" t="s">
        <v>42</v>
      </c>
      <c r="U33" s="40"/>
      <c r="V33" s="40"/>
      <c r="W33" s="213">
        <f>ROUND(BB87+SUM(CF94:CF98),2)</f>
        <v>0</v>
      </c>
      <c r="X33" s="212"/>
      <c r="Y33" s="212"/>
      <c r="Z33" s="212"/>
      <c r="AA33" s="212"/>
      <c r="AB33" s="212"/>
      <c r="AC33" s="212"/>
      <c r="AD33" s="212"/>
      <c r="AE33" s="212"/>
      <c r="AF33" s="40"/>
      <c r="AG33" s="40"/>
      <c r="AH33" s="40"/>
      <c r="AI33" s="40"/>
      <c r="AJ33" s="40"/>
      <c r="AK33" s="213">
        <v>0</v>
      </c>
      <c r="AL33" s="212"/>
      <c r="AM33" s="212"/>
      <c r="AN33" s="212"/>
      <c r="AO33" s="212"/>
      <c r="AP33" s="40"/>
      <c r="AQ33" s="44"/>
      <c r="BE33" s="221"/>
    </row>
    <row r="34" spans="2:57" s="2" customFormat="1" ht="14.45" hidden="1" customHeight="1">
      <c r="B34" s="39"/>
      <c r="C34" s="40"/>
      <c r="D34" s="40"/>
      <c r="E34" s="40"/>
      <c r="F34" s="41" t="s">
        <v>45</v>
      </c>
      <c r="G34" s="40"/>
      <c r="H34" s="40"/>
      <c r="I34" s="40"/>
      <c r="J34" s="40"/>
      <c r="K34" s="40"/>
      <c r="L34" s="211">
        <v>0.2</v>
      </c>
      <c r="M34" s="212"/>
      <c r="N34" s="212"/>
      <c r="O34" s="212"/>
      <c r="P34" s="40"/>
      <c r="Q34" s="40"/>
      <c r="R34" s="40"/>
      <c r="S34" s="40"/>
      <c r="T34" s="43" t="s">
        <v>42</v>
      </c>
      <c r="U34" s="40"/>
      <c r="V34" s="40"/>
      <c r="W34" s="213">
        <f>ROUND(BC87+SUM(CG94:CG98),2)</f>
        <v>0</v>
      </c>
      <c r="X34" s="212"/>
      <c r="Y34" s="212"/>
      <c r="Z34" s="212"/>
      <c r="AA34" s="212"/>
      <c r="AB34" s="212"/>
      <c r="AC34" s="212"/>
      <c r="AD34" s="212"/>
      <c r="AE34" s="212"/>
      <c r="AF34" s="40"/>
      <c r="AG34" s="40"/>
      <c r="AH34" s="40"/>
      <c r="AI34" s="40"/>
      <c r="AJ34" s="40"/>
      <c r="AK34" s="213">
        <v>0</v>
      </c>
      <c r="AL34" s="212"/>
      <c r="AM34" s="212"/>
      <c r="AN34" s="212"/>
      <c r="AO34" s="212"/>
      <c r="AP34" s="40"/>
      <c r="AQ34" s="44"/>
      <c r="BE34" s="221"/>
    </row>
    <row r="35" spans="2:57" s="2" customFormat="1" ht="14.45" hidden="1" customHeight="1">
      <c r="B35" s="39"/>
      <c r="C35" s="40"/>
      <c r="D35" s="40"/>
      <c r="E35" s="40"/>
      <c r="F35" s="41" t="s">
        <v>46</v>
      </c>
      <c r="G35" s="40"/>
      <c r="H35" s="40"/>
      <c r="I35" s="40"/>
      <c r="J35" s="40"/>
      <c r="K35" s="40"/>
      <c r="L35" s="211">
        <v>0</v>
      </c>
      <c r="M35" s="212"/>
      <c r="N35" s="212"/>
      <c r="O35" s="212"/>
      <c r="P35" s="40"/>
      <c r="Q35" s="40"/>
      <c r="R35" s="40"/>
      <c r="S35" s="40"/>
      <c r="T35" s="43" t="s">
        <v>42</v>
      </c>
      <c r="U35" s="40"/>
      <c r="V35" s="40"/>
      <c r="W35" s="213">
        <f>ROUND(BD87+SUM(CH94:CH98),2)</f>
        <v>0</v>
      </c>
      <c r="X35" s="212"/>
      <c r="Y35" s="212"/>
      <c r="Z35" s="212"/>
      <c r="AA35" s="212"/>
      <c r="AB35" s="212"/>
      <c r="AC35" s="212"/>
      <c r="AD35" s="212"/>
      <c r="AE35" s="212"/>
      <c r="AF35" s="40"/>
      <c r="AG35" s="40"/>
      <c r="AH35" s="40"/>
      <c r="AI35" s="40"/>
      <c r="AJ35" s="40"/>
      <c r="AK35" s="213">
        <v>0</v>
      </c>
      <c r="AL35" s="212"/>
      <c r="AM35" s="212"/>
      <c r="AN35" s="212"/>
      <c r="AO35" s="212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47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48</v>
      </c>
      <c r="U37" s="47"/>
      <c r="V37" s="47"/>
      <c r="W37" s="47"/>
      <c r="X37" s="214" t="s">
        <v>49</v>
      </c>
      <c r="Y37" s="215"/>
      <c r="Z37" s="215"/>
      <c r="AA37" s="215"/>
      <c r="AB37" s="215"/>
      <c r="AC37" s="47"/>
      <c r="AD37" s="47"/>
      <c r="AE37" s="47"/>
      <c r="AF37" s="47"/>
      <c r="AG37" s="47"/>
      <c r="AH37" s="47"/>
      <c r="AI37" s="47"/>
      <c r="AJ37" s="47"/>
      <c r="AK37" s="216">
        <f>SUM(AK29:AK35)</f>
        <v>0</v>
      </c>
      <c r="AL37" s="215"/>
      <c r="AM37" s="215"/>
      <c r="AN37" s="215"/>
      <c r="AO37" s="217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>
      <c r="B39" s="21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2"/>
    </row>
    <row r="40" spans="2:57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2"/>
    </row>
    <row r="41" spans="2:57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2"/>
    </row>
    <row r="42" spans="2:57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2"/>
    </row>
    <row r="43" spans="2:57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2"/>
    </row>
    <row r="44" spans="2:57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2"/>
    </row>
    <row r="45" spans="2:57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2"/>
    </row>
    <row r="46" spans="2:57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2"/>
    </row>
    <row r="47" spans="2:57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2"/>
    </row>
    <row r="48" spans="2:57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2"/>
    </row>
    <row r="49" spans="2:43" s="1" customFormat="1" ht="15">
      <c r="B49" s="34"/>
      <c r="C49" s="35"/>
      <c r="D49" s="49" t="s">
        <v>50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51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>
      <c r="B50" s="21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2"/>
    </row>
    <row r="51" spans="2:43">
      <c r="B51" s="21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2"/>
    </row>
    <row r="52" spans="2:43">
      <c r="B52" s="21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2"/>
    </row>
    <row r="53" spans="2:43">
      <c r="B53" s="21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2"/>
    </row>
    <row r="54" spans="2:43">
      <c r="B54" s="21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2"/>
    </row>
    <row r="55" spans="2:43">
      <c r="B55" s="21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2"/>
    </row>
    <row r="56" spans="2:43">
      <c r="B56" s="21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2"/>
    </row>
    <row r="57" spans="2:43">
      <c r="B57" s="21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2"/>
    </row>
    <row r="58" spans="2:43" s="1" customFormat="1" ht="15">
      <c r="B58" s="34"/>
      <c r="C58" s="35"/>
      <c r="D58" s="54" t="s">
        <v>52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53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52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53</v>
      </c>
      <c r="AN58" s="55"/>
      <c r="AO58" s="57"/>
      <c r="AP58" s="35"/>
      <c r="AQ58" s="36"/>
    </row>
    <row r="59" spans="2:43">
      <c r="B59" s="21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2"/>
    </row>
    <row r="60" spans="2:43" s="1" customFormat="1" ht="15">
      <c r="B60" s="34"/>
      <c r="C60" s="35"/>
      <c r="D60" s="49" t="s">
        <v>54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55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>
      <c r="B61" s="21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2"/>
    </row>
    <row r="62" spans="2:43">
      <c r="B62" s="21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2"/>
    </row>
    <row r="63" spans="2:43">
      <c r="B63" s="21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2"/>
    </row>
    <row r="64" spans="2:43">
      <c r="B64" s="21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2"/>
    </row>
    <row r="65" spans="2:43">
      <c r="B65" s="21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2"/>
    </row>
    <row r="66" spans="2:43">
      <c r="B66" s="21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2"/>
    </row>
    <row r="67" spans="2:43">
      <c r="B67" s="21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2"/>
    </row>
    <row r="68" spans="2:43">
      <c r="B68" s="21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2"/>
    </row>
    <row r="69" spans="2:43" s="1" customFormat="1" ht="15">
      <c r="B69" s="34"/>
      <c r="C69" s="35"/>
      <c r="D69" s="54" t="s">
        <v>52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53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52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53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200" t="s">
        <v>56</v>
      </c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201"/>
      <c r="S76" s="201"/>
      <c r="T76" s="201"/>
      <c r="U76" s="201"/>
      <c r="V76" s="201"/>
      <c r="W76" s="201"/>
      <c r="X76" s="201"/>
      <c r="Y76" s="201"/>
      <c r="Z76" s="201"/>
      <c r="AA76" s="201"/>
      <c r="AB76" s="201"/>
      <c r="AC76" s="201"/>
      <c r="AD76" s="201"/>
      <c r="AE76" s="201"/>
      <c r="AF76" s="201"/>
      <c r="AG76" s="201"/>
      <c r="AH76" s="201"/>
      <c r="AI76" s="201"/>
      <c r="AJ76" s="201"/>
      <c r="AK76" s="201"/>
      <c r="AL76" s="201"/>
      <c r="AM76" s="201"/>
      <c r="AN76" s="201"/>
      <c r="AO76" s="201"/>
      <c r="AP76" s="201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2017-188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202" t="str">
        <f>K6</f>
        <v>Zemné a elektroinštalačné práce pre rozšírenie verejného osvetlenia</v>
      </c>
      <c r="M78" s="203"/>
      <c r="N78" s="203"/>
      <c r="O78" s="203"/>
      <c r="P78" s="203"/>
      <c r="Q78" s="203"/>
      <c r="R78" s="203"/>
      <c r="S78" s="203"/>
      <c r="T78" s="203"/>
      <c r="U78" s="203"/>
      <c r="V78" s="203"/>
      <c r="W78" s="203"/>
      <c r="X78" s="203"/>
      <c r="Y78" s="203"/>
      <c r="Z78" s="203"/>
      <c r="AA78" s="203"/>
      <c r="AB78" s="203"/>
      <c r="AC78" s="203"/>
      <c r="AD78" s="203"/>
      <c r="AE78" s="203"/>
      <c r="AF78" s="203"/>
      <c r="AG78" s="203"/>
      <c r="AH78" s="203"/>
      <c r="AI78" s="203"/>
      <c r="AJ78" s="203"/>
      <c r="AK78" s="203"/>
      <c r="AL78" s="203"/>
      <c r="AM78" s="203"/>
      <c r="AN78" s="203"/>
      <c r="AO78" s="203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 ht="15">
      <c r="B80" s="34"/>
      <c r="C80" s="29" t="s">
        <v>22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 xml:space="preserve"> 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24</v>
      </c>
      <c r="AJ80" s="35"/>
      <c r="AK80" s="35"/>
      <c r="AL80" s="35"/>
      <c r="AM80" s="72" t="str">
        <f>IF(AN8= "","",AN8)</f>
        <v>20. 7. 2017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 ht="15">
      <c r="B82" s="34"/>
      <c r="C82" s="29" t="s">
        <v>26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Mesto Partizánske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32</v>
      </c>
      <c r="AJ82" s="35"/>
      <c r="AK82" s="35"/>
      <c r="AL82" s="35"/>
      <c r="AM82" s="204" t="str">
        <f>IF(E17="","",E17)</f>
        <v xml:space="preserve"> </v>
      </c>
      <c r="AN82" s="204"/>
      <c r="AO82" s="204"/>
      <c r="AP82" s="204"/>
      <c r="AQ82" s="36"/>
      <c r="AS82" s="205" t="s">
        <v>57</v>
      </c>
      <c r="AT82" s="206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 ht="15">
      <c r="B83" s="34"/>
      <c r="C83" s="29" t="s">
        <v>30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35</v>
      </c>
      <c r="AJ83" s="35"/>
      <c r="AK83" s="35"/>
      <c r="AL83" s="35"/>
      <c r="AM83" s="204" t="str">
        <f>IF(E20="","",E20)</f>
        <v xml:space="preserve"> </v>
      </c>
      <c r="AN83" s="204"/>
      <c r="AO83" s="204"/>
      <c r="AP83" s="204"/>
      <c r="AQ83" s="36"/>
      <c r="AS83" s="207"/>
      <c r="AT83" s="208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9"/>
      <c r="AT84" s="210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196" t="s">
        <v>58</v>
      </c>
      <c r="D85" s="197"/>
      <c r="E85" s="197"/>
      <c r="F85" s="197"/>
      <c r="G85" s="197"/>
      <c r="H85" s="78"/>
      <c r="I85" s="198" t="s">
        <v>59</v>
      </c>
      <c r="J85" s="197"/>
      <c r="K85" s="197"/>
      <c r="L85" s="197"/>
      <c r="M85" s="197"/>
      <c r="N85" s="197"/>
      <c r="O85" s="197"/>
      <c r="P85" s="197"/>
      <c r="Q85" s="197"/>
      <c r="R85" s="197"/>
      <c r="S85" s="197"/>
      <c r="T85" s="197"/>
      <c r="U85" s="197"/>
      <c r="V85" s="197"/>
      <c r="W85" s="197"/>
      <c r="X85" s="197"/>
      <c r="Y85" s="197"/>
      <c r="Z85" s="197"/>
      <c r="AA85" s="197"/>
      <c r="AB85" s="197"/>
      <c r="AC85" s="197"/>
      <c r="AD85" s="197"/>
      <c r="AE85" s="197"/>
      <c r="AF85" s="197"/>
      <c r="AG85" s="198" t="s">
        <v>60</v>
      </c>
      <c r="AH85" s="197"/>
      <c r="AI85" s="197"/>
      <c r="AJ85" s="197"/>
      <c r="AK85" s="197"/>
      <c r="AL85" s="197"/>
      <c r="AM85" s="197"/>
      <c r="AN85" s="198" t="s">
        <v>61</v>
      </c>
      <c r="AO85" s="197"/>
      <c r="AP85" s="199"/>
      <c r="AQ85" s="36"/>
      <c r="AS85" s="79" t="s">
        <v>62</v>
      </c>
      <c r="AT85" s="80" t="s">
        <v>63</v>
      </c>
      <c r="AU85" s="80" t="s">
        <v>64</v>
      </c>
      <c r="AV85" s="80" t="s">
        <v>65</v>
      </c>
      <c r="AW85" s="80" t="s">
        <v>66</v>
      </c>
      <c r="AX85" s="80" t="s">
        <v>67</v>
      </c>
      <c r="AY85" s="80" t="s">
        <v>68</v>
      </c>
      <c r="AZ85" s="80" t="s">
        <v>69</v>
      </c>
      <c r="BA85" s="80" t="s">
        <v>70</v>
      </c>
      <c r="BB85" s="80" t="s">
        <v>71</v>
      </c>
      <c r="BC85" s="80" t="s">
        <v>72</v>
      </c>
      <c r="BD85" s="81" t="s">
        <v>73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74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191">
        <f>ROUND(SUM(AG88:AG91),2)</f>
        <v>0</v>
      </c>
      <c r="AH87" s="191"/>
      <c r="AI87" s="191"/>
      <c r="AJ87" s="191"/>
      <c r="AK87" s="191"/>
      <c r="AL87" s="191"/>
      <c r="AM87" s="191"/>
      <c r="AN87" s="192">
        <f>SUM(AG87,AT87)</f>
        <v>0</v>
      </c>
      <c r="AO87" s="192"/>
      <c r="AP87" s="192"/>
      <c r="AQ87" s="70"/>
      <c r="AS87" s="85">
        <f>ROUND(SUM(AS88:AS91),2)</f>
        <v>0</v>
      </c>
      <c r="AT87" s="86">
        <f>ROUND(SUM(AV87:AW87),2)</f>
        <v>0</v>
      </c>
      <c r="AU87" s="87">
        <f>ROUND(SUM(AU88:AU91),5)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ROUND(SUM(AZ88:AZ91),2)</f>
        <v>0</v>
      </c>
      <c r="BA87" s="86">
        <f>ROUND(SUM(BA88:BA91),2)</f>
        <v>0</v>
      </c>
      <c r="BB87" s="86">
        <f>ROUND(SUM(BB88:BB91),2)</f>
        <v>0</v>
      </c>
      <c r="BC87" s="86">
        <f>ROUND(SUM(BC88:BC91),2)</f>
        <v>0</v>
      </c>
      <c r="BD87" s="88">
        <f>ROUND(SUM(BD88:BD91),2)</f>
        <v>0</v>
      </c>
      <c r="BS87" s="89" t="s">
        <v>75</v>
      </c>
      <c r="BT87" s="89" t="s">
        <v>76</v>
      </c>
      <c r="BU87" s="90" t="s">
        <v>77</v>
      </c>
      <c r="BV87" s="89" t="s">
        <v>78</v>
      </c>
      <c r="BW87" s="89" t="s">
        <v>79</v>
      </c>
      <c r="BX87" s="89" t="s">
        <v>80</v>
      </c>
    </row>
    <row r="88" spans="1:89" s="5" customFormat="1" ht="37.5" customHeight="1">
      <c r="A88" s="91" t="s">
        <v>81</v>
      </c>
      <c r="B88" s="92"/>
      <c r="C88" s="93"/>
      <c r="D88" s="195" t="s">
        <v>82</v>
      </c>
      <c r="E88" s="195"/>
      <c r="F88" s="195"/>
      <c r="G88" s="195"/>
      <c r="H88" s="195"/>
      <c r="I88" s="94"/>
      <c r="J88" s="195" t="s">
        <v>83</v>
      </c>
      <c r="K88" s="195"/>
      <c r="L88" s="195"/>
      <c r="M88" s="195"/>
      <c r="N88" s="195"/>
      <c r="O88" s="195"/>
      <c r="P88" s="195"/>
      <c r="Q88" s="195"/>
      <c r="R88" s="195"/>
      <c r="S88" s="195"/>
      <c r="T88" s="195"/>
      <c r="U88" s="195"/>
      <c r="V88" s="195"/>
      <c r="W88" s="195"/>
      <c r="X88" s="195"/>
      <c r="Y88" s="195"/>
      <c r="Z88" s="195"/>
      <c r="AA88" s="195"/>
      <c r="AB88" s="195"/>
      <c r="AC88" s="195"/>
      <c r="AD88" s="195"/>
      <c r="AE88" s="195"/>
      <c r="AF88" s="195"/>
      <c r="AG88" s="193">
        <f>'1 - Centrum - chodníky a ...'!M30</f>
        <v>0</v>
      </c>
      <c r="AH88" s="194"/>
      <c r="AI88" s="194"/>
      <c r="AJ88" s="194"/>
      <c r="AK88" s="194"/>
      <c r="AL88" s="194"/>
      <c r="AM88" s="194"/>
      <c r="AN88" s="193">
        <f>SUM(AG88,AT88)</f>
        <v>0</v>
      </c>
      <c r="AO88" s="194"/>
      <c r="AP88" s="194"/>
      <c r="AQ88" s="95"/>
      <c r="AS88" s="96">
        <f>'1 - Centrum - chodníky a ...'!M28</f>
        <v>0</v>
      </c>
      <c r="AT88" s="97">
        <f>ROUND(SUM(AV88:AW88),2)</f>
        <v>0</v>
      </c>
      <c r="AU88" s="98">
        <f>'1 - Centrum - chodníky a ...'!W134</f>
        <v>0</v>
      </c>
      <c r="AV88" s="97">
        <f>'1 - Centrum - chodníky a ...'!M32</f>
        <v>0</v>
      </c>
      <c r="AW88" s="97">
        <f>'1 - Centrum - chodníky a ...'!M33</f>
        <v>0</v>
      </c>
      <c r="AX88" s="97">
        <f>'1 - Centrum - chodníky a ...'!M34</f>
        <v>0</v>
      </c>
      <c r="AY88" s="97">
        <f>'1 - Centrum - chodníky a ...'!M35</f>
        <v>0</v>
      </c>
      <c r="AZ88" s="97">
        <f>'1 - Centrum - chodníky a ...'!H32</f>
        <v>0</v>
      </c>
      <c r="BA88" s="97">
        <f>'1 - Centrum - chodníky a ...'!H33</f>
        <v>0</v>
      </c>
      <c r="BB88" s="97">
        <f>'1 - Centrum - chodníky a ...'!H34</f>
        <v>0</v>
      </c>
      <c r="BC88" s="97">
        <f>'1 - Centrum - chodníky a ...'!H35</f>
        <v>0</v>
      </c>
      <c r="BD88" s="99">
        <f>'1 - Centrum - chodníky a ...'!H36</f>
        <v>0</v>
      </c>
      <c r="BT88" s="100" t="s">
        <v>82</v>
      </c>
      <c r="BV88" s="100" t="s">
        <v>78</v>
      </c>
      <c r="BW88" s="100" t="s">
        <v>84</v>
      </c>
      <c r="BX88" s="100" t="s">
        <v>79</v>
      </c>
    </row>
    <row r="89" spans="1:89" s="5" customFormat="1" ht="37.5" customHeight="1">
      <c r="A89" s="91" t="s">
        <v>81</v>
      </c>
      <c r="B89" s="92"/>
      <c r="C89" s="93"/>
      <c r="D89" s="195" t="s">
        <v>85</v>
      </c>
      <c r="E89" s="195"/>
      <c r="F89" s="195"/>
      <c r="G89" s="195"/>
      <c r="H89" s="195"/>
      <c r="I89" s="94"/>
      <c r="J89" s="195" t="s">
        <v>86</v>
      </c>
      <c r="K89" s="195"/>
      <c r="L89" s="195"/>
      <c r="M89" s="195"/>
      <c r="N89" s="195"/>
      <c r="O89" s="195"/>
      <c r="P89" s="195"/>
      <c r="Q89" s="195"/>
      <c r="R89" s="195"/>
      <c r="S89" s="195"/>
      <c r="T89" s="195"/>
      <c r="U89" s="195"/>
      <c r="V89" s="195"/>
      <c r="W89" s="195"/>
      <c r="X89" s="195"/>
      <c r="Y89" s="195"/>
      <c r="Z89" s="195"/>
      <c r="AA89" s="195"/>
      <c r="AB89" s="195"/>
      <c r="AC89" s="195"/>
      <c r="AD89" s="195"/>
      <c r="AE89" s="195"/>
      <c r="AF89" s="195"/>
      <c r="AG89" s="193">
        <f>'2 - Luhy I. - chodníky ul...'!M30</f>
        <v>0</v>
      </c>
      <c r="AH89" s="194"/>
      <c r="AI89" s="194"/>
      <c r="AJ89" s="194"/>
      <c r="AK89" s="194"/>
      <c r="AL89" s="194"/>
      <c r="AM89" s="194"/>
      <c r="AN89" s="193">
        <f>SUM(AG89,AT89)</f>
        <v>0</v>
      </c>
      <c r="AO89" s="194"/>
      <c r="AP89" s="194"/>
      <c r="AQ89" s="95"/>
      <c r="AS89" s="96">
        <f>'2 - Luhy I. - chodníky ul...'!M28</f>
        <v>0</v>
      </c>
      <c r="AT89" s="97">
        <f>ROUND(SUM(AV89:AW89),2)</f>
        <v>0</v>
      </c>
      <c r="AU89" s="98">
        <f>'2 - Luhy I. - chodníky ul...'!W128</f>
        <v>0</v>
      </c>
      <c r="AV89" s="97">
        <f>'2 - Luhy I. - chodníky ul...'!M32</f>
        <v>0</v>
      </c>
      <c r="AW89" s="97">
        <f>'2 - Luhy I. - chodníky ul...'!M33</f>
        <v>0</v>
      </c>
      <c r="AX89" s="97">
        <f>'2 - Luhy I. - chodníky ul...'!M34</f>
        <v>0</v>
      </c>
      <c r="AY89" s="97">
        <f>'2 - Luhy I. - chodníky ul...'!M35</f>
        <v>0</v>
      </c>
      <c r="AZ89" s="97">
        <f>'2 - Luhy I. - chodníky ul...'!H32</f>
        <v>0</v>
      </c>
      <c r="BA89" s="97">
        <f>'2 - Luhy I. - chodníky ul...'!H33</f>
        <v>0</v>
      </c>
      <c r="BB89" s="97">
        <f>'2 - Luhy I. - chodníky ul...'!H34</f>
        <v>0</v>
      </c>
      <c r="BC89" s="97">
        <f>'2 - Luhy I. - chodníky ul...'!H35</f>
        <v>0</v>
      </c>
      <c r="BD89" s="99">
        <f>'2 - Luhy I. - chodníky ul...'!H36</f>
        <v>0</v>
      </c>
      <c r="BT89" s="100" t="s">
        <v>82</v>
      </c>
      <c r="BV89" s="100" t="s">
        <v>78</v>
      </c>
      <c r="BW89" s="100" t="s">
        <v>87</v>
      </c>
      <c r="BX89" s="100" t="s">
        <v>79</v>
      </c>
    </row>
    <row r="90" spans="1:89" s="5" customFormat="1" ht="37.5" customHeight="1">
      <c r="A90" s="91" t="s">
        <v>81</v>
      </c>
      <c r="B90" s="92"/>
      <c r="C90" s="93"/>
      <c r="D90" s="195" t="s">
        <v>88</v>
      </c>
      <c r="E90" s="195"/>
      <c r="F90" s="195"/>
      <c r="G90" s="195"/>
      <c r="H90" s="195"/>
      <c r="I90" s="94"/>
      <c r="J90" s="195" t="s">
        <v>89</v>
      </c>
      <c r="K90" s="195"/>
      <c r="L90" s="195"/>
      <c r="M90" s="195"/>
      <c r="N90" s="195"/>
      <c r="O90" s="195"/>
      <c r="P90" s="195"/>
      <c r="Q90" s="195"/>
      <c r="R90" s="195"/>
      <c r="S90" s="195"/>
      <c r="T90" s="195"/>
      <c r="U90" s="195"/>
      <c r="V90" s="195"/>
      <c r="W90" s="195"/>
      <c r="X90" s="195"/>
      <c r="Y90" s="195"/>
      <c r="Z90" s="195"/>
      <c r="AA90" s="195"/>
      <c r="AB90" s="195"/>
      <c r="AC90" s="195"/>
      <c r="AD90" s="195"/>
      <c r="AE90" s="195"/>
      <c r="AF90" s="195"/>
      <c r="AG90" s="193">
        <f>'3 - Štrkovec - ul. Gumáre...'!M30</f>
        <v>0</v>
      </c>
      <c r="AH90" s="194"/>
      <c r="AI90" s="194"/>
      <c r="AJ90" s="194"/>
      <c r="AK90" s="194"/>
      <c r="AL90" s="194"/>
      <c r="AM90" s="194"/>
      <c r="AN90" s="193">
        <f>SUM(AG90,AT90)</f>
        <v>0</v>
      </c>
      <c r="AO90" s="194"/>
      <c r="AP90" s="194"/>
      <c r="AQ90" s="95"/>
      <c r="AS90" s="96">
        <f>'3 - Štrkovec - ul. Gumáre...'!M28</f>
        <v>0</v>
      </c>
      <c r="AT90" s="97">
        <f>ROUND(SUM(AV90:AW90),2)</f>
        <v>0</v>
      </c>
      <c r="AU90" s="98">
        <f>'3 - Štrkovec - ul. Gumáre...'!W128</f>
        <v>0</v>
      </c>
      <c r="AV90" s="97">
        <f>'3 - Štrkovec - ul. Gumáre...'!M32</f>
        <v>0</v>
      </c>
      <c r="AW90" s="97">
        <f>'3 - Štrkovec - ul. Gumáre...'!M33</f>
        <v>0</v>
      </c>
      <c r="AX90" s="97">
        <f>'3 - Štrkovec - ul. Gumáre...'!M34</f>
        <v>0</v>
      </c>
      <c r="AY90" s="97">
        <f>'3 - Štrkovec - ul. Gumáre...'!M35</f>
        <v>0</v>
      </c>
      <c r="AZ90" s="97">
        <f>'3 - Štrkovec - ul. Gumáre...'!H32</f>
        <v>0</v>
      </c>
      <c r="BA90" s="97">
        <f>'3 - Štrkovec - ul. Gumáre...'!H33</f>
        <v>0</v>
      </c>
      <c r="BB90" s="97">
        <f>'3 - Štrkovec - ul. Gumáre...'!H34</f>
        <v>0</v>
      </c>
      <c r="BC90" s="97">
        <f>'3 - Štrkovec - ul. Gumáre...'!H35</f>
        <v>0</v>
      </c>
      <c r="BD90" s="99">
        <f>'3 - Štrkovec - ul. Gumáre...'!H36</f>
        <v>0</v>
      </c>
      <c r="BT90" s="100" t="s">
        <v>82</v>
      </c>
      <c r="BV90" s="100" t="s">
        <v>78</v>
      </c>
      <c r="BW90" s="100" t="s">
        <v>90</v>
      </c>
      <c r="BX90" s="100" t="s">
        <v>79</v>
      </c>
    </row>
    <row r="91" spans="1:89" s="5" customFormat="1" ht="22.5" customHeight="1">
      <c r="A91" s="91" t="s">
        <v>81</v>
      </c>
      <c r="B91" s="92"/>
      <c r="C91" s="93"/>
      <c r="D91" s="195" t="s">
        <v>91</v>
      </c>
      <c r="E91" s="195"/>
      <c r="F91" s="195"/>
      <c r="G91" s="195"/>
      <c r="H91" s="195"/>
      <c r="I91" s="94"/>
      <c r="J91" s="195" t="s">
        <v>92</v>
      </c>
      <c r="K91" s="195"/>
      <c r="L91" s="195"/>
      <c r="M91" s="195"/>
      <c r="N91" s="195"/>
      <c r="O91" s="195"/>
      <c r="P91" s="195"/>
      <c r="Q91" s="195"/>
      <c r="R91" s="195"/>
      <c r="S91" s="195"/>
      <c r="T91" s="195"/>
      <c r="U91" s="195"/>
      <c r="V91" s="195"/>
      <c r="W91" s="195"/>
      <c r="X91" s="195"/>
      <c r="Y91" s="195"/>
      <c r="Z91" s="195"/>
      <c r="AA91" s="195"/>
      <c r="AB91" s="195"/>
      <c r="AC91" s="195"/>
      <c r="AD91" s="195"/>
      <c r="AE91" s="195"/>
      <c r="AF91" s="195"/>
      <c r="AG91" s="193">
        <f>'4 - Šípok - ul. Lúčna, ul...'!M30</f>
        <v>0</v>
      </c>
      <c r="AH91" s="194"/>
      <c r="AI91" s="194"/>
      <c r="AJ91" s="194"/>
      <c r="AK91" s="194"/>
      <c r="AL91" s="194"/>
      <c r="AM91" s="194"/>
      <c r="AN91" s="193">
        <f>SUM(AG91,AT91)</f>
        <v>0</v>
      </c>
      <c r="AO91" s="194"/>
      <c r="AP91" s="194"/>
      <c r="AQ91" s="95"/>
      <c r="AS91" s="101">
        <f>'4 - Šípok - ul. Lúčna, ul...'!M28</f>
        <v>0</v>
      </c>
      <c r="AT91" s="102">
        <f>ROUND(SUM(AV91:AW91),2)</f>
        <v>0</v>
      </c>
      <c r="AU91" s="103">
        <f>'4 - Šípok - ul. Lúčna, ul...'!W124</f>
        <v>0</v>
      </c>
      <c r="AV91" s="102">
        <f>'4 - Šípok - ul. Lúčna, ul...'!M32</f>
        <v>0</v>
      </c>
      <c r="AW91" s="102">
        <f>'4 - Šípok - ul. Lúčna, ul...'!M33</f>
        <v>0</v>
      </c>
      <c r="AX91" s="102">
        <f>'4 - Šípok - ul. Lúčna, ul...'!M34</f>
        <v>0</v>
      </c>
      <c r="AY91" s="102">
        <f>'4 - Šípok - ul. Lúčna, ul...'!M35</f>
        <v>0</v>
      </c>
      <c r="AZ91" s="102">
        <f>'4 - Šípok - ul. Lúčna, ul...'!H32</f>
        <v>0</v>
      </c>
      <c r="BA91" s="102">
        <f>'4 - Šípok - ul. Lúčna, ul...'!H33</f>
        <v>0</v>
      </c>
      <c r="BB91" s="102">
        <f>'4 - Šípok - ul. Lúčna, ul...'!H34</f>
        <v>0</v>
      </c>
      <c r="BC91" s="102">
        <f>'4 - Šípok - ul. Lúčna, ul...'!H35</f>
        <v>0</v>
      </c>
      <c r="BD91" s="104">
        <f>'4 - Šípok - ul. Lúčna, ul...'!H36</f>
        <v>0</v>
      </c>
      <c r="BT91" s="100" t="s">
        <v>82</v>
      </c>
      <c r="BV91" s="100" t="s">
        <v>78</v>
      </c>
      <c r="BW91" s="100" t="s">
        <v>93</v>
      </c>
      <c r="BX91" s="100" t="s">
        <v>79</v>
      </c>
    </row>
    <row r="92" spans="1:89">
      <c r="B92" s="21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2"/>
    </row>
    <row r="93" spans="1:89" s="1" customFormat="1" ht="30" customHeight="1">
      <c r="B93" s="34"/>
      <c r="C93" s="83" t="s">
        <v>94</v>
      </c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192">
        <f>ROUND(SUM(AG94:AG97),2)</f>
        <v>0</v>
      </c>
      <c r="AH93" s="192"/>
      <c r="AI93" s="192"/>
      <c r="AJ93" s="192"/>
      <c r="AK93" s="192"/>
      <c r="AL93" s="192"/>
      <c r="AM93" s="192"/>
      <c r="AN93" s="192">
        <f>ROUND(SUM(AN94:AN97),2)</f>
        <v>0</v>
      </c>
      <c r="AO93" s="192"/>
      <c r="AP93" s="192"/>
      <c r="AQ93" s="36"/>
      <c r="AS93" s="79" t="s">
        <v>95</v>
      </c>
      <c r="AT93" s="80" t="s">
        <v>96</v>
      </c>
      <c r="AU93" s="80" t="s">
        <v>40</v>
      </c>
      <c r="AV93" s="81" t="s">
        <v>63</v>
      </c>
    </row>
    <row r="94" spans="1:89" s="1" customFormat="1" ht="19.899999999999999" customHeight="1">
      <c r="B94" s="34"/>
      <c r="C94" s="35"/>
      <c r="D94" s="105" t="s">
        <v>97</v>
      </c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189">
        <f>ROUND(AG87*AS94,2)</f>
        <v>0</v>
      </c>
      <c r="AH94" s="190"/>
      <c r="AI94" s="190"/>
      <c r="AJ94" s="190"/>
      <c r="AK94" s="190"/>
      <c r="AL94" s="190"/>
      <c r="AM94" s="190"/>
      <c r="AN94" s="190">
        <f>ROUND(AG94+AV94,2)</f>
        <v>0</v>
      </c>
      <c r="AO94" s="190"/>
      <c r="AP94" s="190"/>
      <c r="AQ94" s="36"/>
      <c r="AS94" s="106">
        <v>0</v>
      </c>
      <c r="AT94" s="107" t="s">
        <v>98</v>
      </c>
      <c r="AU94" s="107" t="s">
        <v>41</v>
      </c>
      <c r="AV94" s="108">
        <f>ROUND(IF(AU94="základná",AG94*L31,IF(AU94="znížená",AG94*L32,0)),2)</f>
        <v>0</v>
      </c>
      <c r="BV94" s="17" t="s">
        <v>99</v>
      </c>
      <c r="BY94" s="109">
        <f>IF(AU94="základná",AV94,0)</f>
        <v>0</v>
      </c>
      <c r="BZ94" s="109">
        <f>IF(AU94="znížená",AV94,0)</f>
        <v>0</v>
      </c>
      <c r="CA94" s="109">
        <v>0</v>
      </c>
      <c r="CB94" s="109">
        <v>0</v>
      </c>
      <c r="CC94" s="109">
        <v>0</v>
      </c>
      <c r="CD94" s="109">
        <f>IF(AU94="základná",AG94,0)</f>
        <v>0</v>
      </c>
      <c r="CE94" s="109">
        <f>IF(AU94="znížená",AG94,0)</f>
        <v>0</v>
      </c>
      <c r="CF94" s="109">
        <f>IF(AU94="zákl. prenesená",AG94,0)</f>
        <v>0</v>
      </c>
      <c r="CG94" s="109">
        <f>IF(AU94="zníž. prenesená",AG94,0)</f>
        <v>0</v>
      </c>
      <c r="CH94" s="109">
        <f>IF(AU94="nulová",AG94,0)</f>
        <v>0</v>
      </c>
      <c r="CI94" s="17">
        <f>IF(AU94="základná",1,IF(AU94="znížená",2,IF(AU94="zákl. prenesená",4,IF(AU94="zníž. prenesená",5,3))))</f>
        <v>1</v>
      </c>
      <c r="CJ94" s="17">
        <f>IF(AT94="stavebná časť",1,IF(8894="investičná časť",2,3))</f>
        <v>1</v>
      </c>
      <c r="CK94" s="17" t="str">
        <f>IF(D94="Vyplň vlastné","","x")</f>
        <v>x</v>
      </c>
    </row>
    <row r="95" spans="1:89" s="1" customFormat="1" ht="19.899999999999999" customHeight="1">
      <c r="B95" s="34"/>
      <c r="C95" s="35"/>
      <c r="D95" s="187" t="s">
        <v>100</v>
      </c>
      <c r="E95" s="188"/>
      <c r="F95" s="188"/>
      <c r="G95" s="188"/>
      <c r="H95" s="188"/>
      <c r="I95" s="188"/>
      <c r="J95" s="188"/>
      <c r="K95" s="188"/>
      <c r="L95" s="188"/>
      <c r="M95" s="188"/>
      <c r="N95" s="188"/>
      <c r="O95" s="188"/>
      <c r="P95" s="188"/>
      <c r="Q95" s="188"/>
      <c r="R95" s="188"/>
      <c r="S95" s="188"/>
      <c r="T95" s="188"/>
      <c r="U95" s="188"/>
      <c r="V95" s="188"/>
      <c r="W95" s="188"/>
      <c r="X95" s="188"/>
      <c r="Y95" s="188"/>
      <c r="Z95" s="188"/>
      <c r="AA95" s="188"/>
      <c r="AB95" s="188"/>
      <c r="AC95" s="35"/>
      <c r="AD95" s="35"/>
      <c r="AE95" s="35"/>
      <c r="AF95" s="35"/>
      <c r="AG95" s="189">
        <f>AG87*AS95</f>
        <v>0</v>
      </c>
      <c r="AH95" s="190"/>
      <c r="AI95" s="190"/>
      <c r="AJ95" s="190"/>
      <c r="AK95" s="190"/>
      <c r="AL95" s="190"/>
      <c r="AM95" s="190"/>
      <c r="AN95" s="190">
        <f>AG95+AV95</f>
        <v>0</v>
      </c>
      <c r="AO95" s="190"/>
      <c r="AP95" s="190"/>
      <c r="AQ95" s="36"/>
      <c r="AS95" s="110">
        <v>0</v>
      </c>
      <c r="AT95" s="111" t="s">
        <v>98</v>
      </c>
      <c r="AU95" s="111" t="s">
        <v>41</v>
      </c>
      <c r="AV95" s="112">
        <f>ROUND(IF(AU95="nulová",0,IF(OR(AU95="základná",AU95="zákl. prenesená"),AG95*L31,AG95*L32)),2)</f>
        <v>0</v>
      </c>
      <c r="BV95" s="17" t="s">
        <v>101</v>
      </c>
      <c r="BY95" s="109">
        <f>IF(AU95="základná",AV95,0)</f>
        <v>0</v>
      </c>
      <c r="BZ95" s="109">
        <f>IF(AU95="znížená",AV95,0)</f>
        <v>0</v>
      </c>
      <c r="CA95" s="109">
        <f>IF(AU95="zákl. prenesená",AV95,0)</f>
        <v>0</v>
      </c>
      <c r="CB95" s="109">
        <f>IF(AU95="zníž. prenesená",AV95,0)</f>
        <v>0</v>
      </c>
      <c r="CC95" s="109">
        <f>IF(AU95="nulová",AV95,0)</f>
        <v>0</v>
      </c>
      <c r="CD95" s="109">
        <f>IF(AU95="základná",AG95,0)</f>
        <v>0</v>
      </c>
      <c r="CE95" s="109">
        <f>IF(AU95="znížená",AG95,0)</f>
        <v>0</v>
      </c>
      <c r="CF95" s="109">
        <f>IF(AU95="zákl. prenesená",AG95,0)</f>
        <v>0</v>
      </c>
      <c r="CG95" s="109">
        <f>IF(AU95="zníž. prenesená",AG95,0)</f>
        <v>0</v>
      </c>
      <c r="CH95" s="109">
        <f>IF(AU95="nulová",AG95,0)</f>
        <v>0</v>
      </c>
      <c r="CI95" s="17">
        <f>IF(AU95="základná",1,IF(AU95="znížená",2,IF(AU95="zákl. prenesená",4,IF(AU95="zníž. prenesená",5,3))))</f>
        <v>1</v>
      </c>
      <c r="CJ95" s="17">
        <f>IF(AT95="stavebná časť",1,IF(8895="investičná časť",2,3))</f>
        <v>1</v>
      </c>
      <c r="CK95" s="17" t="str">
        <f>IF(D95="Vyplň vlastné","","x")</f>
        <v/>
      </c>
    </row>
    <row r="96" spans="1:89" s="1" customFormat="1" ht="19.899999999999999" customHeight="1">
      <c r="B96" s="34"/>
      <c r="C96" s="35"/>
      <c r="D96" s="187" t="s">
        <v>100</v>
      </c>
      <c r="E96" s="188"/>
      <c r="F96" s="188"/>
      <c r="G96" s="188"/>
      <c r="H96" s="188"/>
      <c r="I96" s="188"/>
      <c r="J96" s="188"/>
      <c r="K96" s="188"/>
      <c r="L96" s="188"/>
      <c r="M96" s="188"/>
      <c r="N96" s="188"/>
      <c r="O96" s="188"/>
      <c r="P96" s="188"/>
      <c r="Q96" s="188"/>
      <c r="R96" s="188"/>
      <c r="S96" s="188"/>
      <c r="T96" s="188"/>
      <c r="U96" s="188"/>
      <c r="V96" s="188"/>
      <c r="W96" s="188"/>
      <c r="X96" s="188"/>
      <c r="Y96" s="188"/>
      <c r="Z96" s="188"/>
      <c r="AA96" s="188"/>
      <c r="AB96" s="188"/>
      <c r="AC96" s="35"/>
      <c r="AD96" s="35"/>
      <c r="AE96" s="35"/>
      <c r="AF96" s="35"/>
      <c r="AG96" s="189">
        <f>AG87*AS96</f>
        <v>0</v>
      </c>
      <c r="AH96" s="190"/>
      <c r="AI96" s="190"/>
      <c r="AJ96" s="190"/>
      <c r="AK96" s="190"/>
      <c r="AL96" s="190"/>
      <c r="AM96" s="190"/>
      <c r="AN96" s="190">
        <f>AG96+AV96</f>
        <v>0</v>
      </c>
      <c r="AO96" s="190"/>
      <c r="AP96" s="190"/>
      <c r="AQ96" s="36"/>
      <c r="AS96" s="110">
        <v>0</v>
      </c>
      <c r="AT96" s="111" t="s">
        <v>98</v>
      </c>
      <c r="AU96" s="111" t="s">
        <v>41</v>
      </c>
      <c r="AV96" s="112">
        <f>ROUND(IF(AU96="nulová",0,IF(OR(AU96="základná",AU96="zákl. prenesená"),AG96*L31,AG96*L32)),2)</f>
        <v>0</v>
      </c>
      <c r="BV96" s="17" t="s">
        <v>101</v>
      </c>
      <c r="BY96" s="109">
        <f>IF(AU96="základná",AV96,0)</f>
        <v>0</v>
      </c>
      <c r="BZ96" s="109">
        <f>IF(AU96="znížená",AV96,0)</f>
        <v>0</v>
      </c>
      <c r="CA96" s="109">
        <f>IF(AU96="zákl. prenesená",AV96,0)</f>
        <v>0</v>
      </c>
      <c r="CB96" s="109">
        <f>IF(AU96="zníž. prenesená",AV96,0)</f>
        <v>0</v>
      </c>
      <c r="CC96" s="109">
        <f>IF(AU96="nulová",AV96,0)</f>
        <v>0</v>
      </c>
      <c r="CD96" s="109">
        <f>IF(AU96="základná",AG96,0)</f>
        <v>0</v>
      </c>
      <c r="CE96" s="109">
        <f>IF(AU96="znížená",AG96,0)</f>
        <v>0</v>
      </c>
      <c r="CF96" s="109">
        <f>IF(AU96="zákl. prenesená",AG96,0)</f>
        <v>0</v>
      </c>
      <c r="CG96" s="109">
        <f>IF(AU96="zníž. prenesená",AG96,0)</f>
        <v>0</v>
      </c>
      <c r="CH96" s="109">
        <f>IF(AU96="nulová",AG96,0)</f>
        <v>0</v>
      </c>
      <c r="CI96" s="17">
        <f>IF(AU96="základná",1,IF(AU96="znížená",2,IF(AU96="zákl. prenesená",4,IF(AU96="zníž. prenesená",5,3))))</f>
        <v>1</v>
      </c>
      <c r="CJ96" s="17">
        <f>IF(AT96="stavebná časť",1,IF(8896="investičná časť",2,3))</f>
        <v>1</v>
      </c>
      <c r="CK96" s="17" t="str">
        <f>IF(D96="Vyplň vlastné","","x")</f>
        <v/>
      </c>
    </row>
    <row r="97" spans="2:89" s="1" customFormat="1" ht="19.899999999999999" customHeight="1">
      <c r="B97" s="34"/>
      <c r="C97" s="35"/>
      <c r="D97" s="187" t="s">
        <v>100</v>
      </c>
      <c r="E97" s="188"/>
      <c r="F97" s="188"/>
      <c r="G97" s="188"/>
      <c r="H97" s="188"/>
      <c r="I97" s="188"/>
      <c r="J97" s="188"/>
      <c r="K97" s="188"/>
      <c r="L97" s="188"/>
      <c r="M97" s="188"/>
      <c r="N97" s="188"/>
      <c r="O97" s="188"/>
      <c r="P97" s="188"/>
      <c r="Q97" s="188"/>
      <c r="R97" s="188"/>
      <c r="S97" s="188"/>
      <c r="T97" s="188"/>
      <c r="U97" s="188"/>
      <c r="V97" s="188"/>
      <c r="W97" s="188"/>
      <c r="X97" s="188"/>
      <c r="Y97" s="188"/>
      <c r="Z97" s="188"/>
      <c r="AA97" s="188"/>
      <c r="AB97" s="188"/>
      <c r="AC97" s="35"/>
      <c r="AD97" s="35"/>
      <c r="AE97" s="35"/>
      <c r="AF97" s="35"/>
      <c r="AG97" s="189">
        <f>AG87*AS97</f>
        <v>0</v>
      </c>
      <c r="AH97" s="190"/>
      <c r="AI97" s="190"/>
      <c r="AJ97" s="190"/>
      <c r="AK97" s="190"/>
      <c r="AL97" s="190"/>
      <c r="AM97" s="190"/>
      <c r="AN97" s="190">
        <f>AG97+AV97</f>
        <v>0</v>
      </c>
      <c r="AO97" s="190"/>
      <c r="AP97" s="190"/>
      <c r="AQ97" s="36"/>
      <c r="AS97" s="113">
        <v>0</v>
      </c>
      <c r="AT97" s="114" t="s">
        <v>98</v>
      </c>
      <c r="AU97" s="114" t="s">
        <v>41</v>
      </c>
      <c r="AV97" s="115">
        <f>ROUND(IF(AU97="nulová",0,IF(OR(AU97="základná",AU97="zákl. prenesená"),AG97*L31,AG97*L32)),2)</f>
        <v>0</v>
      </c>
      <c r="BV97" s="17" t="s">
        <v>101</v>
      </c>
      <c r="BY97" s="109">
        <f>IF(AU97="základná",AV97,0)</f>
        <v>0</v>
      </c>
      <c r="BZ97" s="109">
        <f>IF(AU97="znížená",AV97,0)</f>
        <v>0</v>
      </c>
      <c r="CA97" s="109">
        <f>IF(AU97="zákl. prenesená",AV97,0)</f>
        <v>0</v>
      </c>
      <c r="CB97" s="109">
        <f>IF(AU97="zníž. prenesená",AV97,0)</f>
        <v>0</v>
      </c>
      <c r="CC97" s="109">
        <f>IF(AU97="nulová",AV97,0)</f>
        <v>0</v>
      </c>
      <c r="CD97" s="109">
        <f>IF(AU97="základná",AG97,0)</f>
        <v>0</v>
      </c>
      <c r="CE97" s="109">
        <f>IF(AU97="znížená",AG97,0)</f>
        <v>0</v>
      </c>
      <c r="CF97" s="109">
        <f>IF(AU97="zákl. prenesená",AG97,0)</f>
        <v>0</v>
      </c>
      <c r="CG97" s="109">
        <f>IF(AU97="zníž. prenesená",AG97,0)</f>
        <v>0</v>
      </c>
      <c r="CH97" s="109">
        <f>IF(AU97="nulová",AG97,0)</f>
        <v>0</v>
      </c>
      <c r="CI97" s="17">
        <f>IF(AU97="základná",1,IF(AU97="znížená",2,IF(AU97="zákl. prenesená",4,IF(AU97="zníž. prenesená",5,3))))</f>
        <v>1</v>
      </c>
      <c r="CJ97" s="17">
        <f>IF(AT97="stavebná časť",1,IF(8897="investičná časť",2,3))</f>
        <v>1</v>
      </c>
      <c r="CK97" s="17" t="str">
        <f>IF(D97="Vyplň vlastné","","x")</f>
        <v/>
      </c>
    </row>
    <row r="98" spans="2:89" s="1" customFormat="1" ht="10.9" customHeight="1">
      <c r="B98" s="34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6"/>
    </row>
    <row r="99" spans="2:89" s="1" customFormat="1" ht="30" customHeight="1">
      <c r="B99" s="34"/>
      <c r="C99" s="116" t="s">
        <v>102</v>
      </c>
      <c r="D99" s="117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  <c r="U99" s="117"/>
      <c r="V99" s="117"/>
      <c r="W99" s="117"/>
      <c r="X99" s="117"/>
      <c r="Y99" s="117"/>
      <c r="Z99" s="117"/>
      <c r="AA99" s="117"/>
      <c r="AB99" s="117"/>
      <c r="AC99" s="117"/>
      <c r="AD99" s="117"/>
      <c r="AE99" s="117"/>
      <c r="AF99" s="117"/>
      <c r="AG99" s="184">
        <f>ROUND(AG87+AG93,2)</f>
        <v>0</v>
      </c>
      <c r="AH99" s="184"/>
      <c r="AI99" s="184"/>
      <c r="AJ99" s="184"/>
      <c r="AK99" s="184"/>
      <c r="AL99" s="184"/>
      <c r="AM99" s="184"/>
      <c r="AN99" s="184">
        <f>AN87+AN93</f>
        <v>0</v>
      </c>
      <c r="AO99" s="184"/>
      <c r="AP99" s="184"/>
      <c r="AQ99" s="36"/>
    </row>
    <row r="100" spans="2:89" s="1" customFormat="1" ht="6.95" customHeight="1">
      <c r="B100" s="58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9"/>
      <c r="AG100" s="59"/>
      <c r="AH100" s="59"/>
      <c r="AI100" s="59"/>
      <c r="AJ100" s="59"/>
      <c r="AK100" s="59"/>
      <c r="AL100" s="59"/>
      <c r="AM100" s="59"/>
      <c r="AN100" s="59"/>
      <c r="AO100" s="59"/>
      <c r="AP100" s="59"/>
      <c r="AQ100" s="60"/>
    </row>
  </sheetData>
  <sheetProtection algorithmName="SHA-512" hashValue="oKBNQbN4xakGTrETN6lAEWvkPE/wal6Ghk40Bnr6hUFi8XLzzNbyayptD6ff3OzQj6rA+Mi5Oj3BuVgQbfDXVA==" saltValue="Ee+ZCcKxGcz1ounGO8SLUg==" spinCount="100000" sheet="1" objects="1" scenarios="1" formatCells="0" formatColumns="0" formatRows="0" sort="0" autoFilter="0"/>
  <mergeCells count="70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N89:AP89"/>
    <mergeCell ref="AG89:AM89"/>
    <mergeCell ref="D89:H89"/>
    <mergeCell ref="J89:AF89"/>
    <mergeCell ref="AN90:AP90"/>
    <mergeCell ref="AG90:AM90"/>
    <mergeCell ref="D90:H90"/>
    <mergeCell ref="J90:AF90"/>
    <mergeCell ref="AN91:AP91"/>
    <mergeCell ref="AG91:AM91"/>
    <mergeCell ref="D91:H91"/>
    <mergeCell ref="J91:AF91"/>
    <mergeCell ref="AG94:AM94"/>
    <mergeCell ref="AN94:AP94"/>
    <mergeCell ref="AG99:AM99"/>
    <mergeCell ref="AN99:AP99"/>
    <mergeCell ref="AR2:BE2"/>
    <mergeCell ref="D97:AB97"/>
    <mergeCell ref="AG97:AM97"/>
    <mergeCell ref="AN97:AP97"/>
    <mergeCell ref="AG87:AM87"/>
    <mergeCell ref="AN87:AP87"/>
    <mergeCell ref="AG93:AM93"/>
    <mergeCell ref="AN93:AP93"/>
    <mergeCell ref="D95:AB95"/>
    <mergeCell ref="AG95:AM95"/>
    <mergeCell ref="AN95:AP95"/>
    <mergeCell ref="D96:AB96"/>
    <mergeCell ref="AG96:AM96"/>
    <mergeCell ref="AN96:AP96"/>
  </mergeCells>
  <dataValidations count="2">
    <dataValidation type="list" allowBlank="1" showInputMessage="1" showErrorMessage="1" error="Povolené sú hodnoty základná, znížená, nulová." sqref="AU94:AU98">
      <formula1>"základná, znížená, nulová"</formula1>
    </dataValidation>
    <dataValidation type="list" allowBlank="1" showInputMessage="1" showErrorMessage="1" error="Povolené sú hodnoty stavebná časť, technologická časť, investičná časť." sqref="AT94:AT98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1 - Centrum - chodníky a ...'!C2" display="/"/>
    <hyperlink ref="A89" location="'2 - Luhy I. - chodníky ul...'!C2" display="/"/>
    <hyperlink ref="A90" location="'3 - Štrkovec - ul. Gumáre...'!C2" display="/"/>
    <hyperlink ref="A91" location="'4 - Šípok - ul. Lúčna, ul...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333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103</v>
      </c>
      <c r="G1" s="13"/>
      <c r="H1" s="231" t="s">
        <v>104</v>
      </c>
      <c r="I1" s="231"/>
      <c r="J1" s="231"/>
      <c r="K1" s="231"/>
      <c r="L1" s="13" t="s">
        <v>105</v>
      </c>
      <c r="M1" s="11"/>
      <c r="N1" s="11"/>
      <c r="O1" s="12" t="s">
        <v>106</v>
      </c>
      <c r="P1" s="11"/>
      <c r="Q1" s="11"/>
      <c r="R1" s="11"/>
      <c r="S1" s="13" t="s">
        <v>107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18" t="s">
        <v>7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S2" s="185" t="s">
        <v>8</v>
      </c>
      <c r="T2" s="186"/>
      <c r="U2" s="186"/>
      <c r="V2" s="186"/>
      <c r="W2" s="186"/>
      <c r="X2" s="186"/>
      <c r="Y2" s="186"/>
      <c r="Z2" s="186"/>
      <c r="AA2" s="186"/>
      <c r="AB2" s="186"/>
      <c r="AC2" s="186"/>
      <c r="AT2" s="17" t="s">
        <v>84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76</v>
      </c>
    </row>
    <row r="4" spans="1:66" ht="36.950000000000003" customHeight="1">
      <c r="B4" s="21"/>
      <c r="C4" s="200" t="s">
        <v>108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ht="25.35" customHeight="1">
      <c r="B6" s="21"/>
      <c r="C6" s="25"/>
      <c r="D6" s="29" t="s">
        <v>17</v>
      </c>
      <c r="E6" s="25"/>
      <c r="F6" s="261" t="str">
        <f>'Rekapitulácia stavby'!K6</f>
        <v>Zemné a elektroinštalačné práce pre rozšírenie verejného osvetlenia</v>
      </c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5"/>
      <c r="R6" s="22"/>
    </row>
    <row r="7" spans="1:66" s="1" customFormat="1" ht="32.85" customHeight="1">
      <c r="B7" s="34"/>
      <c r="C7" s="35"/>
      <c r="D7" s="28" t="s">
        <v>109</v>
      </c>
      <c r="E7" s="35"/>
      <c r="F7" s="224" t="s">
        <v>110</v>
      </c>
      <c r="G7" s="260"/>
      <c r="H7" s="260"/>
      <c r="I7" s="260"/>
      <c r="J7" s="260"/>
      <c r="K7" s="260"/>
      <c r="L7" s="260"/>
      <c r="M7" s="260"/>
      <c r="N7" s="260"/>
      <c r="O7" s="260"/>
      <c r="P7" s="260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75" t="str">
        <f>'Rekapitulácia stavby'!AN8</f>
        <v>20. 7. 2017</v>
      </c>
      <c r="P9" s="263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26</v>
      </c>
      <c r="E11" s="35"/>
      <c r="F11" s="35"/>
      <c r="G11" s="35"/>
      <c r="H11" s="35"/>
      <c r="I11" s="35"/>
      <c r="J11" s="35"/>
      <c r="K11" s="35"/>
      <c r="L11" s="35"/>
      <c r="M11" s="29" t="s">
        <v>27</v>
      </c>
      <c r="N11" s="35"/>
      <c r="O11" s="222" t="s">
        <v>20</v>
      </c>
      <c r="P11" s="222"/>
      <c r="Q11" s="35"/>
      <c r="R11" s="36"/>
    </row>
    <row r="12" spans="1:66" s="1" customFormat="1" ht="18" customHeight="1">
      <c r="B12" s="34"/>
      <c r="C12" s="35"/>
      <c r="D12" s="35"/>
      <c r="E12" s="27" t="s">
        <v>28</v>
      </c>
      <c r="F12" s="35"/>
      <c r="G12" s="35"/>
      <c r="H12" s="35"/>
      <c r="I12" s="35"/>
      <c r="J12" s="35"/>
      <c r="K12" s="35"/>
      <c r="L12" s="35"/>
      <c r="M12" s="29" t="s">
        <v>29</v>
      </c>
      <c r="N12" s="35"/>
      <c r="O12" s="222" t="s">
        <v>20</v>
      </c>
      <c r="P12" s="222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30</v>
      </c>
      <c r="E14" s="35"/>
      <c r="F14" s="35"/>
      <c r="G14" s="35"/>
      <c r="H14" s="35"/>
      <c r="I14" s="35"/>
      <c r="J14" s="35"/>
      <c r="K14" s="35"/>
      <c r="L14" s="35"/>
      <c r="M14" s="29" t="s">
        <v>27</v>
      </c>
      <c r="N14" s="35"/>
      <c r="O14" s="276" t="str">
        <f>IF('Rekapitulácia stavby'!AN13="","",'Rekapitulácia stavby'!AN13)</f>
        <v>Vyplň údaj</v>
      </c>
      <c r="P14" s="222"/>
      <c r="Q14" s="35"/>
      <c r="R14" s="36"/>
    </row>
    <row r="15" spans="1:66" s="1" customFormat="1" ht="18" customHeight="1">
      <c r="B15" s="34"/>
      <c r="C15" s="35"/>
      <c r="D15" s="35"/>
      <c r="E15" s="276" t="str">
        <f>IF('Rekapitulácia stavby'!E14="","",'Rekapitulácia stavby'!E14)</f>
        <v>Vyplň údaj</v>
      </c>
      <c r="F15" s="277"/>
      <c r="G15" s="277"/>
      <c r="H15" s="277"/>
      <c r="I15" s="277"/>
      <c r="J15" s="277"/>
      <c r="K15" s="277"/>
      <c r="L15" s="277"/>
      <c r="M15" s="29" t="s">
        <v>29</v>
      </c>
      <c r="N15" s="35"/>
      <c r="O15" s="276" t="str">
        <f>IF('Rekapitulácia stavby'!AN14="","",'Rekapitulácia stavby'!AN14)</f>
        <v>Vyplň údaj</v>
      </c>
      <c r="P15" s="222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32</v>
      </c>
      <c r="E17" s="35"/>
      <c r="F17" s="35"/>
      <c r="G17" s="35"/>
      <c r="H17" s="35"/>
      <c r="I17" s="35"/>
      <c r="J17" s="35"/>
      <c r="K17" s="35"/>
      <c r="L17" s="35"/>
      <c r="M17" s="29" t="s">
        <v>27</v>
      </c>
      <c r="N17" s="35"/>
      <c r="O17" s="222" t="str">
        <f>IF('Rekapitulácia stavby'!AN16="","",'Rekapitulácia stavby'!AN16)</f>
        <v/>
      </c>
      <c r="P17" s="222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29</v>
      </c>
      <c r="N18" s="35"/>
      <c r="O18" s="222" t="str">
        <f>IF('Rekapitulácia stavby'!AN17="","",'Rekapitulácia stavby'!AN17)</f>
        <v/>
      </c>
      <c r="P18" s="222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27</v>
      </c>
      <c r="N20" s="35"/>
      <c r="O20" s="222" t="str">
        <f>IF('Rekapitulácia stavby'!AN19="","",'Rekapitulácia stavby'!AN19)</f>
        <v/>
      </c>
      <c r="P20" s="222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29</v>
      </c>
      <c r="N21" s="35"/>
      <c r="O21" s="222" t="str">
        <f>IF('Rekapitulácia stavby'!AN20="","",'Rekapitulácia stavby'!AN20)</f>
        <v/>
      </c>
      <c r="P21" s="222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22.5" customHeight="1">
      <c r="B24" s="34"/>
      <c r="C24" s="35"/>
      <c r="D24" s="35"/>
      <c r="E24" s="227" t="s">
        <v>20</v>
      </c>
      <c r="F24" s="227"/>
      <c r="G24" s="227"/>
      <c r="H24" s="227"/>
      <c r="I24" s="227"/>
      <c r="J24" s="227"/>
      <c r="K24" s="227"/>
      <c r="L24" s="227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111</v>
      </c>
      <c r="E27" s="35"/>
      <c r="F27" s="35"/>
      <c r="G27" s="35"/>
      <c r="H27" s="35"/>
      <c r="I27" s="35"/>
      <c r="J27" s="35"/>
      <c r="K27" s="35"/>
      <c r="L27" s="35"/>
      <c r="M27" s="228">
        <f>N88</f>
        <v>0</v>
      </c>
      <c r="N27" s="228"/>
      <c r="O27" s="228"/>
      <c r="P27" s="228"/>
      <c r="Q27" s="35"/>
      <c r="R27" s="36"/>
    </row>
    <row r="28" spans="2:18" s="1" customFormat="1" ht="14.45" customHeight="1">
      <c r="B28" s="34"/>
      <c r="C28" s="35"/>
      <c r="D28" s="33" t="s">
        <v>97</v>
      </c>
      <c r="E28" s="35"/>
      <c r="F28" s="35"/>
      <c r="G28" s="35"/>
      <c r="H28" s="35"/>
      <c r="I28" s="35"/>
      <c r="J28" s="35"/>
      <c r="K28" s="35"/>
      <c r="L28" s="35"/>
      <c r="M28" s="228">
        <f>N109</f>
        <v>0</v>
      </c>
      <c r="N28" s="228"/>
      <c r="O28" s="228"/>
      <c r="P28" s="228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74">
        <f>ROUND(M27+M28,2)</f>
        <v>0</v>
      </c>
      <c r="N30" s="260"/>
      <c r="O30" s="260"/>
      <c r="P30" s="260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71">
        <f>ROUND((((SUM(BE109:BE116)+SUM(BE134:BE326))+SUM(BE328:BE332))),2)</f>
        <v>0</v>
      </c>
      <c r="I32" s="260"/>
      <c r="J32" s="260"/>
      <c r="K32" s="35"/>
      <c r="L32" s="35"/>
      <c r="M32" s="271">
        <f>ROUND(((ROUND((SUM(BE109:BE116)+SUM(BE134:BE326)), 2)*F32)+SUM(BE328:BE332)*F32),2)</f>
        <v>0</v>
      </c>
      <c r="N32" s="260"/>
      <c r="O32" s="260"/>
      <c r="P32" s="260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71">
        <f>ROUND((((SUM(BF109:BF116)+SUM(BF134:BF326))+SUM(BF328:BF332))),2)</f>
        <v>0</v>
      </c>
      <c r="I33" s="260"/>
      <c r="J33" s="260"/>
      <c r="K33" s="35"/>
      <c r="L33" s="35"/>
      <c r="M33" s="271">
        <f>ROUND(((ROUND((SUM(BF109:BF116)+SUM(BF134:BF326)), 2)*F33)+SUM(BF328:BF332)*F33),2)</f>
        <v>0</v>
      </c>
      <c r="N33" s="260"/>
      <c r="O33" s="260"/>
      <c r="P33" s="260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71">
        <f>ROUND((((SUM(BG109:BG116)+SUM(BG134:BG326))+SUM(BG328:BG332))),2)</f>
        <v>0</v>
      </c>
      <c r="I34" s="260"/>
      <c r="J34" s="260"/>
      <c r="K34" s="35"/>
      <c r="L34" s="35"/>
      <c r="M34" s="271">
        <v>0</v>
      </c>
      <c r="N34" s="260"/>
      <c r="O34" s="260"/>
      <c r="P34" s="260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71">
        <f>ROUND((((SUM(BH109:BH116)+SUM(BH134:BH326))+SUM(BH328:BH332))),2)</f>
        <v>0</v>
      </c>
      <c r="I35" s="260"/>
      <c r="J35" s="260"/>
      <c r="K35" s="35"/>
      <c r="L35" s="35"/>
      <c r="M35" s="271">
        <v>0</v>
      </c>
      <c r="N35" s="260"/>
      <c r="O35" s="260"/>
      <c r="P35" s="260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71">
        <f>ROUND((((SUM(BI109:BI116)+SUM(BI134:BI326))+SUM(BI328:BI332))),2)</f>
        <v>0</v>
      </c>
      <c r="I36" s="260"/>
      <c r="J36" s="260"/>
      <c r="K36" s="35"/>
      <c r="L36" s="35"/>
      <c r="M36" s="271">
        <v>0</v>
      </c>
      <c r="N36" s="260"/>
      <c r="O36" s="260"/>
      <c r="P36" s="260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72">
        <f>SUM(M30:M36)</f>
        <v>0</v>
      </c>
      <c r="M38" s="272"/>
      <c r="N38" s="272"/>
      <c r="O38" s="272"/>
      <c r="P38" s="273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 ht="15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 ht="15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 ht="15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 ht="15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200" t="s">
        <v>112</v>
      </c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61" t="str">
        <f>F6</f>
        <v>Zemné a elektroinštalačné práce pre rozšírenie verejného osvetlenia</v>
      </c>
      <c r="G78" s="262"/>
      <c r="H78" s="262"/>
      <c r="I78" s="262"/>
      <c r="J78" s="262"/>
      <c r="K78" s="262"/>
      <c r="L78" s="262"/>
      <c r="M78" s="262"/>
      <c r="N78" s="262"/>
      <c r="O78" s="262"/>
      <c r="P78" s="262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109</v>
      </c>
      <c r="D79" s="35"/>
      <c r="E79" s="35"/>
      <c r="F79" s="202" t="str">
        <f>F7</f>
        <v>1 - Centrum - chodníky a vnútrobloky Februárová, Makarenkova, Komenského</v>
      </c>
      <c r="G79" s="260"/>
      <c r="H79" s="260"/>
      <c r="I79" s="260"/>
      <c r="J79" s="260"/>
      <c r="K79" s="260"/>
      <c r="L79" s="260"/>
      <c r="M79" s="260"/>
      <c r="N79" s="260"/>
      <c r="O79" s="260"/>
      <c r="P79" s="260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 xml:space="preserve"> </v>
      </c>
      <c r="G81" s="35"/>
      <c r="H81" s="35"/>
      <c r="I81" s="35"/>
      <c r="J81" s="35"/>
      <c r="K81" s="29" t="s">
        <v>24</v>
      </c>
      <c r="L81" s="35"/>
      <c r="M81" s="263" t="str">
        <f>IF(O9="","",O9)</f>
        <v>20. 7. 2017</v>
      </c>
      <c r="N81" s="263"/>
      <c r="O81" s="263"/>
      <c r="P81" s="263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 ht="15">
      <c r="B83" s="34"/>
      <c r="C83" s="29" t="s">
        <v>26</v>
      </c>
      <c r="D83" s="35"/>
      <c r="E83" s="35"/>
      <c r="F83" s="27" t="str">
        <f>E12</f>
        <v>Mesto Partizánske</v>
      </c>
      <c r="G83" s="35"/>
      <c r="H83" s="35"/>
      <c r="I83" s="35"/>
      <c r="J83" s="35"/>
      <c r="K83" s="29" t="s">
        <v>32</v>
      </c>
      <c r="L83" s="35"/>
      <c r="M83" s="222" t="str">
        <f>E18</f>
        <v xml:space="preserve"> </v>
      </c>
      <c r="N83" s="222"/>
      <c r="O83" s="222"/>
      <c r="P83" s="222"/>
      <c r="Q83" s="222"/>
      <c r="R83" s="36"/>
      <c r="T83" s="128"/>
      <c r="U83" s="128"/>
    </row>
    <row r="84" spans="2:47" s="1" customFormat="1" ht="14.45" customHeight="1">
      <c r="B84" s="34"/>
      <c r="C84" s="29" t="s">
        <v>30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222" t="str">
        <f>E21</f>
        <v xml:space="preserve"> </v>
      </c>
      <c r="N84" s="222"/>
      <c r="O84" s="222"/>
      <c r="P84" s="222"/>
      <c r="Q84" s="222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69" t="s">
        <v>113</v>
      </c>
      <c r="D86" s="270"/>
      <c r="E86" s="270"/>
      <c r="F86" s="270"/>
      <c r="G86" s="270"/>
      <c r="H86" s="117"/>
      <c r="I86" s="117"/>
      <c r="J86" s="117"/>
      <c r="K86" s="117"/>
      <c r="L86" s="117"/>
      <c r="M86" s="117"/>
      <c r="N86" s="269" t="s">
        <v>114</v>
      </c>
      <c r="O86" s="270"/>
      <c r="P86" s="270"/>
      <c r="Q86" s="270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115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192">
        <f>N134</f>
        <v>0</v>
      </c>
      <c r="O88" s="265"/>
      <c r="P88" s="265"/>
      <c r="Q88" s="265"/>
      <c r="R88" s="36"/>
      <c r="T88" s="128"/>
      <c r="U88" s="128"/>
      <c r="AU88" s="17" t="s">
        <v>116</v>
      </c>
    </row>
    <row r="89" spans="2:47" s="6" customFormat="1" ht="24.95" customHeight="1">
      <c r="B89" s="130"/>
      <c r="C89" s="131"/>
      <c r="D89" s="132" t="s">
        <v>117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68">
        <f>N135</f>
        <v>0</v>
      </c>
      <c r="O89" s="264"/>
      <c r="P89" s="264"/>
      <c r="Q89" s="264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118</v>
      </c>
      <c r="E90" s="136"/>
      <c r="F90" s="136"/>
      <c r="G90" s="136"/>
      <c r="H90" s="136"/>
      <c r="I90" s="136"/>
      <c r="J90" s="136"/>
      <c r="K90" s="136"/>
      <c r="L90" s="136"/>
      <c r="M90" s="136"/>
      <c r="N90" s="190">
        <f>N136</f>
        <v>0</v>
      </c>
      <c r="O90" s="267"/>
      <c r="P90" s="267"/>
      <c r="Q90" s="267"/>
      <c r="R90" s="137"/>
      <c r="T90" s="138"/>
      <c r="U90" s="138"/>
    </row>
    <row r="91" spans="2:47" s="7" customFormat="1" ht="14.85" customHeight="1">
      <c r="B91" s="135"/>
      <c r="C91" s="136"/>
      <c r="D91" s="105" t="s">
        <v>119</v>
      </c>
      <c r="E91" s="136"/>
      <c r="F91" s="136"/>
      <c r="G91" s="136"/>
      <c r="H91" s="136"/>
      <c r="I91" s="136"/>
      <c r="J91" s="136"/>
      <c r="K91" s="136"/>
      <c r="L91" s="136"/>
      <c r="M91" s="136"/>
      <c r="N91" s="190">
        <f>N137</f>
        <v>0</v>
      </c>
      <c r="O91" s="267"/>
      <c r="P91" s="267"/>
      <c r="Q91" s="267"/>
      <c r="R91" s="137"/>
      <c r="T91" s="138"/>
      <c r="U91" s="138"/>
    </row>
    <row r="92" spans="2:47" s="7" customFormat="1" ht="14.85" customHeight="1">
      <c r="B92" s="135"/>
      <c r="C92" s="136"/>
      <c r="D92" s="105" t="s">
        <v>120</v>
      </c>
      <c r="E92" s="136"/>
      <c r="F92" s="136"/>
      <c r="G92" s="136"/>
      <c r="H92" s="136"/>
      <c r="I92" s="136"/>
      <c r="J92" s="136"/>
      <c r="K92" s="136"/>
      <c r="L92" s="136"/>
      <c r="M92" s="136"/>
      <c r="N92" s="190">
        <f>N160</f>
        <v>0</v>
      </c>
      <c r="O92" s="267"/>
      <c r="P92" s="267"/>
      <c r="Q92" s="267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121</v>
      </c>
      <c r="E93" s="136"/>
      <c r="F93" s="136"/>
      <c r="G93" s="136"/>
      <c r="H93" s="136"/>
      <c r="I93" s="136"/>
      <c r="J93" s="136"/>
      <c r="K93" s="136"/>
      <c r="L93" s="136"/>
      <c r="M93" s="136"/>
      <c r="N93" s="190">
        <f>N173</f>
        <v>0</v>
      </c>
      <c r="O93" s="267"/>
      <c r="P93" s="267"/>
      <c r="Q93" s="267"/>
      <c r="R93" s="137"/>
      <c r="T93" s="138"/>
      <c r="U93" s="138"/>
    </row>
    <row r="94" spans="2:47" s="7" customFormat="1" ht="14.85" customHeight="1">
      <c r="B94" s="135"/>
      <c r="C94" s="136"/>
      <c r="D94" s="105" t="s">
        <v>119</v>
      </c>
      <c r="E94" s="136"/>
      <c r="F94" s="136"/>
      <c r="G94" s="136"/>
      <c r="H94" s="136"/>
      <c r="I94" s="136"/>
      <c r="J94" s="136"/>
      <c r="K94" s="136"/>
      <c r="L94" s="136"/>
      <c r="M94" s="136"/>
      <c r="N94" s="190">
        <f>N174</f>
        <v>0</v>
      </c>
      <c r="O94" s="267"/>
      <c r="P94" s="267"/>
      <c r="Q94" s="267"/>
      <c r="R94" s="137"/>
      <c r="T94" s="138"/>
      <c r="U94" s="138"/>
    </row>
    <row r="95" spans="2:47" s="7" customFormat="1" ht="14.85" customHeight="1">
      <c r="B95" s="135"/>
      <c r="C95" s="136"/>
      <c r="D95" s="105" t="s">
        <v>120</v>
      </c>
      <c r="E95" s="136"/>
      <c r="F95" s="136"/>
      <c r="G95" s="136"/>
      <c r="H95" s="136"/>
      <c r="I95" s="136"/>
      <c r="J95" s="136"/>
      <c r="K95" s="136"/>
      <c r="L95" s="136"/>
      <c r="M95" s="136"/>
      <c r="N95" s="190">
        <f>N197</f>
        <v>0</v>
      </c>
      <c r="O95" s="267"/>
      <c r="P95" s="267"/>
      <c r="Q95" s="267"/>
      <c r="R95" s="137"/>
      <c r="T95" s="138"/>
      <c r="U95" s="138"/>
    </row>
    <row r="96" spans="2:47" s="7" customFormat="1" ht="19.899999999999999" customHeight="1">
      <c r="B96" s="135"/>
      <c r="C96" s="136"/>
      <c r="D96" s="105" t="s">
        <v>122</v>
      </c>
      <c r="E96" s="136"/>
      <c r="F96" s="136"/>
      <c r="G96" s="136"/>
      <c r="H96" s="136"/>
      <c r="I96" s="136"/>
      <c r="J96" s="136"/>
      <c r="K96" s="136"/>
      <c r="L96" s="136"/>
      <c r="M96" s="136"/>
      <c r="N96" s="190">
        <f>N211</f>
        <v>0</v>
      </c>
      <c r="O96" s="267"/>
      <c r="P96" s="267"/>
      <c r="Q96" s="267"/>
      <c r="R96" s="137"/>
      <c r="T96" s="138"/>
      <c r="U96" s="138"/>
    </row>
    <row r="97" spans="2:65" s="7" customFormat="1" ht="14.85" customHeight="1">
      <c r="B97" s="135"/>
      <c r="C97" s="136"/>
      <c r="D97" s="105" t="s">
        <v>119</v>
      </c>
      <c r="E97" s="136"/>
      <c r="F97" s="136"/>
      <c r="G97" s="136"/>
      <c r="H97" s="136"/>
      <c r="I97" s="136"/>
      <c r="J97" s="136"/>
      <c r="K97" s="136"/>
      <c r="L97" s="136"/>
      <c r="M97" s="136"/>
      <c r="N97" s="190">
        <f>N212</f>
        <v>0</v>
      </c>
      <c r="O97" s="267"/>
      <c r="P97" s="267"/>
      <c r="Q97" s="267"/>
      <c r="R97" s="137"/>
      <c r="T97" s="138"/>
      <c r="U97" s="138"/>
    </row>
    <row r="98" spans="2:65" s="7" customFormat="1" ht="14.85" customHeight="1">
      <c r="B98" s="135"/>
      <c r="C98" s="136"/>
      <c r="D98" s="105" t="s">
        <v>120</v>
      </c>
      <c r="E98" s="136"/>
      <c r="F98" s="136"/>
      <c r="G98" s="136"/>
      <c r="H98" s="136"/>
      <c r="I98" s="136"/>
      <c r="J98" s="136"/>
      <c r="K98" s="136"/>
      <c r="L98" s="136"/>
      <c r="M98" s="136"/>
      <c r="N98" s="190">
        <f>N235</f>
        <v>0</v>
      </c>
      <c r="O98" s="267"/>
      <c r="P98" s="267"/>
      <c r="Q98" s="267"/>
      <c r="R98" s="137"/>
      <c r="T98" s="138"/>
      <c r="U98" s="138"/>
    </row>
    <row r="99" spans="2:65" s="7" customFormat="1" ht="19.899999999999999" customHeight="1">
      <c r="B99" s="135"/>
      <c r="C99" s="136"/>
      <c r="D99" s="105" t="s">
        <v>123</v>
      </c>
      <c r="E99" s="136"/>
      <c r="F99" s="136"/>
      <c r="G99" s="136"/>
      <c r="H99" s="136"/>
      <c r="I99" s="136"/>
      <c r="J99" s="136"/>
      <c r="K99" s="136"/>
      <c r="L99" s="136"/>
      <c r="M99" s="136"/>
      <c r="N99" s="190">
        <f>N248</f>
        <v>0</v>
      </c>
      <c r="O99" s="267"/>
      <c r="P99" s="267"/>
      <c r="Q99" s="267"/>
      <c r="R99" s="137"/>
      <c r="T99" s="138"/>
      <c r="U99" s="138"/>
    </row>
    <row r="100" spans="2:65" s="7" customFormat="1" ht="14.85" customHeight="1">
      <c r="B100" s="135"/>
      <c r="C100" s="136"/>
      <c r="D100" s="105" t="s">
        <v>119</v>
      </c>
      <c r="E100" s="136"/>
      <c r="F100" s="136"/>
      <c r="G100" s="136"/>
      <c r="H100" s="136"/>
      <c r="I100" s="136"/>
      <c r="J100" s="136"/>
      <c r="K100" s="136"/>
      <c r="L100" s="136"/>
      <c r="M100" s="136"/>
      <c r="N100" s="190">
        <f>N249</f>
        <v>0</v>
      </c>
      <c r="O100" s="267"/>
      <c r="P100" s="267"/>
      <c r="Q100" s="267"/>
      <c r="R100" s="137"/>
      <c r="T100" s="138"/>
      <c r="U100" s="138"/>
    </row>
    <row r="101" spans="2:65" s="7" customFormat="1" ht="14.85" customHeight="1">
      <c r="B101" s="135"/>
      <c r="C101" s="136"/>
      <c r="D101" s="105" t="s">
        <v>120</v>
      </c>
      <c r="E101" s="136"/>
      <c r="F101" s="136"/>
      <c r="G101" s="136"/>
      <c r="H101" s="136"/>
      <c r="I101" s="136"/>
      <c r="J101" s="136"/>
      <c r="K101" s="136"/>
      <c r="L101" s="136"/>
      <c r="M101" s="136"/>
      <c r="N101" s="190">
        <f>N272</f>
        <v>0</v>
      </c>
      <c r="O101" s="267"/>
      <c r="P101" s="267"/>
      <c r="Q101" s="267"/>
      <c r="R101" s="137"/>
      <c r="T101" s="138"/>
      <c r="U101" s="138"/>
    </row>
    <row r="102" spans="2:65" s="7" customFormat="1" ht="19.899999999999999" customHeight="1">
      <c r="B102" s="135"/>
      <c r="C102" s="136"/>
      <c r="D102" s="105" t="s">
        <v>124</v>
      </c>
      <c r="E102" s="136"/>
      <c r="F102" s="136"/>
      <c r="G102" s="136"/>
      <c r="H102" s="136"/>
      <c r="I102" s="136"/>
      <c r="J102" s="136"/>
      <c r="K102" s="136"/>
      <c r="L102" s="136"/>
      <c r="M102" s="136"/>
      <c r="N102" s="190">
        <f>N286</f>
        <v>0</v>
      </c>
      <c r="O102" s="267"/>
      <c r="P102" s="267"/>
      <c r="Q102" s="267"/>
      <c r="R102" s="137"/>
      <c r="T102" s="138"/>
      <c r="U102" s="138"/>
    </row>
    <row r="103" spans="2:65" s="7" customFormat="1" ht="14.85" customHeight="1">
      <c r="B103" s="135"/>
      <c r="C103" s="136"/>
      <c r="D103" s="105" t="s">
        <v>119</v>
      </c>
      <c r="E103" s="136"/>
      <c r="F103" s="136"/>
      <c r="G103" s="136"/>
      <c r="H103" s="136"/>
      <c r="I103" s="136"/>
      <c r="J103" s="136"/>
      <c r="K103" s="136"/>
      <c r="L103" s="136"/>
      <c r="M103" s="136"/>
      <c r="N103" s="190">
        <f>N287</f>
        <v>0</v>
      </c>
      <c r="O103" s="267"/>
      <c r="P103" s="267"/>
      <c r="Q103" s="267"/>
      <c r="R103" s="137"/>
      <c r="T103" s="138"/>
      <c r="U103" s="138"/>
    </row>
    <row r="104" spans="2:65" s="7" customFormat="1" ht="14.85" customHeight="1">
      <c r="B104" s="135"/>
      <c r="C104" s="136"/>
      <c r="D104" s="105" t="s">
        <v>120</v>
      </c>
      <c r="E104" s="136"/>
      <c r="F104" s="136"/>
      <c r="G104" s="136"/>
      <c r="H104" s="136"/>
      <c r="I104" s="136"/>
      <c r="J104" s="136"/>
      <c r="K104" s="136"/>
      <c r="L104" s="136"/>
      <c r="M104" s="136"/>
      <c r="N104" s="190">
        <f>N310</f>
        <v>0</v>
      </c>
      <c r="O104" s="267"/>
      <c r="P104" s="267"/>
      <c r="Q104" s="267"/>
      <c r="R104" s="137"/>
      <c r="T104" s="138"/>
      <c r="U104" s="138"/>
    </row>
    <row r="105" spans="2:65" s="6" customFormat="1" ht="24.95" customHeight="1">
      <c r="B105" s="130"/>
      <c r="C105" s="131"/>
      <c r="D105" s="132" t="s">
        <v>125</v>
      </c>
      <c r="E105" s="131"/>
      <c r="F105" s="131"/>
      <c r="G105" s="131"/>
      <c r="H105" s="131"/>
      <c r="I105" s="131"/>
      <c r="J105" s="131"/>
      <c r="K105" s="131"/>
      <c r="L105" s="131"/>
      <c r="M105" s="131"/>
      <c r="N105" s="268">
        <f>N323</f>
        <v>0</v>
      </c>
      <c r="O105" s="264"/>
      <c r="P105" s="264"/>
      <c r="Q105" s="264"/>
      <c r="R105" s="133"/>
      <c r="T105" s="134"/>
      <c r="U105" s="134"/>
    </row>
    <row r="106" spans="2:65" s="7" customFormat="1" ht="19.899999999999999" customHeight="1">
      <c r="B106" s="135"/>
      <c r="C106" s="136"/>
      <c r="D106" s="105" t="s">
        <v>126</v>
      </c>
      <c r="E106" s="136"/>
      <c r="F106" s="136"/>
      <c r="G106" s="136"/>
      <c r="H106" s="136"/>
      <c r="I106" s="136"/>
      <c r="J106" s="136"/>
      <c r="K106" s="136"/>
      <c r="L106" s="136"/>
      <c r="M106" s="136"/>
      <c r="N106" s="190">
        <f>N324</f>
        <v>0</v>
      </c>
      <c r="O106" s="267"/>
      <c r="P106" s="267"/>
      <c r="Q106" s="267"/>
      <c r="R106" s="137"/>
      <c r="T106" s="138"/>
      <c r="U106" s="138"/>
    </row>
    <row r="107" spans="2:65" s="6" customFormat="1" ht="21.75" customHeight="1">
      <c r="B107" s="130"/>
      <c r="C107" s="131"/>
      <c r="D107" s="132" t="s">
        <v>127</v>
      </c>
      <c r="E107" s="131"/>
      <c r="F107" s="131"/>
      <c r="G107" s="131"/>
      <c r="H107" s="131"/>
      <c r="I107" s="131"/>
      <c r="J107" s="131"/>
      <c r="K107" s="131"/>
      <c r="L107" s="131"/>
      <c r="M107" s="131"/>
      <c r="N107" s="256">
        <f>N327</f>
        <v>0</v>
      </c>
      <c r="O107" s="264"/>
      <c r="P107" s="264"/>
      <c r="Q107" s="264"/>
      <c r="R107" s="133"/>
      <c r="T107" s="134"/>
      <c r="U107" s="134"/>
    </row>
    <row r="108" spans="2:65" s="1" customFormat="1" ht="21.75" customHeight="1">
      <c r="B108" s="34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6"/>
      <c r="T108" s="128"/>
      <c r="U108" s="128"/>
    </row>
    <row r="109" spans="2:65" s="1" customFormat="1" ht="29.25" customHeight="1">
      <c r="B109" s="34"/>
      <c r="C109" s="129" t="s">
        <v>128</v>
      </c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265">
        <f>ROUND(N110+N111+N112+N113+N114+N115,2)</f>
        <v>0</v>
      </c>
      <c r="O109" s="266"/>
      <c r="P109" s="266"/>
      <c r="Q109" s="266"/>
      <c r="R109" s="36"/>
      <c r="T109" s="139"/>
      <c r="U109" s="140" t="s">
        <v>40</v>
      </c>
    </row>
    <row r="110" spans="2:65" s="1" customFormat="1" ht="18" customHeight="1">
      <c r="B110" s="34"/>
      <c r="C110" s="35"/>
      <c r="D110" s="187" t="s">
        <v>129</v>
      </c>
      <c r="E110" s="188"/>
      <c r="F110" s="188"/>
      <c r="G110" s="188"/>
      <c r="H110" s="188"/>
      <c r="I110" s="35"/>
      <c r="J110" s="35"/>
      <c r="K110" s="35"/>
      <c r="L110" s="35"/>
      <c r="M110" s="35"/>
      <c r="N110" s="189">
        <f>ROUND(N88*T110,2)</f>
        <v>0</v>
      </c>
      <c r="O110" s="190"/>
      <c r="P110" s="190"/>
      <c r="Q110" s="190"/>
      <c r="R110" s="36"/>
      <c r="S110" s="141"/>
      <c r="T110" s="142"/>
      <c r="U110" s="143" t="s">
        <v>43</v>
      </c>
      <c r="V110" s="144"/>
      <c r="W110" s="144"/>
      <c r="X110" s="144"/>
      <c r="Y110" s="144"/>
      <c r="Z110" s="144"/>
      <c r="AA110" s="144"/>
      <c r="AB110" s="144"/>
      <c r="AC110" s="144"/>
      <c r="AD110" s="144"/>
      <c r="AE110" s="144"/>
      <c r="AF110" s="144"/>
      <c r="AG110" s="144"/>
      <c r="AH110" s="144"/>
      <c r="AI110" s="144"/>
      <c r="AJ110" s="144"/>
      <c r="AK110" s="144"/>
      <c r="AL110" s="144"/>
      <c r="AM110" s="144"/>
      <c r="AN110" s="144"/>
      <c r="AO110" s="144"/>
      <c r="AP110" s="144"/>
      <c r="AQ110" s="144"/>
      <c r="AR110" s="144"/>
      <c r="AS110" s="144"/>
      <c r="AT110" s="144"/>
      <c r="AU110" s="144"/>
      <c r="AV110" s="144"/>
      <c r="AW110" s="144"/>
      <c r="AX110" s="144"/>
      <c r="AY110" s="145" t="s">
        <v>130</v>
      </c>
      <c r="AZ110" s="144"/>
      <c r="BA110" s="144"/>
      <c r="BB110" s="144"/>
      <c r="BC110" s="144"/>
      <c r="BD110" s="144"/>
      <c r="BE110" s="146">
        <f t="shared" ref="BE110:BE115" si="0">IF(U110="základná",N110,0)</f>
        <v>0</v>
      </c>
      <c r="BF110" s="146">
        <f t="shared" ref="BF110:BF115" si="1">IF(U110="znížená",N110,0)</f>
        <v>0</v>
      </c>
      <c r="BG110" s="146">
        <f t="shared" ref="BG110:BG115" si="2">IF(U110="zákl. prenesená",N110,0)</f>
        <v>0</v>
      </c>
      <c r="BH110" s="146">
        <f t="shared" ref="BH110:BH115" si="3">IF(U110="zníž. prenesená",N110,0)</f>
        <v>0</v>
      </c>
      <c r="BI110" s="146">
        <f t="shared" ref="BI110:BI115" si="4">IF(U110="nulová",N110,0)</f>
        <v>0</v>
      </c>
      <c r="BJ110" s="145" t="s">
        <v>85</v>
      </c>
      <c r="BK110" s="144"/>
      <c r="BL110" s="144"/>
      <c r="BM110" s="144"/>
    </row>
    <row r="111" spans="2:65" s="1" customFormat="1" ht="18" customHeight="1">
      <c r="B111" s="34"/>
      <c r="C111" s="35"/>
      <c r="D111" s="187" t="s">
        <v>131</v>
      </c>
      <c r="E111" s="188"/>
      <c r="F111" s="188"/>
      <c r="G111" s="188"/>
      <c r="H111" s="188"/>
      <c r="I111" s="35"/>
      <c r="J111" s="35"/>
      <c r="K111" s="35"/>
      <c r="L111" s="35"/>
      <c r="M111" s="35"/>
      <c r="N111" s="189">
        <f>ROUND(N88*T111,2)</f>
        <v>0</v>
      </c>
      <c r="O111" s="190"/>
      <c r="P111" s="190"/>
      <c r="Q111" s="190"/>
      <c r="R111" s="36"/>
      <c r="S111" s="141"/>
      <c r="T111" s="142"/>
      <c r="U111" s="143" t="s">
        <v>43</v>
      </c>
      <c r="V111" s="144"/>
      <c r="W111" s="144"/>
      <c r="X111" s="144"/>
      <c r="Y111" s="144"/>
      <c r="Z111" s="144"/>
      <c r="AA111" s="144"/>
      <c r="AB111" s="144"/>
      <c r="AC111" s="144"/>
      <c r="AD111" s="144"/>
      <c r="AE111" s="144"/>
      <c r="AF111" s="144"/>
      <c r="AG111" s="144"/>
      <c r="AH111" s="144"/>
      <c r="AI111" s="144"/>
      <c r="AJ111" s="144"/>
      <c r="AK111" s="144"/>
      <c r="AL111" s="144"/>
      <c r="AM111" s="144"/>
      <c r="AN111" s="144"/>
      <c r="AO111" s="144"/>
      <c r="AP111" s="144"/>
      <c r="AQ111" s="144"/>
      <c r="AR111" s="144"/>
      <c r="AS111" s="144"/>
      <c r="AT111" s="144"/>
      <c r="AU111" s="144"/>
      <c r="AV111" s="144"/>
      <c r="AW111" s="144"/>
      <c r="AX111" s="144"/>
      <c r="AY111" s="145" t="s">
        <v>130</v>
      </c>
      <c r="AZ111" s="144"/>
      <c r="BA111" s="144"/>
      <c r="BB111" s="144"/>
      <c r="BC111" s="144"/>
      <c r="BD111" s="144"/>
      <c r="BE111" s="146">
        <f t="shared" si="0"/>
        <v>0</v>
      </c>
      <c r="BF111" s="146">
        <f t="shared" si="1"/>
        <v>0</v>
      </c>
      <c r="BG111" s="146">
        <f t="shared" si="2"/>
        <v>0</v>
      </c>
      <c r="BH111" s="146">
        <f t="shared" si="3"/>
        <v>0</v>
      </c>
      <c r="BI111" s="146">
        <f t="shared" si="4"/>
        <v>0</v>
      </c>
      <c r="BJ111" s="145" t="s">
        <v>85</v>
      </c>
      <c r="BK111" s="144"/>
      <c r="BL111" s="144"/>
      <c r="BM111" s="144"/>
    </row>
    <row r="112" spans="2:65" s="1" customFormat="1" ht="18" customHeight="1">
      <c r="B112" s="34"/>
      <c r="C112" s="35"/>
      <c r="D112" s="187" t="s">
        <v>132</v>
      </c>
      <c r="E112" s="188"/>
      <c r="F112" s="188"/>
      <c r="G112" s="188"/>
      <c r="H112" s="188"/>
      <c r="I112" s="35"/>
      <c r="J112" s="35"/>
      <c r="K112" s="35"/>
      <c r="L112" s="35"/>
      <c r="M112" s="35"/>
      <c r="N112" s="189">
        <f>ROUND(N88*T112,2)</f>
        <v>0</v>
      </c>
      <c r="O112" s="190"/>
      <c r="P112" s="190"/>
      <c r="Q112" s="190"/>
      <c r="R112" s="36"/>
      <c r="S112" s="141"/>
      <c r="T112" s="142"/>
      <c r="U112" s="143" t="s">
        <v>43</v>
      </c>
      <c r="V112" s="144"/>
      <c r="W112" s="144"/>
      <c r="X112" s="144"/>
      <c r="Y112" s="144"/>
      <c r="Z112" s="144"/>
      <c r="AA112" s="144"/>
      <c r="AB112" s="144"/>
      <c r="AC112" s="144"/>
      <c r="AD112" s="144"/>
      <c r="AE112" s="144"/>
      <c r="AF112" s="144"/>
      <c r="AG112" s="144"/>
      <c r="AH112" s="144"/>
      <c r="AI112" s="144"/>
      <c r="AJ112" s="144"/>
      <c r="AK112" s="144"/>
      <c r="AL112" s="144"/>
      <c r="AM112" s="144"/>
      <c r="AN112" s="144"/>
      <c r="AO112" s="144"/>
      <c r="AP112" s="144"/>
      <c r="AQ112" s="144"/>
      <c r="AR112" s="144"/>
      <c r="AS112" s="144"/>
      <c r="AT112" s="144"/>
      <c r="AU112" s="144"/>
      <c r="AV112" s="144"/>
      <c r="AW112" s="144"/>
      <c r="AX112" s="144"/>
      <c r="AY112" s="145" t="s">
        <v>130</v>
      </c>
      <c r="AZ112" s="144"/>
      <c r="BA112" s="144"/>
      <c r="BB112" s="144"/>
      <c r="BC112" s="144"/>
      <c r="BD112" s="144"/>
      <c r="BE112" s="146">
        <f t="shared" si="0"/>
        <v>0</v>
      </c>
      <c r="BF112" s="146">
        <f t="shared" si="1"/>
        <v>0</v>
      </c>
      <c r="BG112" s="146">
        <f t="shared" si="2"/>
        <v>0</v>
      </c>
      <c r="BH112" s="146">
        <f t="shared" si="3"/>
        <v>0</v>
      </c>
      <c r="BI112" s="146">
        <f t="shared" si="4"/>
        <v>0</v>
      </c>
      <c r="BJ112" s="145" t="s">
        <v>85</v>
      </c>
      <c r="BK112" s="144"/>
      <c r="BL112" s="144"/>
      <c r="BM112" s="144"/>
    </row>
    <row r="113" spans="2:65" s="1" customFormat="1" ht="18" customHeight="1">
      <c r="B113" s="34"/>
      <c r="C113" s="35"/>
      <c r="D113" s="187" t="s">
        <v>133</v>
      </c>
      <c r="E113" s="188"/>
      <c r="F113" s="188"/>
      <c r="G113" s="188"/>
      <c r="H113" s="188"/>
      <c r="I113" s="35"/>
      <c r="J113" s="35"/>
      <c r="K113" s="35"/>
      <c r="L113" s="35"/>
      <c r="M113" s="35"/>
      <c r="N113" s="189">
        <f>ROUND(N88*T113,2)</f>
        <v>0</v>
      </c>
      <c r="O113" s="190"/>
      <c r="P113" s="190"/>
      <c r="Q113" s="190"/>
      <c r="R113" s="36"/>
      <c r="S113" s="141"/>
      <c r="T113" s="142"/>
      <c r="U113" s="143" t="s">
        <v>43</v>
      </c>
      <c r="V113" s="144"/>
      <c r="W113" s="144"/>
      <c r="X113" s="144"/>
      <c r="Y113" s="144"/>
      <c r="Z113" s="144"/>
      <c r="AA113" s="144"/>
      <c r="AB113" s="144"/>
      <c r="AC113" s="144"/>
      <c r="AD113" s="144"/>
      <c r="AE113" s="144"/>
      <c r="AF113" s="144"/>
      <c r="AG113" s="144"/>
      <c r="AH113" s="144"/>
      <c r="AI113" s="144"/>
      <c r="AJ113" s="144"/>
      <c r="AK113" s="144"/>
      <c r="AL113" s="144"/>
      <c r="AM113" s="144"/>
      <c r="AN113" s="144"/>
      <c r="AO113" s="144"/>
      <c r="AP113" s="144"/>
      <c r="AQ113" s="144"/>
      <c r="AR113" s="144"/>
      <c r="AS113" s="144"/>
      <c r="AT113" s="144"/>
      <c r="AU113" s="144"/>
      <c r="AV113" s="144"/>
      <c r="AW113" s="144"/>
      <c r="AX113" s="144"/>
      <c r="AY113" s="145" t="s">
        <v>130</v>
      </c>
      <c r="AZ113" s="144"/>
      <c r="BA113" s="144"/>
      <c r="BB113" s="144"/>
      <c r="BC113" s="144"/>
      <c r="BD113" s="144"/>
      <c r="BE113" s="146">
        <f t="shared" si="0"/>
        <v>0</v>
      </c>
      <c r="BF113" s="146">
        <f t="shared" si="1"/>
        <v>0</v>
      </c>
      <c r="BG113" s="146">
        <f t="shared" si="2"/>
        <v>0</v>
      </c>
      <c r="BH113" s="146">
        <f t="shared" si="3"/>
        <v>0</v>
      </c>
      <c r="BI113" s="146">
        <f t="shared" si="4"/>
        <v>0</v>
      </c>
      <c r="BJ113" s="145" t="s">
        <v>85</v>
      </c>
      <c r="BK113" s="144"/>
      <c r="BL113" s="144"/>
      <c r="BM113" s="144"/>
    </row>
    <row r="114" spans="2:65" s="1" customFormat="1" ht="18" customHeight="1">
      <c r="B114" s="34"/>
      <c r="C114" s="35"/>
      <c r="D114" s="187" t="s">
        <v>134</v>
      </c>
      <c r="E114" s="188"/>
      <c r="F114" s="188"/>
      <c r="G114" s="188"/>
      <c r="H114" s="188"/>
      <c r="I114" s="35"/>
      <c r="J114" s="35"/>
      <c r="K114" s="35"/>
      <c r="L114" s="35"/>
      <c r="M114" s="35"/>
      <c r="N114" s="189">
        <f>ROUND(N88*T114,2)</f>
        <v>0</v>
      </c>
      <c r="O114" s="190"/>
      <c r="P114" s="190"/>
      <c r="Q114" s="190"/>
      <c r="R114" s="36"/>
      <c r="S114" s="141"/>
      <c r="T114" s="142"/>
      <c r="U114" s="143" t="s">
        <v>43</v>
      </c>
      <c r="V114" s="144"/>
      <c r="W114" s="144"/>
      <c r="X114" s="144"/>
      <c r="Y114" s="144"/>
      <c r="Z114" s="144"/>
      <c r="AA114" s="144"/>
      <c r="AB114" s="144"/>
      <c r="AC114" s="144"/>
      <c r="AD114" s="144"/>
      <c r="AE114" s="144"/>
      <c r="AF114" s="144"/>
      <c r="AG114" s="144"/>
      <c r="AH114" s="144"/>
      <c r="AI114" s="144"/>
      <c r="AJ114" s="144"/>
      <c r="AK114" s="144"/>
      <c r="AL114" s="144"/>
      <c r="AM114" s="144"/>
      <c r="AN114" s="144"/>
      <c r="AO114" s="144"/>
      <c r="AP114" s="144"/>
      <c r="AQ114" s="144"/>
      <c r="AR114" s="144"/>
      <c r="AS114" s="144"/>
      <c r="AT114" s="144"/>
      <c r="AU114" s="144"/>
      <c r="AV114" s="144"/>
      <c r="AW114" s="144"/>
      <c r="AX114" s="144"/>
      <c r="AY114" s="145" t="s">
        <v>130</v>
      </c>
      <c r="AZ114" s="144"/>
      <c r="BA114" s="144"/>
      <c r="BB114" s="144"/>
      <c r="BC114" s="144"/>
      <c r="BD114" s="144"/>
      <c r="BE114" s="146">
        <f t="shared" si="0"/>
        <v>0</v>
      </c>
      <c r="BF114" s="146">
        <f t="shared" si="1"/>
        <v>0</v>
      </c>
      <c r="BG114" s="146">
        <f t="shared" si="2"/>
        <v>0</v>
      </c>
      <c r="BH114" s="146">
        <f t="shared" si="3"/>
        <v>0</v>
      </c>
      <c r="BI114" s="146">
        <f t="shared" si="4"/>
        <v>0</v>
      </c>
      <c r="BJ114" s="145" t="s">
        <v>85</v>
      </c>
      <c r="BK114" s="144"/>
      <c r="BL114" s="144"/>
      <c r="BM114" s="144"/>
    </row>
    <row r="115" spans="2:65" s="1" customFormat="1" ht="18" customHeight="1">
      <c r="B115" s="34"/>
      <c r="C115" s="35"/>
      <c r="D115" s="105" t="s">
        <v>135</v>
      </c>
      <c r="E115" s="35"/>
      <c r="F115" s="35"/>
      <c r="G115" s="35"/>
      <c r="H115" s="35"/>
      <c r="I115" s="35"/>
      <c r="J115" s="35"/>
      <c r="K115" s="35"/>
      <c r="L115" s="35"/>
      <c r="M115" s="35"/>
      <c r="N115" s="189">
        <f>ROUND(N88*T115,2)</f>
        <v>0</v>
      </c>
      <c r="O115" s="190"/>
      <c r="P115" s="190"/>
      <c r="Q115" s="190"/>
      <c r="R115" s="36"/>
      <c r="S115" s="141"/>
      <c r="T115" s="147"/>
      <c r="U115" s="148" t="s">
        <v>43</v>
      </c>
      <c r="V115" s="144"/>
      <c r="W115" s="144"/>
      <c r="X115" s="144"/>
      <c r="Y115" s="144"/>
      <c r="Z115" s="144"/>
      <c r="AA115" s="144"/>
      <c r="AB115" s="144"/>
      <c r="AC115" s="144"/>
      <c r="AD115" s="144"/>
      <c r="AE115" s="144"/>
      <c r="AF115" s="144"/>
      <c r="AG115" s="144"/>
      <c r="AH115" s="144"/>
      <c r="AI115" s="144"/>
      <c r="AJ115" s="144"/>
      <c r="AK115" s="144"/>
      <c r="AL115" s="144"/>
      <c r="AM115" s="144"/>
      <c r="AN115" s="144"/>
      <c r="AO115" s="144"/>
      <c r="AP115" s="144"/>
      <c r="AQ115" s="144"/>
      <c r="AR115" s="144"/>
      <c r="AS115" s="144"/>
      <c r="AT115" s="144"/>
      <c r="AU115" s="144"/>
      <c r="AV115" s="144"/>
      <c r="AW115" s="144"/>
      <c r="AX115" s="144"/>
      <c r="AY115" s="145" t="s">
        <v>136</v>
      </c>
      <c r="AZ115" s="144"/>
      <c r="BA115" s="144"/>
      <c r="BB115" s="144"/>
      <c r="BC115" s="144"/>
      <c r="BD115" s="144"/>
      <c r="BE115" s="146">
        <f t="shared" si="0"/>
        <v>0</v>
      </c>
      <c r="BF115" s="146">
        <f t="shared" si="1"/>
        <v>0</v>
      </c>
      <c r="BG115" s="146">
        <f t="shared" si="2"/>
        <v>0</v>
      </c>
      <c r="BH115" s="146">
        <f t="shared" si="3"/>
        <v>0</v>
      </c>
      <c r="BI115" s="146">
        <f t="shared" si="4"/>
        <v>0</v>
      </c>
      <c r="BJ115" s="145" t="s">
        <v>85</v>
      </c>
      <c r="BK115" s="144"/>
      <c r="BL115" s="144"/>
      <c r="BM115" s="144"/>
    </row>
    <row r="116" spans="2:65" s="1" customForma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  <c r="T116" s="128"/>
      <c r="U116" s="128"/>
    </row>
    <row r="117" spans="2:65" s="1" customFormat="1" ht="29.25" customHeight="1">
      <c r="B117" s="34"/>
      <c r="C117" s="116" t="s">
        <v>102</v>
      </c>
      <c r="D117" s="117"/>
      <c r="E117" s="117"/>
      <c r="F117" s="117"/>
      <c r="G117" s="117"/>
      <c r="H117" s="117"/>
      <c r="I117" s="117"/>
      <c r="J117" s="117"/>
      <c r="K117" s="117"/>
      <c r="L117" s="184">
        <f>ROUND(SUM(N88+N109),2)</f>
        <v>0</v>
      </c>
      <c r="M117" s="184"/>
      <c r="N117" s="184"/>
      <c r="O117" s="184"/>
      <c r="P117" s="184"/>
      <c r="Q117" s="184"/>
      <c r="R117" s="36"/>
      <c r="T117" s="128"/>
      <c r="U117" s="128"/>
    </row>
    <row r="118" spans="2:65" s="1" customFormat="1" ht="6.95" customHeight="1">
      <c r="B118" s="58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60"/>
      <c r="T118" s="128"/>
      <c r="U118" s="128"/>
    </row>
    <row r="122" spans="2:65" s="1" customFormat="1" ht="6.95" customHeight="1">
      <c r="B122" s="61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3"/>
    </row>
    <row r="123" spans="2:65" s="1" customFormat="1" ht="36.950000000000003" customHeight="1">
      <c r="B123" s="34"/>
      <c r="C123" s="200" t="s">
        <v>137</v>
      </c>
      <c r="D123" s="260"/>
      <c r="E123" s="260"/>
      <c r="F123" s="260"/>
      <c r="G123" s="260"/>
      <c r="H123" s="260"/>
      <c r="I123" s="260"/>
      <c r="J123" s="260"/>
      <c r="K123" s="260"/>
      <c r="L123" s="260"/>
      <c r="M123" s="260"/>
      <c r="N123" s="260"/>
      <c r="O123" s="260"/>
      <c r="P123" s="260"/>
      <c r="Q123" s="260"/>
      <c r="R123" s="36"/>
    </row>
    <row r="124" spans="2:65" s="1" customFormat="1" ht="6.95" customHeight="1">
      <c r="B124" s="34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6"/>
    </row>
    <row r="125" spans="2:65" s="1" customFormat="1" ht="30" customHeight="1">
      <c r="B125" s="34"/>
      <c r="C125" s="29" t="s">
        <v>17</v>
      </c>
      <c r="D125" s="35"/>
      <c r="E125" s="35"/>
      <c r="F125" s="261" t="str">
        <f>F6</f>
        <v>Zemné a elektroinštalačné práce pre rozšírenie verejného osvetlenia</v>
      </c>
      <c r="G125" s="262"/>
      <c r="H125" s="262"/>
      <c r="I125" s="262"/>
      <c r="J125" s="262"/>
      <c r="K125" s="262"/>
      <c r="L125" s="262"/>
      <c r="M125" s="262"/>
      <c r="N125" s="262"/>
      <c r="O125" s="262"/>
      <c r="P125" s="262"/>
      <c r="Q125" s="35"/>
      <c r="R125" s="36"/>
    </row>
    <row r="126" spans="2:65" s="1" customFormat="1" ht="36.950000000000003" customHeight="1">
      <c r="B126" s="34"/>
      <c r="C126" s="68" t="s">
        <v>109</v>
      </c>
      <c r="D126" s="35"/>
      <c r="E126" s="35"/>
      <c r="F126" s="202" t="str">
        <f>F7</f>
        <v>1 - Centrum - chodníky a vnútrobloky Februárová, Makarenkova, Komenského</v>
      </c>
      <c r="G126" s="260"/>
      <c r="H126" s="260"/>
      <c r="I126" s="260"/>
      <c r="J126" s="260"/>
      <c r="K126" s="260"/>
      <c r="L126" s="260"/>
      <c r="M126" s="260"/>
      <c r="N126" s="260"/>
      <c r="O126" s="260"/>
      <c r="P126" s="260"/>
      <c r="Q126" s="35"/>
      <c r="R126" s="36"/>
    </row>
    <row r="127" spans="2:65" s="1" customFormat="1" ht="6.95" customHeight="1">
      <c r="B127" s="34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6"/>
    </row>
    <row r="128" spans="2:65" s="1" customFormat="1" ht="18" customHeight="1">
      <c r="B128" s="34"/>
      <c r="C128" s="29" t="s">
        <v>22</v>
      </c>
      <c r="D128" s="35"/>
      <c r="E128" s="35"/>
      <c r="F128" s="27" t="str">
        <f>F9</f>
        <v xml:space="preserve"> </v>
      </c>
      <c r="G128" s="35"/>
      <c r="H128" s="35"/>
      <c r="I128" s="35"/>
      <c r="J128" s="35"/>
      <c r="K128" s="29" t="s">
        <v>24</v>
      </c>
      <c r="L128" s="35"/>
      <c r="M128" s="263" t="str">
        <f>IF(O9="","",O9)</f>
        <v>20. 7. 2017</v>
      </c>
      <c r="N128" s="263"/>
      <c r="O128" s="263"/>
      <c r="P128" s="263"/>
      <c r="Q128" s="35"/>
      <c r="R128" s="36"/>
    </row>
    <row r="129" spans="2:65" s="1" customFormat="1" ht="6.95" customHeight="1">
      <c r="B129" s="34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6"/>
    </row>
    <row r="130" spans="2:65" s="1" customFormat="1" ht="15">
      <c r="B130" s="34"/>
      <c r="C130" s="29" t="s">
        <v>26</v>
      </c>
      <c r="D130" s="35"/>
      <c r="E130" s="35"/>
      <c r="F130" s="27" t="str">
        <f>E12</f>
        <v>Mesto Partizánske</v>
      </c>
      <c r="G130" s="35"/>
      <c r="H130" s="35"/>
      <c r="I130" s="35"/>
      <c r="J130" s="35"/>
      <c r="K130" s="29" t="s">
        <v>32</v>
      </c>
      <c r="L130" s="35"/>
      <c r="M130" s="222" t="str">
        <f>E18</f>
        <v xml:space="preserve"> </v>
      </c>
      <c r="N130" s="222"/>
      <c r="O130" s="222"/>
      <c r="P130" s="222"/>
      <c r="Q130" s="222"/>
      <c r="R130" s="36"/>
    </row>
    <row r="131" spans="2:65" s="1" customFormat="1" ht="14.45" customHeight="1">
      <c r="B131" s="34"/>
      <c r="C131" s="29" t="s">
        <v>30</v>
      </c>
      <c r="D131" s="35"/>
      <c r="E131" s="35"/>
      <c r="F131" s="27" t="str">
        <f>IF(E15="","",E15)</f>
        <v>Vyplň údaj</v>
      </c>
      <c r="G131" s="35"/>
      <c r="H131" s="35"/>
      <c r="I131" s="35"/>
      <c r="J131" s="35"/>
      <c r="K131" s="29" t="s">
        <v>35</v>
      </c>
      <c r="L131" s="35"/>
      <c r="M131" s="222" t="str">
        <f>E21</f>
        <v xml:space="preserve"> </v>
      </c>
      <c r="N131" s="222"/>
      <c r="O131" s="222"/>
      <c r="P131" s="222"/>
      <c r="Q131" s="222"/>
      <c r="R131" s="36"/>
    </row>
    <row r="132" spans="2:65" s="1" customFormat="1" ht="10.35" customHeight="1">
      <c r="B132" s="34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6"/>
    </row>
    <row r="133" spans="2:65" s="8" customFormat="1" ht="29.25" customHeight="1">
      <c r="B133" s="149"/>
      <c r="C133" s="150" t="s">
        <v>138</v>
      </c>
      <c r="D133" s="151" t="s">
        <v>139</v>
      </c>
      <c r="E133" s="151" t="s">
        <v>58</v>
      </c>
      <c r="F133" s="251" t="s">
        <v>140</v>
      </c>
      <c r="G133" s="251"/>
      <c r="H133" s="251"/>
      <c r="I133" s="251"/>
      <c r="J133" s="151" t="s">
        <v>141</v>
      </c>
      <c r="K133" s="151" t="s">
        <v>142</v>
      </c>
      <c r="L133" s="252" t="s">
        <v>143</v>
      </c>
      <c r="M133" s="252"/>
      <c r="N133" s="251" t="s">
        <v>114</v>
      </c>
      <c r="O133" s="251"/>
      <c r="P133" s="251"/>
      <c r="Q133" s="253"/>
      <c r="R133" s="152"/>
      <c r="T133" s="79" t="s">
        <v>144</v>
      </c>
      <c r="U133" s="80" t="s">
        <v>40</v>
      </c>
      <c r="V133" s="80" t="s">
        <v>145</v>
      </c>
      <c r="W133" s="80" t="s">
        <v>146</v>
      </c>
      <c r="X133" s="80" t="s">
        <v>147</v>
      </c>
      <c r="Y133" s="80" t="s">
        <v>148</v>
      </c>
      <c r="Z133" s="80" t="s">
        <v>149</v>
      </c>
      <c r="AA133" s="81" t="s">
        <v>150</v>
      </c>
    </row>
    <row r="134" spans="2:65" s="1" customFormat="1" ht="29.25" customHeight="1">
      <c r="B134" s="34"/>
      <c r="C134" s="83" t="s">
        <v>111</v>
      </c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254">
        <f>BK134</f>
        <v>0</v>
      </c>
      <c r="O134" s="255"/>
      <c r="P134" s="255"/>
      <c r="Q134" s="255"/>
      <c r="R134" s="36"/>
      <c r="T134" s="82"/>
      <c r="U134" s="50"/>
      <c r="V134" s="50"/>
      <c r="W134" s="153">
        <f>W135+W323+W327</f>
        <v>0</v>
      </c>
      <c r="X134" s="50"/>
      <c r="Y134" s="153">
        <f>Y135+Y323+Y327</f>
        <v>20.848002400000002</v>
      </c>
      <c r="Z134" s="50"/>
      <c r="AA134" s="154">
        <f>AA135+AA323+AA327</f>
        <v>0</v>
      </c>
      <c r="AT134" s="17" t="s">
        <v>75</v>
      </c>
      <c r="AU134" s="17" t="s">
        <v>116</v>
      </c>
      <c r="BK134" s="155">
        <f>BK135+BK323+BK327</f>
        <v>0</v>
      </c>
    </row>
    <row r="135" spans="2:65" s="9" customFormat="1" ht="37.35" customHeight="1">
      <c r="B135" s="156"/>
      <c r="C135" s="157"/>
      <c r="D135" s="158" t="s">
        <v>117</v>
      </c>
      <c r="E135" s="158"/>
      <c r="F135" s="158"/>
      <c r="G135" s="158"/>
      <c r="H135" s="158"/>
      <c r="I135" s="158"/>
      <c r="J135" s="158"/>
      <c r="K135" s="158"/>
      <c r="L135" s="158"/>
      <c r="M135" s="158"/>
      <c r="N135" s="256">
        <f>BK135</f>
        <v>0</v>
      </c>
      <c r="O135" s="257"/>
      <c r="P135" s="257"/>
      <c r="Q135" s="257"/>
      <c r="R135" s="159"/>
      <c r="T135" s="160"/>
      <c r="U135" s="157"/>
      <c r="V135" s="157"/>
      <c r="W135" s="161">
        <f>W136+W173+W211+W248+W286</f>
        <v>0</v>
      </c>
      <c r="X135" s="157"/>
      <c r="Y135" s="161">
        <f>Y136+Y173+Y211+Y248+Y286</f>
        <v>20.848002400000002</v>
      </c>
      <c r="Z135" s="157"/>
      <c r="AA135" s="162">
        <f>AA136+AA173+AA211+AA248+AA286</f>
        <v>0</v>
      </c>
      <c r="AR135" s="163" t="s">
        <v>88</v>
      </c>
      <c r="AT135" s="164" t="s">
        <v>75</v>
      </c>
      <c r="AU135" s="164" t="s">
        <v>76</v>
      </c>
      <c r="AY135" s="163" t="s">
        <v>151</v>
      </c>
      <c r="BK135" s="165">
        <f>BK136+BK173+BK211+BK248+BK286</f>
        <v>0</v>
      </c>
    </row>
    <row r="136" spans="2:65" s="9" customFormat="1" ht="19.899999999999999" customHeight="1">
      <c r="B136" s="156"/>
      <c r="C136" s="157"/>
      <c r="D136" s="166" t="s">
        <v>118</v>
      </c>
      <c r="E136" s="166"/>
      <c r="F136" s="166"/>
      <c r="G136" s="166"/>
      <c r="H136" s="166"/>
      <c r="I136" s="166"/>
      <c r="J136" s="166"/>
      <c r="K136" s="166"/>
      <c r="L136" s="166"/>
      <c r="M136" s="166"/>
      <c r="N136" s="258">
        <f>BK136</f>
        <v>0</v>
      </c>
      <c r="O136" s="259"/>
      <c r="P136" s="259"/>
      <c r="Q136" s="259"/>
      <c r="R136" s="159"/>
      <c r="T136" s="160"/>
      <c r="U136" s="157"/>
      <c r="V136" s="157"/>
      <c r="W136" s="161">
        <f>W137+W160</f>
        <v>0</v>
      </c>
      <c r="X136" s="157"/>
      <c r="Y136" s="161">
        <f>Y137+Y160</f>
        <v>4.0380681999999997</v>
      </c>
      <c r="Z136" s="157"/>
      <c r="AA136" s="162">
        <f>AA137+AA160</f>
        <v>0</v>
      </c>
      <c r="AR136" s="163" t="s">
        <v>88</v>
      </c>
      <c r="AT136" s="164" t="s">
        <v>75</v>
      </c>
      <c r="AU136" s="164" t="s">
        <v>82</v>
      </c>
      <c r="AY136" s="163" t="s">
        <v>151</v>
      </c>
      <c r="BK136" s="165">
        <f>BK137+BK160</f>
        <v>0</v>
      </c>
    </row>
    <row r="137" spans="2:65" s="9" customFormat="1" ht="14.85" customHeight="1">
      <c r="B137" s="156"/>
      <c r="C137" s="157"/>
      <c r="D137" s="166" t="s">
        <v>119</v>
      </c>
      <c r="E137" s="166"/>
      <c r="F137" s="166"/>
      <c r="G137" s="166"/>
      <c r="H137" s="166"/>
      <c r="I137" s="166"/>
      <c r="J137" s="166"/>
      <c r="K137" s="166"/>
      <c r="L137" s="166"/>
      <c r="M137" s="166"/>
      <c r="N137" s="236">
        <f>BK137</f>
        <v>0</v>
      </c>
      <c r="O137" s="237"/>
      <c r="P137" s="237"/>
      <c r="Q137" s="237"/>
      <c r="R137" s="159"/>
      <c r="T137" s="160"/>
      <c r="U137" s="157"/>
      <c r="V137" s="157"/>
      <c r="W137" s="161">
        <f>SUM(W138:W159)</f>
        <v>0</v>
      </c>
      <c r="X137" s="157"/>
      <c r="Y137" s="161">
        <f>SUM(Y138:Y159)</f>
        <v>0.180613</v>
      </c>
      <c r="Z137" s="157"/>
      <c r="AA137" s="162">
        <f>SUM(AA138:AA159)</f>
        <v>0</v>
      </c>
      <c r="AR137" s="163" t="s">
        <v>88</v>
      </c>
      <c r="AT137" s="164" t="s">
        <v>75</v>
      </c>
      <c r="AU137" s="164" t="s">
        <v>85</v>
      </c>
      <c r="AY137" s="163" t="s">
        <v>151</v>
      </c>
      <c r="BK137" s="165">
        <f>SUM(BK138:BK159)</f>
        <v>0</v>
      </c>
    </row>
    <row r="138" spans="2:65" s="1" customFormat="1" ht="31.5" customHeight="1">
      <c r="B138" s="34"/>
      <c r="C138" s="167" t="s">
        <v>82</v>
      </c>
      <c r="D138" s="167" t="s">
        <v>152</v>
      </c>
      <c r="E138" s="168" t="s">
        <v>153</v>
      </c>
      <c r="F138" s="241" t="s">
        <v>154</v>
      </c>
      <c r="G138" s="241"/>
      <c r="H138" s="241"/>
      <c r="I138" s="241"/>
      <c r="J138" s="169" t="s">
        <v>155</v>
      </c>
      <c r="K138" s="170">
        <v>4</v>
      </c>
      <c r="L138" s="239">
        <v>0</v>
      </c>
      <c r="M138" s="242"/>
      <c r="N138" s="240">
        <f t="shared" ref="N138:N159" si="5">ROUND(L138*K138,3)</f>
        <v>0</v>
      </c>
      <c r="O138" s="240"/>
      <c r="P138" s="240"/>
      <c r="Q138" s="240"/>
      <c r="R138" s="36"/>
      <c r="T138" s="172" t="s">
        <v>20</v>
      </c>
      <c r="U138" s="43" t="s">
        <v>43</v>
      </c>
      <c r="V138" s="35"/>
      <c r="W138" s="173">
        <f t="shared" ref="W138:W159" si="6">V138*K138</f>
        <v>0</v>
      </c>
      <c r="X138" s="173">
        <v>0</v>
      </c>
      <c r="Y138" s="173">
        <f t="shared" ref="Y138:Y159" si="7">X138*K138</f>
        <v>0</v>
      </c>
      <c r="Z138" s="173">
        <v>0</v>
      </c>
      <c r="AA138" s="174">
        <f t="shared" ref="AA138:AA159" si="8">Z138*K138</f>
        <v>0</v>
      </c>
      <c r="AR138" s="17" t="s">
        <v>156</v>
      </c>
      <c r="AT138" s="17" t="s">
        <v>152</v>
      </c>
      <c r="AU138" s="17" t="s">
        <v>88</v>
      </c>
      <c r="AY138" s="17" t="s">
        <v>151</v>
      </c>
      <c r="BE138" s="109">
        <f t="shared" ref="BE138:BE159" si="9">IF(U138="základná",N138,0)</f>
        <v>0</v>
      </c>
      <c r="BF138" s="109">
        <f t="shared" ref="BF138:BF159" si="10">IF(U138="znížená",N138,0)</f>
        <v>0</v>
      </c>
      <c r="BG138" s="109">
        <f t="shared" ref="BG138:BG159" si="11">IF(U138="zákl. prenesená",N138,0)</f>
        <v>0</v>
      </c>
      <c r="BH138" s="109">
        <f t="shared" ref="BH138:BH159" si="12">IF(U138="zníž. prenesená",N138,0)</f>
        <v>0</v>
      </c>
      <c r="BI138" s="109">
        <f t="shared" ref="BI138:BI159" si="13">IF(U138="nulová",N138,0)</f>
        <v>0</v>
      </c>
      <c r="BJ138" s="17" t="s">
        <v>85</v>
      </c>
      <c r="BK138" s="175">
        <f t="shared" ref="BK138:BK159" si="14">ROUND(L138*K138,3)</f>
        <v>0</v>
      </c>
      <c r="BL138" s="17" t="s">
        <v>156</v>
      </c>
      <c r="BM138" s="17" t="s">
        <v>157</v>
      </c>
    </row>
    <row r="139" spans="2:65" s="1" customFormat="1" ht="22.5" customHeight="1">
      <c r="B139" s="34"/>
      <c r="C139" s="176" t="s">
        <v>85</v>
      </c>
      <c r="D139" s="176" t="s">
        <v>158</v>
      </c>
      <c r="E139" s="177" t="s">
        <v>159</v>
      </c>
      <c r="F139" s="245" t="s">
        <v>160</v>
      </c>
      <c r="G139" s="245"/>
      <c r="H139" s="245"/>
      <c r="I139" s="245"/>
      <c r="J139" s="178" t="s">
        <v>155</v>
      </c>
      <c r="K139" s="179">
        <v>4</v>
      </c>
      <c r="L139" s="246">
        <v>0</v>
      </c>
      <c r="M139" s="247"/>
      <c r="N139" s="248">
        <f t="shared" si="5"/>
        <v>0</v>
      </c>
      <c r="O139" s="240"/>
      <c r="P139" s="240"/>
      <c r="Q139" s="240"/>
      <c r="R139" s="36"/>
      <c r="T139" s="172" t="s">
        <v>20</v>
      </c>
      <c r="U139" s="43" t="s">
        <v>43</v>
      </c>
      <c r="V139" s="35"/>
      <c r="W139" s="173">
        <f t="shared" si="6"/>
        <v>0</v>
      </c>
      <c r="X139" s="173">
        <v>1.0200000000000001E-3</v>
      </c>
      <c r="Y139" s="173">
        <f t="shared" si="7"/>
        <v>4.0800000000000003E-3</v>
      </c>
      <c r="Z139" s="173">
        <v>0</v>
      </c>
      <c r="AA139" s="174">
        <f t="shared" si="8"/>
        <v>0</v>
      </c>
      <c r="AR139" s="17" t="s">
        <v>161</v>
      </c>
      <c r="AT139" s="17" t="s">
        <v>158</v>
      </c>
      <c r="AU139" s="17" t="s">
        <v>88</v>
      </c>
      <c r="AY139" s="17" t="s">
        <v>151</v>
      </c>
      <c r="BE139" s="109">
        <f t="shared" si="9"/>
        <v>0</v>
      </c>
      <c r="BF139" s="109">
        <f t="shared" si="10"/>
        <v>0</v>
      </c>
      <c r="BG139" s="109">
        <f t="shared" si="11"/>
        <v>0</v>
      </c>
      <c r="BH139" s="109">
        <f t="shared" si="12"/>
        <v>0</v>
      </c>
      <c r="BI139" s="109">
        <f t="shared" si="13"/>
        <v>0</v>
      </c>
      <c r="BJ139" s="17" t="s">
        <v>85</v>
      </c>
      <c r="BK139" s="175">
        <f t="shared" si="14"/>
        <v>0</v>
      </c>
      <c r="BL139" s="17" t="s">
        <v>156</v>
      </c>
      <c r="BM139" s="17" t="s">
        <v>162</v>
      </c>
    </row>
    <row r="140" spans="2:65" s="1" customFormat="1" ht="31.5" customHeight="1">
      <c r="B140" s="34"/>
      <c r="C140" s="167" t="s">
        <v>88</v>
      </c>
      <c r="D140" s="167" t="s">
        <v>152</v>
      </c>
      <c r="E140" s="168" t="s">
        <v>163</v>
      </c>
      <c r="F140" s="241" t="s">
        <v>164</v>
      </c>
      <c r="G140" s="241"/>
      <c r="H140" s="241"/>
      <c r="I140" s="241"/>
      <c r="J140" s="169" t="s">
        <v>165</v>
      </c>
      <c r="K140" s="170">
        <v>2</v>
      </c>
      <c r="L140" s="239">
        <v>0</v>
      </c>
      <c r="M140" s="242"/>
      <c r="N140" s="240">
        <f t="shared" si="5"/>
        <v>0</v>
      </c>
      <c r="O140" s="240"/>
      <c r="P140" s="240"/>
      <c r="Q140" s="240"/>
      <c r="R140" s="36"/>
      <c r="T140" s="172" t="s">
        <v>20</v>
      </c>
      <c r="U140" s="43" t="s">
        <v>43</v>
      </c>
      <c r="V140" s="35"/>
      <c r="W140" s="173">
        <f t="shared" si="6"/>
        <v>0</v>
      </c>
      <c r="X140" s="173">
        <v>0</v>
      </c>
      <c r="Y140" s="173">
        <f t="shared" si="7"/>
        <v>0</v>
      </c>
      <c r="Z140" s="173">
        <v>0</v>
      </c>
      <c r="AA140" s="174">
        <f t="shared" si="8"/>
        <v>0</v>
      </c>
      <c r="AR140" s="17" t="s">
        <v>156</v>
      </c>
      <c r="AT140" s="17" t="s">
        <v>152</v>
      </c>
      <c r="AU140" s="17" t="s">
        <v>88</v>
      </c>
      <c r="AY140" s="17" t="s">
        <v>151</v>
      </c>
      <c r="BE140" s="109">
        <f t="shared" si="9"/>
        <v>0</v>
      </c>
      <c r="BF140" s="109">
        <f t="shared" si="10"/>
        <v>0</v>
      </c>
      <c r="BG140" s="109">
        <f t="shared" si="11"/>
        <v>0</v>
      </c>
      <c r="BH140" s="109">
        <f t="shared" si="12"/>
        <v>0</v>
      </c>
      <c r="BI140" s="109">
        <f t="shared" si="13"/>
        <v>0</v>
      </c>
      <c r="BJ140" s="17" t="s">
        <v>85</v>
      </c>
      <c r="BK140" s="175">
        <f t="shared" si="14"/>
        <v>0</v>
      </c>
      <c r="BL140" s="17" t="s">
        <v>156</v>
      </c>
      <c r="BM140" s="17" t="s">
        <v>166</v>
      </c>
    </row>
    <row r="141" spans="2:65" s="1" customFormat="1" ht="22.5" customHeight="1">
      <c r="B141" s="34"/>
      <c r="C141" s="176" t="s">
        <v>91</v>
      </c>
      <c r="D141" s="176" t="s">
        <v>158</v>
      </c>
      <c r="E141" s="177" t="s">
        <v>167</v>
      </c>
      <c r="F141" s="245" t="s">
        <v>168</v>
      </c>
      <c r="G141" s="245"/>
      <c r="H141" s="245"/>
      <c r="I141" s="245"/>
      <c r="J141" s="178" t="s">
        <v>165</v>
      </c>
      <c r="K141" s="179">
        <v>2</v>
      </c>
      <c r="L141" s="246">
        <v>0</v>
      </c>
      <c r="M141" s="247"/>
      <c r="N141" s="248">
        <f t="shared" si="5"/>
        <v>0</v>
      </c>
      <c r="O141" s="240"/>
      <c r="P141" s="240"/>
      <c r="Q141" s="240"/>
      <c r="R141" s="36"/>
      <c r="T141" s="172" t="s">
        <v>20</v>
      </c>
      <c r="U141" s="43" t="s">
        <v>43</v>
      </c>
      <c r="V141" s="35"/>
      <c r="W141" s="173">
        <f t="shared" si="6"/>
        <v>0</v>
      </c>
      <c r="X141" s="173">
        <v>6.0000000000000002E-5</v>
      </c>
      <c r="Y141" s="173">
        <f t="shared" si="7"/>
        <v>1.2E-4</v>
      </c>
      <c r="Z141" s="173">
        <v>0</v>
      </c>
      <c r="AA141" s="174">
        <f t="shared" si="8"/>
        <v>0</v>
      </c>
      <c r="AR141" s="17" t="s">
        <v>161</v>
      </c>
      <c r="AT141" s="17" t="s">
        <v>158</v>
      </c>
      <c r="AU141" s="17" t="s">
        <v>88</v>
      </c>
      <c r="AY141" s="17" t="s">
        <v>151</v>
      </c>
      <c r="BE141" s="109">
        <f t="shared" si="9"/>
        <v>0</v>
      </c>
      <c r="BF141" s="109">
        <f t="shared" si="10"/>
        <v>0</v>
      </c>
      <c r="BG141" s="109">
        <f t="shared" si="11"/>
        <v>0</v>
      </c>
      <c r="BH141" s="109">
        <f t="shared" si="12"/>
        <v>0</v>
      </c>
      <c r="BI141" s="109">
        <f t="shared" si="13"/>
        <v>0</v>
      </c>
      <c r="BJ141" s="17" t="s">
        <v>85</v>
      </c>
      <c r="BK141" s="175">
        <f t="shared" si="14"/>
        <v>0</v>
      </c>
      <c r="BL141" s="17" t="s">
        <v>156</v>
      </c>
      <c r="BM141" s="17" t="s">
        <v>169</v>
      </c>
    </row>
    <row r="142" spans="2:65" s="1" customFormat="1" ht="31.5" customHeight="1">
      <c r="B142" s="34"/>
      <c r="C142" s="167" t="s">
        <v>170</v>
      </c>
      <c r="D142" s="167" t="s">
        <v>152</v>
      </c>
      <c r="E142" s="168" t="s">
        <v>171</v>
      </c>
      <c r="F142" s="241" t="s">
        <v>172</v>
      </c>
      <c r="G142" s="241"/>
      <c r="H142" s="241"/>
      <c r="I142" s="241"/>
      <c r="J142" s="169" t="s">
        <v>165</v>
      </c>
      <c r="K142" s="170">
        <v>2</v>
      </c>
      <c r="L142" s="239">
        <v>0</v>
      </c>
      <c r="M142" s="242"/>
      <c r="N142" s="240">
        <f t="shared" si="5"/>
        <v>0</v>
      </c>
      <c r="O142" s="240"/>
      <c r="P142" s="240"/>
      <c r="Q142" s="240"/>
      <c r="R142" s="36"/>
      <c r="T142" s="172" t="s">
        <v>20</v>
      </c>
      <c r="U142" s="43" t="s">
        <v>43</v>
      </c>
      <c r="V142" s="35"/>
      <c r="W142" s="173">
        <f t="shared" si="6"/>
        <v>0</v>
      </c>
      <c r="X142" s="173">
        <v>0</v>
      </c>
      <c r="Y142" s="173">
        <f t="shared" si="7"/>
        <v>0</v>
      </c>
      <c r="Z142" s="173">
        <v>0</v>
      </c>
      <c r="AA142" s="174">
        <f t="shared" si="8"/>
        <v>0</v>
      </c>
      <c r="AR142" s="17" t="s">
        <v>156</v>
      </c>
      <c r="AT142" s="17" t="s">
        <v>152</v>
      </c>
      <c r="AU142" s="17" t="s">
        <v>88</v>
      </c>
      <c r="AY142" s="17" t="s">
        <v>151</v>
      </c>
      <c r="BE142" s="109">
        <f t="shared" si="9"/>
        <v>0</v>
      </c>
      <c r="BF142" s="109">
        <f t="shared" si="10"/>
        <v>0</v>
      </c>
      <c r="BG142" s="109">
        <f t="shared" si="11"/>
        <v>0</v>
      </c>
      <c r="BH142" s="109">
        <f t="shared" si="12"/>
        <v>0</v>
      </c>
      <c r="BI142" s="109">
        <f t="shared" si="13"/>
        <v>0</v>
      </c>
      <c r="BJ142" s="17" t="s">
        <v>85</v>
      </c>
      <c r="BK142" s="175">
        <f t="shared" si="14"/>
        <v>0</v>
      </c>
      <c r="BL142" s="17" t="s">
        <v>156</v>
      </c>
      <c r="BM142" s="17" t="s">
        <v>173</v>
      </c>
    </row>
    <row r="143" spans="2:65" s="1" customFormat="1" ht="22.5" customHeight="1">
      <c r="B143" s="34"/>
      <c r="C143" s="167" t="s">
        <v>174</v>
      </c>
      <c r="D143" s="167" t="s">
        <v>152</v>
      </c>
      <c r="E143" s="168" t="s">
        <v>175</v>
      </c>
      <c r="F143" s="241" t="s">
        <v>176</v>
      </c>
      <c r="G143" s="241"/>
      <c r="H143" s="241"/>
      <c r="I143" s="241"/>
      <c r="J143" s="169" t="s">
        <v>165</v>
      </c>
      <c r="K143" s="170">
        <v>2</v>
      </c>
      <c r="L143" s="239">
        <v>0</v>
      </c>
      <c r="M143" s="242"/>
      <c r="N143" s="240">
        <f t="shared" si="5"/>
        <v>0</v>
      </c>
      <c r="O143" s="240"/>
      <c r="P143" s="240"/>
      <c r="Q143" s="240"/>
      <c r="R143" s="36"/>
      <c r="T143" s="172" t="s">
        <v>20</v>
      </c>
      <c r="U143" s="43" t="s">
        <v>43</v>
      </c>
      <c r="V143" s="35"/>
      <c r="W143" s="173">
        <f t="shared" si="6"/>
        <v>0</v>
      </c>
      <c r="X143" s="173">
        <v>0</v>
      </c>
      <c r="Y143" s="173">
        <f t="shared" si="7"/>
        <v>0</v>
      </c>
      <c r="Z143" s="173">
        <v>0</v>
      </c>
      <c r="AA143" s="174">
        <f t="shared" si="8"/>
        <v>0</v>
      </c>
      <c r="AR143" s="17" t="s">
        <v>156</v>
      </c>
      <c r="AT143" s="17" t="s">
        <v>152</v>
      </c>
      <c r="AU143" s="17" t="s">
        <v>88</v>
      </c>
      <c r="AY143" s="17" t="s">
        <v>151</v>
      </c>
      <c r="BE143" s="109">
        <f t="shared" si="9"/>
        <v>0</v>
      </c>
      <c r="BF143" s="109">
        <f t="shared" si="10"/>
        <v>0</v>
      </c>
      <c r="BG143" s="109">
        <f t="shared" si="11"/>
        <v>0</v>
      </c>
      <c r="BH143" s="109">
        <f t="shared" si="12"/>
        <v>0</v>
      </c>
      <c r="BI143" s="109">
        <f t="shared" si="13"/>
        <v>0</v>
      </c>
      <c r="BJ143" s="17" t="s">
        <v>85</v>
      </c>
      <c r="BK143" s="175">
        <f t="shared" si="14"/>
        <v>0</v>
      </c>
      <c r="BL143" s="17" t="s">
        <v>156</v>
      </c>
      <c r="BM143" s="17" t="s">
        <v>177</v>
      </c>
    </row>
    <row r="144" spans="2:65" s="1" customFormat="1" ht="31.5" customHeight="1">
      <c r="B144" s="34"/>
      <c r="C144" s="176" t="s">
        <v>178</v>
      </c>
      <c r="D144" s="176" t="s">
        <v>158</v>
      </c>
      <c r="E144" s="177" t="s">
        <v>179</v>
      </c>
      <c r="F144" s="245" t="s">
        <v>180</v>
      </c>
      <c r="G144" s="245"/>
      <c r="H144" s="245"/>
      <c r="I144" s="245"/>
      <c r="J144" s="178" t="s">
        <v>165</v>
      </c>
      <c r="K144" s="179">
        <v>2</v>
      </c>
      <c r="L144" s="246">
        <v>0</v>
      </c>
      <c r="M144" s="247"/>
      <c r="N144" s="248">
        <f t="shared" si="5"/>
        <v>0</v>
      </c>
      <c r="O144" s="240"/>
      <c r="P144" s="240"/>
      <c r="Q144" s="240"/>
      <c r="R144" s="36"/>
      <c r="T144" s="172" t="s">
        <v>20</v>
      </c>
      <c r="U144" s="43" t="s">
        <v>43</v>
      </c>
      <c r="V144" s="35"/>
      <c r="W144" s="173">
        <f t="shared" si="6"/>
        <v>0</v>
      </c>
      <c r="X144" s="173">
        <v>4.8000000000000001E-2</v>
      </c>
      <c r="Y144" s="173">
        <f t="shared" si="7"/>
        <v>9.6000000000000002E-2</v>
      </c>
      <c r="Z144" s="173">
        <v>0</v>
      </c>
      <c r="AA144" s="174">
        <f t="shared" si="8"/>
        <v>0</v>
      </c>
      <c r="AR144" s="17" t="s">
        <v>161</v>
      </c>
      <c r="AT144" s="17" t="s">
        <v>158</v>
      </c>
      <c r="AU144" s="17" t="s">
        <v>88</v>
      </c>
      <c r="AY144" s="17" t="s">
        <v>151</v>
      </c>
      <c r="BE144" s="109">
        <f t="shared" si="9"/>
        <v>0</v>
      </c>
      <c r="BF144" s="109">
        <f t="shared" si="10"/>
        <v>0</v>
      </c>
      <c r="BG144" s="109">
        <f t="shared" si="11"/>
        <v>0</v>
      </c>
      <c r="BH144" s="109">
        <f t="shared" si="12"/>
        <v>0</v>
      </c>
      <c r="BI144" s="109">
        <f t="shared" si="13"/>
        <v>0</v>
      </c>
      <c r="BJ144" s="17" t="s">
        <v>85</v>
      </c>
      <c r="BK144" s="175">
        <f t="shared" si="14"/>
        <v>0</v>
      </c>
      <c r="BL144" s="17" t="s">
        <v>156</v>
      </c>
      <c r="BM144" s="17" t="s">
        <v>181</v>
      </c>
    </row>
    <row r="145" spans="2:65" s="1" customFormat="1" ht="22.5" customHeight="1">
      <c r="B145" s="34"/>
      <c r="C145" s="167" t="s">
        <v>182</v>
      </c>
      <c r="D145" s="167" t="s">
        <v>152</v>
      </c>
      <c r="E145" s="168" t="s">
        <v>183</v>
      </c>
      <c r="F145" s="241" t="s">
        <v>184</v>
      </c>
      <c r="G145" s="241"/>
      <c r="H145" s="241"/>
      <c r="I145" s="241"/>
      <c r="J145" s="169" t="s">
        <v>165</v>
      </c>
      <c r="K145" s="170">
        <v>2</v>
      </c>
      <c r="L145" s="239">
        <v>0</v>
      </c>
      <c r="M145" s="242"/>
      <c r="N145" s="240">
        <f t="shared" si="5"/>
        <v>0</v>
      </c>
      <c r="O145" s="240"/>
      <c r="P145" s="240"/>
      <c r="Q145" s="240"/>
      <c r="R145" s="36"/>
      <c r="T145" s="172" t="s">
        <v>20</v>
      </c>
      <c r="U145" s="43" t="s">
        <v>43</v>
      </c>
      <c r="V145" s="35"/>
      <c r="W145" s="173">
        <f t="shared" si="6"/>
        <v>0</v>
      </c>
      <c r="X145" s="173">
        <v>0</v>
      </c>
      <c r="Y145" s="173">
        <f t="shared" si="7"/>
        <v>0</v>
      </c>
      <c r="Z145" s="173">
        <v>0</v>
      </c>
      <c r="AA145" s="174">
        <f t="shared" si="8"/>
        <v>0</v>
      </c>
      <c r="AR145" s="17" t="s">
        <v>156</v>
      </c>
      <c r="AT145" s="17" t="s">
        <v>152</v>
      </c>
      <c r="AU145" s="17" t="s">
        <v>88</v>
      </c>
      <c r="AY145" s="17" t="s">
        <v>151</v>
      </c>
      <c r="BE145" s="109">
        <f t="shared" si="9"/>
        <v>0</v>
      </c>
      <c r="BF145" s="109">
        <f t="shared" si="10"/>
        <v>0</v>
      </c>
      <c r="BG145" s="109">
        <f t="shared" si="11"/>
        <v>0</v>
      </c>
      <c r="BH145" s="109">
        <f t="shared" si="12"/>
        <v>0</v>
      </c>
      <c r="BI145" s="109">
        <f t="shared" si="13"/>
        <v>0</v>
      </c>
      <c r="BJ145" s="17" t="s">
        <v>85</v>
      </c>
      <c r="BK145" s="175">
        <f t="shared" si="14"/>
        <v>0</v>
      </c>
      <c r="BL145" s="17" t="s">
        <v>156</v>
      </c>
      <c r="BM145" s="17" t="s">
        <v>185</v>
      </c>
    </row>
    <row r="146" spans="2:65" s="1" customFormat="1" ht="22.5" customHeight="1">
      <c r="B146" s="34"/>
      <c r="C146" s="176" t="s">
        <v>186</v>
      </c>
      <c r="D146" s="176" t="s">
        <v>158</v>
      </c>
      <c r="E146" s="177" t="s">
        <v>187</v>
      </c>
      <c r="F146" s="245" t="s">
        <v>188</v>
      </c>
      <c r="G146" s="245"/>
      <c r="H146" s="245"/>
      <c r="I146" s="245"/>
      <c r="J146" s="178" t="s">
        <v>165</v>
      </c>
      <c r="K146" s="179">
        <v>2</v>
      </c>
      <c r="L146" s="246">
        <v>0</v>
      </c>
      <c r="M146" s="247"/>
      <c r="N146" s="248">
        <f t="shared" si="5"/>
        <v>0</v>
      </c>
      <c r="O146" s="240"/>
      <c r="P146" s="240"/>
      <c r="Q146" s="240"/>
      <c r="R146" s="36"/>
      <c r="T146" s="172" t="s">
        <v>20</v>
      </c>
      <c r="U146" s="43" t="s">
        <v>43</v>
      </c>
      <c r="V146" s="35"/>
      <c r="W146" s="173">
        <f t="shared" si="6"/>
        <v>0</v>
      </c>
      <c r="X146" s="173">
        <v>4.13E-3</v>
      </c>
      <c r="Y146" s="173">
        <f t="shared" si="7"/>
        <v>8.26E-3</v>
      </c>
      <c r="Z146" s="173">
        <v>0</v>
      </c>
      <c r="AA146" s="174">
        <f t="shared" si="8"/>
        <v>0</v>
      </c>
      <c r="AR146" s="17" t="s">
        <v>161</v>
      </c>
      <c r="AT146" s="17" t="s">
        <v>158</v>
      </c>
      <c r="AU146" s="17" t="s">
        <v>88</v>
      </c>
      <c r="AY146" s="17" t="s">
        <v>151</v>
      </c>
      <c r="BE146" s="109">
        <f t="shared" si="9"/>
        <v>0</v>
      </c>
      <c r="BF146" s="109">
        <f t="shared" si="10"/>
        <v>0</v>
      </c>
      <c r="BG146" s="109">
        <f t="shared" si="11"/>
        <v>0</v>
      </c>
      <c r="BH146" s="109">
        <f t="shared" si="12"/>
        <v>0</v>
      </c>
      <c r="BI146" s="109">
        <f t="shared" si="13"/>
        <v>0</v>
      </c>
      <c r="BJ146" s="17" t="s">
        <v>85</v>
      </c>
      <c r="BK146" s="175">
        <f t="shared" si="14"/>
        <v>0</v>
      </c>
      <c r="BL146" s="17" t="s">
        <v>156</v>
      </c>
      <c r="BM146" s="17" t="s">
        <v>189</v>
      </c>
    </row>
    <row r="147" spans="2:65" s="1" customFormat="1" ht="22.5" customHeight="1">
      <c r="B147" s="34"/>
      <c r="C147" s="167" t="s">
        <v>190</v>
      </c>
      <c r="D147" s="167" t="s">
        <v>152</v>
      </c>
      <c r="E147" s="168" t="s">
        <v>191</v>
      </c>
      <c r="F147" s="241" t="s">
        <v>192</v>
      </c>
      <c r="G147" s="241"/>
      <c r="H147" s="241"/>
      <c r="I147" s="241"/>
      <c r="J147" s="169" t="s">
        <v>155</v>
      </c>
      <c r="K147" s="170">
        <v>60</v>
      </c>
      <c r="L147" s="239">
        <v>0</v>
      </c>
      <c r="M147" s="242"/>
      <c r="N147" s="240">
        <f t="shared" si="5"/>
        <v>0</v>
      </c>
      <c r="O147" s="240"/>
      <c r="P147" s="240"/>
      <c r="Q147" s="240"/>
      <c r="R147" s="36"/>
      <c r="T147" s="172" t="s">
        <v>20</v>
      </c>
      <c r="U147" s="43" t="s">
        <v>43</v>
      </c>
      <c r="V147" s="35"/>
      <c r="W147" s="173">
        <f t="shared" si="6"/>
        <v>0</v>
      </c>
      <c r="X147" s="173">
        <v>0</v>
      </c>
      <c r="Y147" s="173">
        <f t="shared" si="7"/>
        <v>0</v>
      </c>
      <c r="Z147" s="173">
        <v>0</v>
      </c>
      <c r="AA147" s="174">
        <f t="shared" si="8"/>
        <v>0</v>
      </c>
      <c r="AR147" s="17" t="s">
        <v>156</v>
      </c>
      <c r="AT147" s="17" t="s">
        <v>152</v>
      </c>
      <c r="AU147" s="17" t="s">
        <v>88</v>
      </c>
      <c r="AY147" s="17" t="s">
        <v>151</v>
      </c>
      <c r="BE147" s="109">
        <f t="shared" si="9"/>
        <v>0</v>
      </c>
      <c r="BF147" s="109">
        <f t="shared" si="10"/>
        <v>0</v>
      </c>
      <c r="BG147" s="109">
        <f t="shared" si="11"/>
        <v>0</v>
      </c>
      <c r="BH147" s="109">
        <f t="shared" si="12"/>
        <v>0</v>
      </c>
      <c r="BI147" s="109">
        <f t="shared" si="13"/>
        <v>0</v>
      </c>
      <c r="BJ147" s="17" t="s">
        <v>85</v>
      </c>
      <c r="BK147" s="175">
        <f t="shared" si="14"/>
        <v>0</v>
      </c>
      <c r="BL147" s="17" t="s">
        <v>156</v>
      </c>
      <c r="BM147" s="17" t="s">
        <v>193</v>
      </c>
    </row>
    <row r="148" spans="2:65" s="1" customFormat="1" ht="31.5" customHeight="1">
      <c r="B148" s="34"/>
      <c r="C148" s="176" t="s">
        <v>194</v>
      </c>
      <c r="D148" s="176" t="s">
        <v>158</v>
      </c>
      <c r="E148" s="177" t="s">
        <v>195</v>
      </c>
      <c r="F148" s="245" t="s">
        <v>196</v>
      </c>
      <c r="G148" s="245"/>
      <c r="H148" s="245"/>
      <c r="I148" s="245"/>
      <c r="J148" s="178" t="s">
        <v>197</v>
      </c>
      <c r="K148" s="179">
        <v>1.333</v>
      </c>
      <c r="L148" s="246">
        <v>0</v>
      </c>
      <c r="M148" s="247"/>
      <c r="N148" s="248">
        <f t="shared" si="5"/>
        <v>0</v>
      </c>
      <c r="O148" s="240"/>
      <c r="P148" s="240"/>
      <c r="Q148" s="240"/>
      <c r="R148" s="36"/>
      <c r="T148" s="172" t="s">
        <v>20</v>
      </c>
      <c r="U148" s="43" t="s">
        <v>43</v>
      </c>
      <c r="V148" s="35"/>
      <c r="W148" s="173">
        <f t="shared" si="6"/>
        <v>0</v>
      </c>
      <c r="X148" s="173">
        <v>1E-3</v>
      </c>
      <c r="Y148" s="173">
        <f t="shared" si="7"/>
        <v>1.333E-3</v>
      </c>
      <c r="Z148" s="173">
        <v>0</v>
      </c>
      <c r="AA148" s="174">
        <f t="shared" si="8"/>
        <v>0</v>
      </c>
      <c r="AR148" s="17" t="s">
        <v>161</v>
      </c>
      <c r="AT148" s="17" t="s">
        <v>158</v>
      </c>
      <c r="AU148" s="17" t="s">
        <v>88</v>
      </c>
      <c r="AY148" s="17" t="s">
        <v>151</v>
      </c>
      <c r="BE148" s="109">
        <f t="shared" si="9"/>
        <v>0</v>
      </c>
      <c r="BF148" s="109">
        <f t="shared" si="10"/>
        <v>0</v>
      </c>
      <c r="BG148" s="109">
        <f t="shared" si="11"/>
        <v>0</v>
      </c>
      <c r="BH148" s="109">
        <f t="shared" si="12"/>
        <v>0</v>
      </c>
      <c r="BI148" s="109">
        <f t="shared" si="13"/>
        <v>0</v>
      </c>
      <c r="BJ148" s="17" t="s">
        <v>85</v>
      </c>
      <c r="BK148" s="175">
        <f t="shared" si="14"/>
        <v>0</v>
      </c>
      <c r="BL148" s="17" t="s">
        <v>156</v>
      </c>
      <c r="BM148" s="17" t="s">
        <v>198</v>
      </c>
    </row>
    <row r="149" spans="2:65" s="1" customFormat="1" ht="31.5" customHeight="1">
      <c r="B149" s="34"/>
      <c r="C149" s="176" t="s">
        <v>199</v>
      </c>
      <c r="D149" s="176" t="s">
        <v>158</v>
      </c>
      <c r="E149" s="177" t="s">
        <v>200</v>
      </c>
      <c r="F149" s="245" t="s">
        <v>201</v>
      </c>
      <c r="G149" s="245"/>
      <c r="H149" s="245"/>
      <c r="I149" s="245"/>
      <c r="J149" s="178" t="s">
        <v>197</v>
      </c>
      <c r="K149" s="179">
        <v>50</v>
      </c>
      <c r="L149" s="246">
        <v>0</v>
      </c>
      <c r="M149" s="247"/>
      <c r="N149" s="248">
        <f t="shared" si="5"/>
        <v>0</v>
      </c>
      <c r="O149" s="240"/>
      <c r="P149" s="240"/>
      <c r="Q149" s="240"/>
      <c r="R149" s="36"/>
      <c r="T149" s="172" t="s">
        <v>20</v>
      </c>
      <c r="U149" s="43" t="s">
        <v>43</v>
      </c>
      <c r="V149" s="35"/>
      <c r="W149" s="173">
        <f t="shared" si="6"/>
        <v>0</v>
      </c>
      <c r="X149" s="173">
        <v>1E-3</v>
      </c>
      <c r="Y149" s="173">
        <f t="shared" si="7"/>
        <v>0.05</v>
      </c>
      <c r="Z149" s="173">
        <v>0</v>
      </c>
      <c r="AA149" s="174">
        <f t="shared" si="8"/>
        <v>0</v>
      </c>
      <c r="AR149" s="17" t="s">
        <v>161</v>
      </c>
      <c r="AT149" s="17" t="s">
        <v>158</v>
      </c>
      <c r="AU149" s="17" t="s">
        <v>88</v>
      </c>
      <c r="AY149" s="17" t="s">
        <v>151</v>
      </c>
      <c r="BE149" s="109">
        <f t="shared" si="9"/>
        <v>0</v>
      </c>
      <c r="BF149" s="109">
        <f t="shared" si="10"/>
        <v>0</v>
      </c>
      <c r="BG149" s="109">
        <f t="shared" si="11"/>
        <v>0</v>
      </c>
      <c r="BH149" s="109">
        <f t="shared" si="12"/>
        <v>0</v>
      </c>
      <c r="BI149" s="109">
        <f t="shared" si="13"/>
        <v>0</v>
      </c>
      <c r="BJ149" s="17" t="s">
        <v>85</v>
      </c>
      <c r="BK149" s="175">
        <f t="shared" si="14"/>
        <v>0</v>
      </c>
      <c r="BL149" s="17" t="s">
        <v>156</v>
      </c>
      <c r="BM149" s="17" t="s">
        <v>202</v>
      </c>
    </row>
    <row r="150" spans="2:65" s="1" customFormat="1" ht="22.5" customHeight="1">
      <c r="B150" s="34"/>
      <c r="C150" s="167" t="s">
        <v>203</v>
      </c>
      <c r="D150" s="167" t="s">
        <v>152</v>
      </c>
      <c r="E150" s="168" t="s">
        <v>204</v>
      </c>
      <c r="F150" s="241" t="s">
        <v>205</v>
      </c>
      <c r="G150" s="241"/>
      <c r="H150" s="241"/>
      <c r="I150" s="241"/>
      <c r="J150" s="169" t="s">
        <v>165</v>
      </c>
      <c r="K150" s="170">
        <v>4</v>
      </c>
      <c r="L150" s="239">
        <v>0</v>
      </c>
      <c r="M150" s="242"/>
      <c r="N150" s="240">
        <f t="shared" si="5"/>
        <v>0</v>
      </c>
      <c r="O150" s="240"/>
      <c r="P150" s="240"/>
      <c r="Q150" s="240"/>
      <c r="R150" s="36"/>
      <c r="T150" s="172" t="s">
        <v>20</v>
      </c>
      <c r="U150" s="43" t="s">
        <v>43</v>
      </c>
      <c r="V150" s="35"/>
      <c r="W150" s="173">
        <f t="shared" si="6"/>
        <v>0</v>
      </c>
      <c r="X150" s="173">
        <v>0</v>
      </c>
      <c r="Y150" s="173">
        <f t="shared" si="7"/>
        <v>0</v>
      </c>
      <c r="Z150" s="173">
        <v>0</v>
      </c>
      <c r="AA150" s="174">
        <f t="shared" si="8"/>
        <v>0</v>
      </c>
      <c r="AR150" s="17" t="s">
        <v>156</v>
      </c>
      <c r="AT150" s="17" t="s">
        <v>152</v>
      </c>
      <c r="AU150" s="17" t="s">
        <v>88</v>
      </c>
      <c r="AY150" s="17" t="s">
        <v>151</v>
      </c>
      <c r="BE150" s="109">
        <f t="shared" si="9"/>
        <v>0</v>
      </c>
      <c r="BF150" s="109">
        <f t="shared" si="10"/>
        <v>0</v>
      </c>
      <c r="BG150" s="109">
        <f t="shared" si="11"/>
        <v>0</v>
      </c>
      <c r="BH150" s="109">
        <f t="shared" si="12"/>
        <v>0</v>
      </c>
      <c r="BI150" s="109">
        <f t="shared" si="13"/>
        <v>0</v>
      </c>
      <c r="BJ150" s="17" t="s">
        <v>85</v>
      </c>
      <c r="BK150" s="175">
        <f t="shared" si="14"/>
        <v>0</v>
      </c>
      <c r="BL150" s="17" t="s">
        <v>156</v>
      </c>
      <c r="BM150" s="17" t="s">
        <v>206</v>
      </c>
    </row>
    <row r="151" spans="2:65" s="1" customFormat="1" ht="31.5" customHeight="1">
      <c r="B151" s="34"/>
      <c r="C151" s="176" t="s">
        <v>207</v>
      </c>
      <c r="D151" s="176" t="s">
        <v>158</v>
      </c>
      <c r="E151" s="177" t="s">
        <v>208</v>
      </c>
      <c r="F151" s="245" t="s">
        <v>209</v>
      </c>
      <c r="G151" s="245"/>
      <c r="H151" s="245"/>
      <c r="I151" s="245"/>
      <c r="J151" s="178" t="s">
        <v>165</v>
      </c>
      <c r="K151" s="179">
        <v>4</v>
      </c>
      <c r="L151" s="246">
        <v>0</v>
      </c>
      <c r="M151" s="247"/>
      <c r="N151" s="248">
        <f t="shared" si="5"/>
        <v>0</v>
      </c>
      <c r="O151" s="240"/>
      <c r="P151" s="240"/>
      <c r="Q151" s="240"/>
      <c r="R151" s="36"/>
      <c r="T151" s="172" t="s">
        <v>20</v>
      </c>
      <c r="U151" s="43" t="s">
        <v>43</v>
      </c>
      <c r="V151" s="35"/>
      <c r="W151" s="173">
        <f t="shared" si="6"/>
        <v>0</v>
      </c>
      <c r="X151" s="173">
        <v>1.6000000000000001E-4</v>
      </c>
      <c r="Y151" s="173">
        <f t="shared" si="7"/>
        <v>6.4000000000000005E-4</v>
      </c>
      <c r="Z151" s="173">
        <v>0</v>
      </c>
      <c r="AA151" s="174">
        <f t="shared" si="8"/>
        <v>0</v>
      </c>
      <c r="AR151" s="17" t="s">
        <v>161</v>
      </c>
      <c r="AT151" s="17" t="s">
        <v>158</v>
      </c>
      <c r="AU151" s="17" t="s">
        <v>88</v>
      </c>
      <c r="AY151" s="17" t="s">
        <v>151</v>
      </c>
      <c r="BE151" s="109">
        <f t="shared" si="9"/>
        <v>0</v>
      </c>
      <c r="BF151" s="109">
        <f t="shared" si="10"/>
        <v>0</v>
      </c>
      <c r="BG151" s="109">
        <f t="shared" si="11"/>
        <v>0</v>
      </c>
      <c r="BH151" s="109">
        <f t="shared" si="12"/>
        <v>0</v>
      </c>
      <c r="BI151" s="109">
        <f t="shared" si="13"/>
        <v>0</v>
      </c>
      <c r="BJ151" s="17" t="s">
        <v>85</v>
      </c>
      <c r="BK151" s="175">
        <f t="shared" si="14"/>
        <v>0</v>
      </c>
      <c r="BL151" s="17" t="s">
        <v>156</v>
      </c>
      <c r="BM151" s="17" t="s">
        <v>210</v>
      </c>
    </row>
    <row r="152" spans="2:65" s="1" customFormat="1" ht="22.5" customHeight="1">
      <c r="B152" s="34"/>
      <c r="C152" s="167" t="s">
        <v>211</v>
      </c>
      <c r="D152" s="167" t="s">
        <v>152</v>
      </c>
      <c r="E152" s="168" t="s">
        <v>212</v>
      </c>
      <c r="F152" s="241" t="s">
        <v>213</v>
      </c>
      <c r="G152" s="241"/>
      <c r="H152" s="241"/>
      <c r="I152" s="241"/>
      <c r="J152" s="169" t="s">
        <v>165</v>
      </c>
      <c r="K152" s="170">
        <v>2</v>
      </c>
      <c r="L152" s="239">
        <v>0</v>
      </c>
      <c r="M152" s="242"/>
      <c r="N152" s="240">
        <f t="shared" si="5"/>
        <v>0</v>
      </c>
      <c r="O152" s="240"/>
      <c r="P152" s="240"/>
      <c r="Q152" s="240"/>
      <c r="R152" s="36"/>
      <c r="T152" s="172" t="s">
        <v>20</v>
      </c>
      <c r="U152" s="43" t="s">
        <v>43</v>
      </c>
      <c r="V152" s="35"/>
      <c r="W152" s="173">
        <f t="shared" si="6"/>
        <v>0</v>
      </c>
      <c r="X152" s="173">
        <v>0</v>
      </c>
      <c r="Y152" s="173">
        <f t="shared" si="7"/>
        <v>0</v>
      </c>
      <c r="Z152" s="173">
        <v>0</v>
      </c>
      <c r="AA152" s="174">
        <f t="shared" si="8"/>
        <v>0</v>
      </c>
      <c r="AR152" s="17" t="s">
        <v>156</v>
      </c>
      <c r="AT152" s="17" t="s">
        <v>152</v>
      </c>
      <c r="AU152" s="17" t="s">
        <v>88</v>
      </c>
      <c r="AY152" s="17" t="s">
        <v>151</v>
      </c>
      <c r="BE152" s="109">
        <f t="shared" si="9"/>
        <v>0</v>
      </c>
      <c r="BF152" s="109">
        <f t="shared" si="10"/>
        <v>0</v>
      </c>
      <c r="BG152" s="109">
        <f t="shared" si="11"/>
        <v>0</v>
      </c>
      <c r="BH152" s="109">
        <f t="shared" si="12"/>
        <v>0</v>
      </c>
      <c r="BI152" s="109">
        <f t="shared" si="13"/>
        <v>0</v>
      </c>
      <c r="BJ152" s="17" t="s">
        <v>85</v>
      </c>
      <c r="BK152" s="175">
        <f t="shared" si="14"/>
        <v>0</v>
      </c>
      <c r="BL152" s="17" t="s">
        <v>156</v>
      </c>
      <c r="BM152" s="17" t="s">
        <v>214</v>
      </c>
    </row>
    <row r="153" spans="2:65" s="1" customFormat="1" ht="44.25" customHeight="1">
      <c r="B153" s="34"/>
      <c r="C153" s="176" t="s">
        <v>215</v>
      </c>
      <c r="D153" s="176" t="s">
        <v>158</v>
      </c>
      <c r="E153" s="177" t="s">
        <v>216</v>
      </c>
      <c r="F153" s="245" t="s">
        <v>217</v>
      </c>
      <c r="G153" s="245"/>
      <c r="H153" s="245"/>
      <c r="I153" s="245"/>
      <c r="J153" s="178" t="s">
        <v>165</v>
      </c>
      <c r="K153" s="179">
        <v>2</v>
      </c>
      <c r="L153" s="246">
        <v>0</v>
      </c>
      <c r="M153" s="247"/>
      <c r="N153" s="248">
        <f t="shared" si="5"/>
        <v>0</v>
      </c>
      <c r="O153" s="240"/>
      <c r="P153" s="240"/>
      <c r="Q153" s="240"/>
      <c r="R153" s="36"/>
      <c r="T153" s="172" t="s">
        <v>20</v>
      </c>
      <c r="U153" s="43" t="s">
        <v>43</v>
      </c>
      <c r="V153" s="35"/>
      <c r="W153" s="173">
        <f t="shared" si="6"/>
        <v>0</v>
      </c>
      <c r="X153" s="173">
        <v>1.4999999999999999E-4</v>
      </c>
      <c r="Y153" s="173">
        <f t="shared" si="7"/>
        <v>2.9999999999999997E-4</v>
      </c>
      <c r="Z153" s="173">
        <v>0</v>
      </c>
      <c r="AA153" s="174">
        <f t="shared" si="8"/>
        <v>0</v>
      </c>
      <c r="AR153" s="17" t="s">
        <v>161</v>
      </c>
      <c r="AT153" s="17" t="s">
        <v>158</v>
      </c>
      <c r="AU153" s="17" t="s">
        <v>88</v>
      </c>
      <c r="AY153" s="17" t="s">
        <v>151</v>
      </c>
      <c r="BE153" s="109">
        <f t="shared" si="9"/>
        <v>0</v>
      </c>
      <c r="BF153" s="109">
        <f t="shared" si="10"/>
        <v>0</v>
      </c>
      <c r="BG153" s="109">
        <f t="shared" si="11"/>
        <v>0</v>
      </c>
      <c r="BH153" s="109">
        <f t="shared" si="12"/>
        <v>0</v>
      </c>
      <c r="BI153" s="109">
        <f t="shared" si="13"/>
        <v>0</v>
      </c>
      <c r="BJ153" s="17" t="s">
        <v>85</v>
      </c>
      <c r="BK153" s="175">
        <f t="shared" si="14"/>
        <v>0</v>
      </c>
      <c r="BL153" s="17" t="s">
        <v>156</v>
      </c>
      <c r="BM153" s="17" t="s">
        <v>218</v>
      </c>
    </row>
    <row r="154" spans="2:65" s="1" customFormat="1" ht="22.5" customHeight="1">
      <c r="B154" s="34"/>
      <c r="C154" s="167" t="s">
        <v>219</v>
      </c>
      <c r="D154" s="167" t="s">
        <v>152</v>
      </c>
      <c r="E154" s="168" t="s">
        <v>220</v>
      </c>
      <c r="F154" s="241" t="s">
        <v>221</v>
      </c>
      <c r="G154" s="241"/>
      <c r="H154" s="241"/>
      <c r="I154" s="241"/>
      <c r="J154" s="169" t="s">
        <v>165</v>
      </c>
      <c r="K154" s="170">
        <v>2</v>
      </c>
      <c r="L154" s="239">
        <v>0</v>
      </c>
      <c r="M154" s="242"/>
      <c r="N154" s="240">
        <f t="shared" si="5"/>
        <v>0</v>
      </c>
      <c r="O154" s="240"/>
      <c r="P154" s="240"/>
      <c r="Q154" s="240"/>
      <c r="R154" s="36"/>
      <c r="T154" s="172" t="s">
        <v>20</v>
      </c>
      <c r="U154" s="43" t="s">
        <v>43</v>
      </c>
      <c r="V154" s="35"/>
      <c r="W154" s="173">
        <f t="shared" si="6"/>
        <v>0</v>
      </c>
      <c r="X154" s="173">
        <v>0</v>
      </c>
      <c r="Y154" s="173">
        <f t="shared" si="7"/>
        <v>0</v>
      </c>
      <c r="Z154" s="173">
        <v>0</v>
      </c>
      <c r="AA154" s="174">
        <f t="shared" si="8"/>
        <v>0</v>
      </c>
      <c r="AR154" s="17" t="s">
        <v>156</v>
      </c>
      <c r="AT154" s="17" t="s">
        <v>152</v>
      </c>
      <c r="AU154" s="17" t="s">
        <v>88</v>
      </c>
      <c r="AY154" s="17" t="s">
        <v>151</v>
      </c>
      <c r="BE154" s="109">
        <f t="shared" si="9"/>
        <v>0</v>
      </c>
      <c r="BF154" s="109">
        <f t="shared" si="10"/>
        <v>0</v>
      </c>
      <c r="BG154" s="109">
        <f t="shared" si="11"/>
        <v>0</v>
      </c>
      <c r="BH154" s="109">
        <f t="shared" si="12"/>
        <v>0</v>
      </c>
      <c r="BI154" s="109">
        <f t="shared" si="13"/>
        <v>0</v>
      </c>
      <c r="BJ154" s="17" t="s">
        <v>85</v>
      </c>
      <c r="BK154" s="175">
        <f t="shared" si="14"/>
        <v>0</v>
      </c>
      <c r="BL154" s="17" t="s">
        <v>156</v>
      </c>
      <c r="BM154" s="17" t="s">
        <v>222</v>
      </c>
    </row>
    <row r="155" spans="2:65" s="1" customFormat="1" ht="31.5" customHeight="1">
      <c r="B155" s="34"/>
      <c r="C155" s="176" t="s">
        <v>223</v>
      </c>
      <c r="D155" s="176" t="s">
        <v>158</v>
      </c>
      <c r="E155" s="177" t="s">
        <v>224</v>
      </c>
      <c r="F155" s="245" t="s">
        <v>225</v>
      </c>
      <c r="G155" s="245"/>
      <c r="H155" s="245"/>
      <c r="I155" s="245"/>
      <c r="J155" s="178" t="s">
        <v>165</v>
      </c>
      <c r="K155" s="179">
        <v>2</v>
      </c>
      <c r="L155" s="246">
        <v>0</v>
      </c>
      <c r="M155" s="247"/>
      <c r="N155" s="248">
        <f t="shared" si="5"/>
        <v>0</v>
      </c>
      <c r="O155" s="240"/>
      <c r="P155" s="240"/>
      <c r="Q155" s="240"/>
      <c r="R155" s="36"/>
      <c r="T155" s="172" t="s">
        <v>20</v>
      </c>
      <c r="U155" s="43" t="s">
        <v>43</v>
      </c>
      <c r="V155" s="35"/>
      <c r="W155" s="173">
        <f t="shared" si="6"/>
        <v>0</v>
      </c>
      <c r="X155" s="173">
        <v>2.1000000000000001E-4</v>
      </c>
      <c r="Y155" s="173">
        <f t="shared" si="7"/>
        <v>4.2000000000000002E-4</v>
      </c>
      <c r="Z155" s="173">
        <v>0</v>
      </c>
      <c r="AA155" s="174">
        <f t="shared" si="8"/>
        <v>0</v>
      </c>
      <c r="AR155" s="17" t="s">
        <v>161</v>
      </c>
      <c r="AT155" s="17" t="s">
        <v>158</v>
      </c>
      <c r="AU155" s="17" t="s">
        <v>88</v>
      </c>
      <c r="AY155" s="17" t="s">
        <v>151</v>
      </c>
      <c r="BE155" s="109">
        <f t="shared" si="9"/>
        <v>0</v>
      </c>
      <c r="BF155" s="109">
        <f t="shared" si="10"/>
        <v>0</v>
      </c>
      <c r="BG155" s="109">
        <f t="shared" si="11"/>
        <v>0</v>
      </c>
      <c r="BH155" s="109">
        <f t="shared" si="12"/>
        <v>0</v>
      </c>
      <c r="BI155" s="109">
        <f t="shared" si="13"/>
        <v>0</v>
      </c>
      <c r="BJ155" s="17" t="s">
        <v>85</v>
      </c>
      <c r="BK155" s="175">
        <f t="shared" si="14"/>
        <v>0</v>
      </c>
      <c r="BL155" s="17" t="s">
        <v>156</v>
      </c>
      <c r="BM155" s="17" t="s">
        <v>226</v>
      </c>
    </row>
    <row r="156" spans="2:65" s="1" customFormat="1" ht="22.5" customHeight="1">
      <c r="B156" s="34"/>
      <c r="C156" s="167" t="s">
        <v>227</v>
      </c>
      <c r="D156" s="167" t="s">
        <v>152</v>
      </c>
      <c r="E156" s="168" t="s">
        <v>228</v>
      </c>
      <c r="F156" s="241" t="s">
        <v>229</v>
      </c>
      <c r="G156" s="241"/>
      <c r="H156" s="241"/>
      <c r="I156" s="241"/>
      <c r="J156" s="169" t="s">
        <v>155</v>
      </c>
      <c r="K156" s="170">
        <v>60</v>
      </c>
      <c r="L156" s="239">
        <v>0</v>
      </c>
      <c r="M156" s="242"/>
      <c r="N156" s="240">
        <f t="shared" si="5"/>
        <v>0</v>
      </c>
      <c r="O156" s="240"/>
      <c r="P156" s="240"/>
      <c r="Q156" s="240"/>
      <c r="R156" s="36"/>
      <c r="T156" s="172" t="s">
        <v>20</v>
      </c>
      <c r="U156" s="43" t="s">
        <v>43</v>
      </c>
      <c r="V156" s="35"/>
      <c r="W156" s="173">
        <f t="shared" si="6"/>
        <v>0</v>
      </c>
      <c r="X156" s="173">
        <v>0</v>
      </c>
      <c r="Y156" s="173">
        <f t="shared" si="7"/>
        <v>0</v>
      </c>
      <c r="Z156" s="173">
        <v>0</v>
      </c>
      <c r="AA156" s="174">
        <f t="shared" si="8"/>
        <v>0</v>
      </c>
      <c r="AR156" s="17" t="s">
        <v>156</v>
      </c>
      <c r="AT156" s="17" t="s">
        <v>152</v>
      </c>
      <c r="AU156" s="17" t="s">
        <v>88</v>
      </c>
      <c r="AY156" s="17" t="s">
        <v>151</v>
      </c>
      <c r="BE156" s="109">
        <f t="shared" si="9"/>
        <v>0</v>
      </c>
      <c r="BF156" s="109">
        <f t="shared" si="10"/>
        <v>0</v>
      </c>
      <c r="BG156" s="109">
        <f t="shared" si="11"/>
        <v>0</v>
      </c>
      <c r="BH156" s="109">
        <f t="shared" si="12"/>
        <v>0</v>
      </c>
      <c r="BI156" s="109">
        <f t="shared" si="13"/>
        <v>0</v>
      </c>
      <c r="BJ156" s="17" t="s">
        <v>85</v>
      </c>
      <c r="BK156" s="175">
        <f t="shared" si="14"/>
        <v>0</v>
      </c>
      <c r="BL156" s="17" t="s">
        <v>156</v>
      </c>
      <c r="BM156" s="17" t="s">
        <v>230</v>
      </c>
    </row>
    <row r="157" spans="2:65" s="1" customFormat="1" ht="22.5" customHeight="1">
      <c r="B157" s="34"/>
      <c r="C157" s="176" t="s">
        <v>10</v>
      </c>
      <c r="D157" s="176" t="s">
        <v>158</v>
      </c>
      <c r="E157" s="177" t="s">
        <v>231</v>
      </c>
      <c r="F157" s="245" t="s">
        <v>232</v>
      </c>
      <c r="G157" s="245"/>
      <c r="H157" s="245"/>
      <c r="I157" s="245"/>
      <c r="J157" s="178" t="s">
        <v>155</v>
      </c>
      <c r="K157" s="179">
        <v>70</v>
      </c>
      <c r="L157" s="246">
        <v>0</v>
      </c>
      <c r="M157" s="247"/>
      <c r="N157" s="248">
        <f t="shared" si="5"/>
        <v>0</v>
      </c>
      <c r="O157" s="240"/>
      <c r="P157" s="240"/>
      <c r="Q157" s="240"/>
      <c r="R157" s="36"/>
      <c r="T157" s="172" t="s">
        <v>20</v>
      </c>
      <c r="U157" s="43" t="s">
        <v>43</v>
      </c>
      <c r="V157" s="35"/>
      <c r="W157" s="173">
        <f t="shared" si="6"/>
        <v>0</v>
      </c>
      <c r="X157" s="173">
        <v>2.5000000000000001E-4</v>
      </c>
      <c r="Y157" s="173">
        <f t="shared" si="7"/>
        <v>1.7500000000000002E-2</v>
      </c>
      <c r="Z157" s="173">
        <v>0</v>
      </c>
      <c r="AA157" s="174">
        <f t="shared" si="8"/>
        <v>0</v>
      </c>
      <c r="AR157" s="17" t="s">
        <v>161</v>
      </c>
      <c r="AT157" s="17" t="s">
        <v>158</v>
      </c>
      <c r="AU157" s="17" t="s">
        <v>88</v>
      </c>
      <c r="AY157" s="17" t="s">
        <v>151</v>
      </c>
      <c r="BE157" s="109">
        <f t="shared" si="9"/>
        <v>0</v>
      </c>
      <c r="BF157" s="109">
        <f t="shared" si="10"/>
        <v>0</v>
      </c>
      <c r="BG157" s="109">
        <f t="shared" si="11"/>
        <v>0</v>
      </c>
      <c r="BH157" s="109">
        <f t="shared" si="12"/>
        <v>0</v>
      </c>
      <c r="BI157" s="109">
        <f t="shared" si="13"/>
        <v>0</v>
      </c>
      <c r="BJ157" s="17" t="s">
        <v>85</v>
      </c>
      <c r="BK157" s="175">
        <f t="shared" si="14"/>
        <v>0</v>
      </c>
      <c r="BL157" s="17" t="s">
        <v>156</v>
      </c>
      <c r="BM157" s="17" t="s">
        <v>233</v>
      </c>
    </row>
    <row r="158" spans="2:65" s="1" customFormat="1" ht="31.5" customHeight="1">
      <c r="B158" s="34"/>
      <c r="C158" s="167" t="s">
        <v>234</v>
      </c>
      <c r="D158" s="167" t="s">
        <v>152</v>
      </c>
      <c r="E158" s="168" t="s">
        <v>235</v>
      </c>
      <c r="F158" s="241" t="s">
        <v>236</v>
      </c>
      <c r="G158" s="241"/>
      <c r="H158" s="241"/>
      <c r="I158" s="241"/>
      <c r="J158" s="169" t="s">
        <v>155</v>
      </c>
      <c r="K158" s="170">
        <v>14</v>
      </c>
      <c r="L158" s="239">
        <v>0</v>
      </c>
      <c r="M158" s="242"/>
      <c r="N158" s="240">
        <f t="shared" si="5"/>
        <v>0</v>
      </c>
      <c r="O158" s="240"/>
      <c r="P158" s="240"/>
      <c r="Q158" s="240"/>
      <c r="R158" s="36"/>
      <c r="T158" s="172" t="s">
        <v>20</v>
      </c>
      <c r="U158" s="43" t="s">
        <v>43</v>
      </c>
      <c r="V158" s="35"/>
      <c r="W158" s="173">
        <f t="shared" si="6"/>
        <v>0</v>
      </c>
      <c r="X158" s="173">
        <v>0</v>
      </c>
      <c r="Y158" s="173">
        <f t="shared" si="7"/>
        <v>0</v>
      </c>
      <c r="Z158" s="173">
        <v>0</v>
      </c>
      <c r="AA158" s="174">
        <f t="shared" si="8"/>
        <v>0</v>
      </c>
      <c r="AR158" s="17" t="s">
        <v>156</v>
      </c>
      <c r="AT158" s="17" t="s">
        <v>152</v>
      </c>
      <c r="AU158" s="17" t="s">
        <v>88</v>
      </c>
      <c r="AY158" s="17" t="s">
        <v>151</v>
      </c>
      <c r="BE158" s="109">
        <f t="shared" si="9"/>
        <v>0</v>
      </c>
      <c r="BF158" s="109">
        <f t="shared" si="10"/>
        <v>0</v>
      </c>
      <c r="BG158" s="109">
        <f t="shared" si="11"/>
        <v>0</v>
      </c>
      <c r="BH158" s="109">
        <f t="shared" si="12"/>
        <v>0</v>
      </c>
      <c r="BI158" s="109">
        <f t="shared" si="13"/>
        <v>0</v>
      </c>
      <c r="BJ158" s="17" t="s">
        <v>85</v>
      </c>
      <c r="BK158" s="175">
        <f t="shared" si="14"/>
        <v>0</v>
      </c>
      <c r="BL158" s="17" t="s">
        <v>156</v>
      </c>
      <c r="BM158" s="17" t="s">
        <v>237</v>
      </c>
    </row>
    <row r="159" spans="2:65" s="1" customFormat="1" ht="31.5" customHeight="1">
      <c r="B159" s="34"/>
      <c r="C159" s="176" t="s">
        <v>238</v>
      </c>
      <c r="D159" s="176" t="s">
        <v>158</v>
      </c>
      <c r="E159" s="177" t="s">
        <v>239</v>
      </c>
      <c r="F159" s="245" t="s">
        <v>240</v>
      </c>
      <c r="G159" s="245"/>
      <c r="H159" s="245"/>
      <c r="I159" s="245"/>
      <c r="J159" s="178" t="s">
        <v>155</v>
      </c>
      <c r="K159" s="179">
        <v>14</v>
      </c>
      <c r="L159" s="246">
        <v>0</v>
      </c>
      <c r="M159" s="247"/>
      <c r="N159" s="248">
        <f t="shared" si="5"/>
        <v>0</v>
      </c>
      <c r="O159" s="240"/>
      <c r="P159" s="240"/>
      <c r="Q159" s="240"/>
      <c r="R159" s="36"/>
      <c r="T159" s="172" t="s">
        <v>20</v>
      </c>
      <c r="U159" s="43" t="s">
        <v>43</v>
      </c>
      <c r="V159" s="35"/>
      <c r="W159" s="173">
        <f t="shared" si="6"/>
        <v>0</v>
      </c>
      <c r="X159" s="173">
        <v>1.3999999999999999E-4</v>
      </c>
      <c r="Y159" s="173">
        <f t="shared" si="7"/>
        <v>1.9599999999999999E-3</v>
      </c>
      <c r="Z159" s="173">
        <v>0</v>
      </c>
      <c r="AA159" s="174">
        <f t="shared" si="8"/>
        <v>0</v>
      </c>
      <c r="AR159" s="17" t="s">
        <v>161</v>
      </c>
      <c r="AT159" s="17" t="s">
        <v>158</v>
      </c>
      <c r="AU159" s="17" t="s">
        <v>88</v>
      </c>
      <c r="AY159" s="17" t="s">
        <v>151</v>
      </c>
      <c r="BE159" s="109">
        <f t="shared" si="9"/>
        <v>0</v>
      </c>
      <c r="BF159" s="109">
        <f t="shared" si="10"/>
        <v>0</v>
      </c>
      <c r="BG159" s="109">
        <f t="shared" si="11"/>
        <v>0</v>
      </c>
      <c r="BH159" s="109">
        <f t="shared" si="12"/>
        <v>0</v>
      </c>
      <c r="BI159" s="109">
        <f t="shared" si="13"/>
        <v>0</v>
      </c>
      <c r="BJ159" s="17" t="s">
        <v>85</v>
      </c>
      <c r="BK159" s="175">
        <f t="shared" si="14"/>
        <v>0</v>
      </c>
      <c r="BL159" s="17" t="s">
        <v>156</v>
      </c>
      <c r="BM159" s="17" t="s">
        <v>241</v>
      </c>
    </row>
    <row r="160" spans="2:65" s="9" customFormat="1" ht="22.35" customHeight="1">
      <c r="B160" s="156"/>
      <c r="C160" s="157"/>
      <c r="D160" s="166" t="s">
        <v>120</v>
      </c>
      <c r="E160" s="166"/>
      <c r="F160" s="166"/>
      <c r="G160" s="166"/>
      <c r="H160" s="166"/>
      <c r="I160" s="166"/>
      <c r="J160" s="166"/>
      <c r="K160" s="166"/>
      <c r="L160" s="166"/>
      <c r="M160" s="166"/>
      <c r="N160" s="232">
        <f>BK160</f>
        <v>0</v>
      </c>
      <c r="O160" s="233"/>
      <c r="P160" s="233"/>
      <c r="Q160" s="233"/>
      <c r="R160" s="159"/>
      <c r="T160" s="160"/>
      <c r="U160" s="157"/>
      <c r="V160" s="157"/>
      <c r="W160" s="161">
        <f>SUM(W161:W172)</f>
        <v>0</v>
      </c>
      <c r="X160" s="157"/>
      <c r="Y160" s="161">
        <f>SUM(Y161:Y172)</f>
        <v>3.8574552</v>
      </c>
      <c r="Z160" s="157"/>
      <c r="AA160" s="162">
        <f>SUM(AA161:AA172)</f>
        <v>0</v>
      </c>
      <c r="AR160" s="163" t="s">
        <v>88</v>
      </c>
      <c r="AT160" s="164" t="s">
        <v>75</v>
      </c>
      <c r="AU160" s="164" t="s">
        <v>85</v>
      </c>
      <c r="AY160" s="163" t="s">
        <v>151</v>
      </c>
      <c r="BK160" s="165">
        <f>SUM(BK161:BK172)</f>
        <v>0</v>
      </c>
    </row>
    <row r="161" spans="2:65" s="1" customFormat="1" ht="31.5" customHeight="1">
      <c r="B161" s="34"/>
      <c r="C161" s="167" t="s">
        <v>242</v>
      </c>
      <c r="D161" s="167" t="s">
        <v>152</v>
      </c>
      <c r="E161" s="168" t="s">
        <v>243</v>
      </c>
      <c r="F161" s="241" t="s">
        <v>244</v>
      </c>
      <c r="G161" s="241"/>
      <c r="H161" s="241"/>
      <c r="I161" s="241"/>
      <c r="J161" s="169" t="s">
        <v>165</v>
      </c>
      <c r="K161" s="170">
        <v>2</v>
      </c>
      <c r="L161" s="239">
        <v>0</v>
      </c>
      <c r="M161" s="242"/>
      <c r="N161" s="240">
        <f t="shared" ref="N161:N172" si="15">ROUND(L161*K161,3)</f>
        <v>0</v>
      </c>
      <c r="O161" s="240"/>
      <c r="P161" s="240"/>
      <c r="Q161" s="240"/>
      <c r="R161" s="36"/>
      <c r="T161" s="172" t="s">
        <v>20</v>
      </c>
      <c r="U161" s="43" t="s">
        <v>43</v>
      </c>
      <c r="V161" s="35"/>
      <c r="W161" s="173">
        <f t="shared" ref="W161:W172" si="16">V161*K161</f>
        <v>0</v>
      </c>
      <c r="X161" s="173">
        <v>1.16E-3</v>
      </c>
      <c r="Y161" s="173">
        <f t="shared" ref="Y161:Y172" si="17">X161*K161</f>
        <v>2.32E-3</v>
      </c>
      <c r="Z161" s="173">
        <v>0</v>
      </c>
      <c r="AA161" s="174">
        <f t="shared" ref="AA161:AA172" si="18">Z161*K161</f>
        <v>0</v>
      </c>
      <c r="AR161" s="17" t="s">
        <v>156</v>
      </c>
      <c r="AT161" s="17" t="s">
        <v>152</v>
      </c>
      <c r="AU161" s="17" t="s">
        <v>88</v>
      </c>
      <c r="AY161" s="17" t="s">
        <v>151</v>
      </c>
      <c r="BE161" s="109">
        <f t="shared" ref="BE161:BE172" si="19">IF(U161="základná",N161,0)</f>
        <v>0</v>
      </c>
      <c r="BF161" s="109">
        <f t="shared" ref="BF161:BF172" si="20">IF(U161="znížená",N161,0)</f>
        <v>0</v>
      </c>
      <c r="BG161" s="109">
        <f t="shared" ref="BG161:BG172" si="21">IF(U161="zákl. prenesená",N161,0)</f>
        <v>0</v>
      </c>
      <c r="BH161" s="109">
        <f t="shared" ref="BH161:BH172" si="22">IF(U161="zníž. prenesená",N161,0)</f>
        <v>0</v>
      </c>
      <c r="BI161" s="109">
        <f t="shared" ref="BI161:BI172" si="23">IF(U161="nulová",N161,0)</f>
        <v>0</v>
      </c>
      <c r="BJ161" s="17" t="s">
        <v>85</v>
      </c>
      <c r="BK161" s="175">
        <f t="shared" ref="BK161:BK172" si="24">ROUND(L161*K161,3)</f>
        <v>0</v>
      </c>
      <c r="BL161" s="17" t="s">
        <v>156</v>
      </c>
      <c r="BM161" s="17" t="s">
        <v>245</v>
      </c>
    </row>
    <row r="162" spans="2:65" s="1" customFormat="1" ht="22.5" customHeight="1">
      <c r="B162" s="34"/>
      <c r="C162" s="167" t="s">
        <v>246</v>
      </c>
      <c r="D162" s="167" t="s">
        <v>152</v>
      </c>
      <c r="E162" s="168" t="s">
        <v>247</v>
      </c>
      <c r="F162" s="241" t="s">
        <v>248</v>
      </c>
      <c r="G162" s="241"/>
      <c r="H162" s="241"/>
      <c r="I162" s="241"/>
      <c r="J162" s="169" t="s">
        <v>249</v>
      </c>
      <c r="K162" s="170">
        <v>0.72</v>
      </c>
      <c r="L162" s="239">
        <v>0</v>
      </c>
      <c r="M162" s="242"/>
      <c r="N162" s="240">
        <f t="shared" si="15"/>
        <v>0</v>
      </c>
      <c r="O162" s="240"/>
      <c r="P162" s="240"/>
      <c r="Q162" s="240"/>
      <c r="R162" s="36"/>
      <c r="T162" s="172" t="s">
        <v>20</v>
      </c>
      <c r="U162" s="43" t="s">
        <v>43</v>
      </c>
      <c r="V162" s="35"/>
      <c r="W162" s="173">
        <f t="shared" si="16"/>
        <v>0</v>
      </c>
      <c r="X162" s="173">
        <v>2.32341</v>
      </c>
      <c r="Y162" s="173">
        <f t="shared" si="17"/>
        <v>1.6728551999999999</v>
      </c>
      <c r="Z162" s="173">
        <v>0</v>
      </c>
      <c r="AA162" s="174">
        <f t="shared" si="18"/>
        <v>0</v>
      </c>
      <c r="AR162" s="17" t="s">
        <v>156</v>
      </c>
      <c r="AT162" s="17" t="s">
        <v>152</v>
      </c>
      <c r="AU162" s="17" t="s">
        <v>88</v>
      </c>
      <c r="AY162" s="17" t="s">
        <v>151</v>
      </c>
      <c r="BE162" s="109">
        <f t="shared" si="19"/>
        <v>0</v>
      </c>
      <c r="BF162" s="109">
        <f t="shared" si="20"/>
        <v>0</v>
      </c>
      <c r="BG162" s="109">
        <f t="shared" si="21"/>
        <v>0</v>
      </c>
      <c r="BH162" s="109">
        <f t="shared" si="22"/>
        <v>0</v>
      </c>
      <c r="BI162" s="109">
        <f t="shared" si="23"/>
        <v>0</v>
      </c>
      <c r="BJ162" s="17" t="s">
        <v>85</v>
      </c>
      <c r="BK162" s="175">
        <f t="shared" si="24"/>
        <v>0</v>
      </c>
      <c r="BL162" s="17" t="s">
        <v>156</v>
      </c>
      <c r="BM162" s="17" t="s">
        <v>250</v>
      </c>
    </row>
    <row r="163" spans="2:65" s="1" customFormat="1" ht="31.5" customHeight="1">
      <c r="B163" s="34"/>
      <c r="C163" s="167" t="s">
        <v>251</v>
      </c>
      <c r="D163" s="167" t="s">
        <v>152</v>
      </c>
      <c r="E163" s="168" t="s">
        <v>252</v>
      </c>
      <c r="F163" s="241" t="s">
        <v>253</v>
      </c>
      <c r="G163" s="241"/>
      <c r="H163" s="241"/>
      <c r="I163" s="241"/>
      <c r="J163" s="169" t="s">
        <v>165</v>
      </c>
      <c r="K163" s="170">
        <v>2</v>
      </c>
      <c r="L163" s="239">
        <v>0</v>
      </c>
      <c r="M163" s="242"/>
      <c r="N163" s="240">
        <f t="shared" si="15"/>
        <v>0</v>
      </c>
      <c r="O163" s="240"/>
      <c r="P163" s="240"/>
      <c r="Q163" s="240"/>
      <c r="R163" s="36"/>
      <c r="T163" s="172" t="s">
        <v>20</v>
      </c>
      <c r="U163" s="43" t="s">
        <v>43</v>
      </c>
      <c r="V163" s="35"/>
      <c r="W163" s="173">
        <f t="shared" si="16"/>
        <v>0</v>
      </c>
      <c r="X163" s="173">
        <v>0</v>
      </c>
      <c r="Y163" s="173">
        <f t="shared" si="17"/>
        <v>0</v>
      </c>
      <c r="Z163" s="173">
        <v>0</v>
      </c>
      <c r="AA163" s="174">
        <f t="shared" si="18"/>
        <v>0</v>
      </c>
      <c r="AR163" s="17" t="s">
        <v>156</v>
      </c>
      <c r="AT163" s="17" t="s">
        <v>152</v>
      </c>
      <c r="AU163" s="17" t="s">
        <v>88</v>
      </c>
      <c r="AY163" s="17" t="s">
        <v>151</v>
      </c>
      <c r="BE163" s="109">
        <f t="shared" si="19"/>
        <v>0</v>
      </c>
      <c r="BF163" s="109">
        <f t="shared" si="20"/>
        <v>0</v>
      </c>
      <c r="BG163" s="109">
        <f t="shared" si="21"/>
        <v>0</v>
      </c>
      <c r="BH163" s="109">
        <f t="shared" si="22"/>
        <v>0</v>
      </c>
      <c r="BI163" s="109">
        <f t="shared" si="23"/>
        <v>0</v>
      </c>
      <c r="BJ163" s="17" t="s">
        <v>85</v>
      </c>
      <c r="BK163" s="175">
        <f t="shared" si="24"/>
        <v>0</v>
      </c>
      <c r="BL163" s="17" t="s">
        <v>156</v>
      </c>
      <c r="BM163" s="17" t="s">
        <v>254</v>
      </c>
    </row>
    <row r="164" spans="2:65" s="1" customFormat="1" ht="31.5" customHeight="1">
      <c r="B164" s="34"/>
      <c r="C164" s="167" t="s">
        <v>255</v>
      </c>
      <c r="D164" s="167" t="s">
        <v>152</v>
      </c>
      <c r="E164" s="168" t="s">
        <v>256</v>
      </c>
      <c r="F164" s="241" t="s">
        <v>257</v>
      </c>
      <c r="G164" s="241"/>
      <c r="H164" s="241"/>
      <c r="I164" s="241"/>
      <c r="J164" s="169" t="s">
        <v>155</v>
      </c>
      <c r="K164" s="170">
        <v>60</v>
      </c>
      <c r="L164" s="239">
        <v>0</v>
      </c>
      <c r="M164" s="242"/>
      <c r="N164" s="240">
        <f t="shared" si="15"/>
        <v>0</v>
      </c>
      <c r="O164" s="240"/>
      <c r="P164" s="240"/>
      <c r="Q164" s="240"/>
      <c r="R164" s="36"/>
      <c r="T164" s="172" t="s">
        <v>20</v>
      </c>
      <c r="U164" s="43" t="s">
        <v>43</v>
      </c>
      <c r="V164" s="35"/>
      <c r="W164" s="173">
        <f t="shared" si="16"/>
        <v>0</v>
      </c>
      <c r="X164" s="173">
        <v>0</v>
      </c>
      <c r="Y164" s="173">
        <f t="shared" si="17"/>
        <v>0</v>
      </c>
      <c r="Z164" s="173">
        <v>0</v>
      </c>
      <c r="AA164" s="174">
        <f t="shared" si="18"/>
        <v>0</v>
      </c>
      <c r="AR164" s="17" t="s">
        <v>156</v>
      </c>
      <c r="AT164" s="17" t="s">
        <v>152</v>
      </c>
      <c r="AU164" s="17" t="s">
        <v>88</v>
      </c>
      <c r="AY164" s="17" t="s">
        <v>151</v>
      </c>
      <c r="BE164" s="109">
        <f t="shared" si="19"/>
        <v>0</v>
      </c>
      <c r="BF164" s="109">
        <f t="shared" si="20"/>
        <v>0</v>
      </c>
      <c r="BG164" s="109">
        <f t="shared" si="21"/>
        <v>0</v>
      </c>
      <c r="BH164" s="109">
        <f t="shared" si="22"/>
        <v>0</v>
      </c>
      <c r="BI164" s="109">
        <f t="shared" si="23"/>
        <v>0</v>
      </c>
      <c r="BJ164" s="17" t="s">
        <v>85</v>
      </c>
      <c r="BK164" s="175">
        <f t="shared" si="24"/>
        <v>0</v>
      </c>
      <c r="BL164" s="17" t="s">
        <v>156</v>
      </c>
      <c r="BM164" s="17" t="s">
        <v>258</v>
      </c>
    </row>
    <row r="165" spans="2:65" s="1" customFormat="1" ht="44.25" customHeight="1">
      <c r="B165" s="34"/>
      <c r="C165" s="167" t="s">
        <v>259</v>
      </c>
      <c r="D165" s="167" t="s">
        <v>152</v>
      </c>
      <c r="E165" s="168" t="s">
        <v>260</v>
      </c>
      <c r="F165" s="241" t="s">
        <v>261</v>
      </c>
      <c r="G165" s="241"/>
      <c r="H165" s="241"/>
      <c r="I165" s="241"/>
      <c r="J165" s="169" t="s">
        <v>155</v>
      </c>
      <c r="K165" s="170">
        <v>60</v>
      </c>
      <c r="L165" s="239">
        <v>0</v>
      </c>
      <c r="M165" s="242"/>
      <c r="N165" s="240">
        <f t="shared" si="15"/>
        <v>0</v>
      </c>
      <c r="O165" s="240"/>
      <c r="P165" s="240"/>
      <c r="Q165" s="240"/>
      <c r="R165" s="36"/>
      <c r="T165" s="172" t="s">
        <v>20</v>
      </c>
      <c r="U165" s="43" t="s">
        <v>43</v>
      </c>
      <c r="V165" s="35"/>
      <c r="W165" s="173">
        <f t="shared" si="16"/>
        <v>0</v>
      </c>
      <c r="X165" s="173">
        <v>0</v>
      </c>
      <c r="Y165" s="173">
        <f t="shared" si="17"/>
        <v>0</v>
      </c>
      <c r="Z165" s="173">
        <v>0</v>
      </c>
      <c r="AA165" s="174">
        <f t="shared" si="18"/>
        <v>0</v>
      </c>
      <c r="AR165" s="17" t="s">
        <v>156</v>
      </c>
      <c r="AT165" s="17" t="s">
        <v>152</v>
      </c>
      <c r="AU165" s="17" t="s">
        <v>88</v>
      </c>
      <c r="AY165" s="17" t="s">
        <v>151</v>
      </c>
      <c r="BE165" s="109">
        <f t="shared" si="19"/>
        <v>0</v>
      </c>
      <c r="BF165" s="109">
        <f t="shared" si="20"/>
        <v>0</v>
      </c>
      <c r="BG165" s="109">
        <f t="shared" si="21"/>
        <v>0</v>
      </c>
      <c r="BH165" s="109">
        <f t="shared" si="22"/>
        <v>0</v>
      </c>
      <c r="BI165" s="109">
        <f t="shared" si="23"/>
        <v>0</v>
      </c>
      <c r="BJ165" s="17" t="s">
        <v>85</v>
      </c>
      <c r="BK165" s="175">
        <f t="shared" si="24"/>
        <v>0</v>
      </c>
      <c r="BL165" s="17" t="s">
        <v>156</v>
      </c>
      <c r="BM165" s="17" t="s">
        <v>262</v>
      </c>
    </row>
    <row r="166" spans="2:65" s="1" customFormat="1" ht="22.5" customHeight="1">
      <c r="B166" s="34"/>
      <c r="C166" s="176" t="s">
        <v>263</v>
      </c>
      <c r="D166" s="176" t="s">
        <v>158</v>
      </c>
      <c r="E166" s="177" t="s">
        <v>264</v>
      </c>
      <c r="F166" s="245" t="s">
        <v>265</v>
      </c>
      <c r="G166" s="245"/>
      <c r="H166" s="245"/>
      <c r="I166" s="245"/>
      <c r="J166" s="178" t="s">
        <v>266</v>
      </c>
      <c r="K166" s="179">
        <v>2.16</v>
      </c>
      <c r="L166" s="246">
        <v>0</v>
      </c>
      <c r="M166" s="247"/>
      <c r="N166" s="248">
        <f t="shared" si="15"/>
        <v>0</v>
      </c>
      <c r="O166" s="240"/>
      <c r="P166" s="240"/>
      <c r="Q166" s="240"/>
      <c r="R166" s="36"/>
      <c r="T166" s="172" t="s">
        <v>20</v>
      </c>
      <c r="U166" s="43" t="s">
        <v>43</v>
      </c>
      <c r="V166" s="35"/>
      <c r="W166" s="173">
        <f t="shared" si="16"/>
        <v>0</v>
      </c>
      <c r="X166" s="173">
        <v>1</v>
      </c>
      <c r="Y166" s="173">
        <f t="shared" si="17"/>
        <v>2.16</v>
      </c>
      <c r="Z166" s="173">
        <v>0</v>
      </c>
      <c r="AA166" s="174">
        <f t="shared" si="18"/>
        <v>0</v>
      </c>
      <c r="AR166" s="17" t="s">
        <v>161</v>
      </c>
      <c r="AT166" s="17" t="s">
        <v>158</v>
      </c>
      <c r="AU166" s="17" t="s">
        <v>88</v>
      </c>
      <c r="AY166" s="17" t="s">
        <v>151</v>
      </c>
      <c r="BE166" s="109">
        <f t="shared" si="19"/>
        <v>0</v>
      </c>
      <c r="BF166" s="109">
        <f t="shared" si="20"/>
        <v>0</v>
      </c>
      <c r="BG166" s="109">
        <f t="shared" si="21"/>
        <v>0</v>
      </c>
      <c r="BH166" s="109">
        <f t="shared" si="22"/>
        <v>0</v>
      </c>
      <c r="BI166" s="109">
        <f t="shared" si="23"/>
        <v>0</v>
      </c>
      <c r="BJ166" s="17" t="s">
        <v>85</v>
      </c>
      <c r="BK166" s="175">
        <f t="shared" si="24"/>
        <v>0</v>
      </c>
      <c r="BL166" s="17" t="s">
        <v>156</v>
      </c>
      <c r="BM166" s="17" t="s">
        <v>267</v>
      </c>
    </row>
    <row r="167" spans="2:65" s="1" customFormat="1" ht="31.5" customHeight="1">
      <c r="B167" s="34"/>
      <c r="C167" s="167" t="s">
        <v>268</v>
      </c>
      <c r="D167" s="167" t="s">
        <v>152</v>
      </c>
      <c r="E167" s="168" t="s">
        <v>269</v>
      </c>
      <c r="F167" s="241" t="s">
        <v>270</v>
      </c>
      <c r="G167" s="241"/>
      <c r="H167" s="241"/>
      <c r="I167" s="241"/>
      <c r="J167" s="169" t="s">
        <v>155</v>
      </c>
      <c r="K167" s="170">
        <v>60</v>
      </c>
      <c r="L167" s="239">
        <v>0</v>
      </c>
      <c r="M167" s="242"/>
      <c r="N167" s="240">
        <f t="shared" si="15"/>
        <v>0</v>
      </c>
      <c r="O167" s="240"/>
      <c r="P167" s="240"/>
      <c r="Q167" s="240"/>
      <c r="R167" s="36"/>
      <c r="T167" s="172" t="s">
        <v>20</v>
      </c>
      <c r="U167" s="43" t="s">
        <v>43</v>
      </c>
      <c r="V167" s="35"/>
      <c r="W167" s="173">
        <f t="shared" si="16"/>
        <v>0</v>
      </c>
      <c r="X167" s="173">
        <v>0</v>
      </c>
      <c r="Y167" s="173">
        <f t="shared" si="17"/>
        <v>0</v>
      </c>
      <c r="Z167" s="173">
        <v>0</v>
      </c>
      <c r="AA167" s="174">
        <f t="shared" si="18"/>
        <v>0</v>
      </c>
      <c r="AR167" s="17" t="s">
        <v>156</v>
      </c>
      <c r="AT167" s="17" t="s">
        <v>152</v>
      </c>
      <c r="AU167" s="17" t="s">
        <v>88</v>
      </c>
      <c r="AY167" s="17" t="s">
        <v>151</v>
      </c>
      <c r="BE167" s="109">
        <f t="shared" si="19"/>
        <v>0</v>
      </c>
      <c r="BF167" s="109">
        <f t="shared" si="20"/>
        <v>0</v>
      </c>
      <c r="BG167" s="109">
        <f t="shared" si="21"/>
        <v>0</v>
      </c>
      <c r="BH167" s="109">
        <f t="shared" si="22"/>
        <v>0</v>
      </c>
      <c r="BI167" s="109">
        <f t="shared" si="23"/>
        <v>0</v>
      </c>
      <c r="BJ167" s="17" t="s">
        <v>85</v>
      </c>
      <c r="BK167" s="175">
        <f t="shared" si="24"/>
        <v>0</v>
      </c>
      <c r="BL167" s="17" t="s">
        <v>156</v>
      </c>
      <c r="BM167" s="17" t="s">
        <v>271</v>
      </c>
    </row>
    <row r="168" spans="2:65" s="1" customFormat="1" ht="22.5" customHeight="1">
      <c r="B168" s="34"/>
      <c r="C168" s="176" t="s">
        <v>272</v>
      </c>
      <c r="D168" s="176" t="s">
        <v>158</v>
      </c>
      <c r="E168" s="177" t="s">
        <v>273</v>
      </c>
      <c r="F168" s="245" t="s">
        <v>274</v>
      </c>
      <c r="G168" s="245"/>
      <c r="H168" s="245"/>
      <c r="I168" s="245"/>
      <c r="J168" s="178" t="s">
        <v>155</v>
      </c>
      <c r="K168" s="179">
        <v>60</v>
      </c>
      <c r="L168" s="246">
        <v>0</v>
      </c>
      <c r="M168" s="247"/>
      <c r="N168" s="248">
        <f t="shared" si="15"/>
        <v>0</v>
      </c>
      <c r="O168" s="240"/>
      <c r="P168" s="240"/>
      <c r="Q168" s="240"/>
      <c r="R168" s="36"/>
      <c r="T168" s="172" t="s">
        <v>20</v>
      </c>
      <c r="U168" s="43" t="s">
        <v>43</v>
      </c>
      <c r="V168" s="35"/>
      <c r="W168" s="173">
        <f t="shared" si="16"/>
        <v>0</v>
      </c>
      <c r="X168" s="173">
        <v>2.1000000000000001E-4</v>
      </c>
      <c r="Y168" s="173">
        <f t="shared" si="17"/>
        <v>1.26E-2</v>
      </c>
      <c r="Z168" s="173">
        <v>0</v>
      </c>
      <c r="AA168" s="174">
        <f t="shared" si="18"/>
        <v>0</v>
      </c>
      <c r="AR168" s="17" t="s">
        <v>161</v>
      </c>
      <c r="AT168" s="17" t="s">
        <v>158</v>
      </c>
      <c r="AU168" s="17" t="s">
        <v>88</v>
      </c>
      <c r="AY168" s="17" t="s">
        <v>151</v>
      </c>
      <c r="BE168" s="109">
        <f t="shared" si="19"/>
        <v>0</v>
      </c>
      <c r="BF168" s="109">
        <f t="shared" si="20"/>
        <v>0</v>
      </c>
      <c r="BG168" s="109">
        <f t="shared" si="21"/>
        <v>0</v>
      </c>
      <c r="BH168" s="109">
        <f t="shared" si="22"/>
        <v>0</v>
      </c>
      <c r="BI168" s="109">
        <f t="shared" si="23"/>
        <v>0</v>
      </c>
      <c r="BJ168" s="17" t="s">
        <v>85</v>
      </c>
      <c r="BK168" s="175">
        <f t="shared" si="24"/>
        <v>0</v>
      </c>
      <c r="BL168" s="17" t="s">
        <v>156</v>
      </c>
      <c r="BM168" s="17" t="s">
        <v>275</v>
      </c>
    </row>
    <row r="169" spans="2:65" s="1" customFormat="1" ht="44.25" customHeight="1">
      <c r="B169" s="34"/>
      <c r="C169" s="167" t="s">
        <v>276</v>
      </c>
      <c r="D169" s="167" t="s">
        <v>152</v>
      </c>
      <c r="E169" s="168" t="s">
        <v>277</v>
      </c>
      <c r="F169" s="241" t="s">
        <v>278</v>
      </c>
      <c r="G169" s="241"/>
      <c r="H169" s="241"/>
      <c r="I169" s="241"/>
      <c r="J169" s="169" t="s">
        <v>155</v>
      </c>
      <c r="K169" s="170">
        <v>60</v>
      </c>
      <c r="L169" s="239">
        <v>0</v>
      </c>
      <c r="M169" s="242"/>
      <c r="N169" s="240">
        <f t="shared" si="15"/>
        <v>0</v>
      </c>
      <c r="O169" s="240"/>
      <c r="P169" s="240"/>
      <c r="Q169" s="240"/>
      <c r="R169" s="36"/>
      <c r="T169" s="172" t="s">
        <v>20</v>
      </c>
      <c r="U169" s="43" t="s">
        <v>43</v>
      </c>
      <c r="V169" s="35"/>
      <c r="W169" s="173">
        <f t="shared" si="16"/>
        <v>0</v>
      </c>
      <c r="X169" s="173">
        <v>0</v>
      </c>
      <c r="Y169" s="173">
        <f t="shared" si="17"/>
        <v>0</v>
      </c>
      <c r="Z169" s="173">
        <v>0</v>
      </c>
      <c r="AA169" s="174">
        <f t="shared" si="18"/>
        <v>0</v>
      </c>
      <c r="AR169" s="17" t="s">
        <v>156</v>
      </c>
      <c r="AT169" s="17" t="s">
        <v>152</v>
      </c>
      <c r="AU169" s="17" t="s">
        <v>88</v>
      </c>
      <c r="AY169" s="17" t="s">
        <v>151</v>
      </c>
      <c r="BE169" s="109">
        <f t="shared" si="19"/>
        <v>0</v>
      </c>
      <c r="BF169" s="109">
        <f t="shared" si="20"/>
        <v>0</v>
      </c>
      <c r="BG169" s="109">
        <f t="shared" si="21"/>
        <v>0</v>
      </c>
      <c r="BH169" s="109">
        <f t="shared" si="22"/>
        <v>0</v>
      </c>
      <c r="BI169" s="109">
        <f t="shared" si="23"/>
        <v>0</v>
      </c>
      <c r="BJ169" s="17" t="s">
        <v>85</v>
      </c>
      <c r="BK169" s="175">
        <f t="shared" si="24"/>
        <v>0</v>
      </c>
      <c r="BL169" s="17" t="s">
        <v>156</v>
      </c>
      <c r="BM169" s="17" t="s">
        <v>279</v>
      </c>
    </row>
    <row r="170" spans="2:65" s="1" customFormat="1" ht="31.5" customHeight="1">
      <c r="B170" s="34"/>
      <c r="C170" s="167" t="s">
        <v>280</v>
      </c>
      <c r="D170" s="167" t="s">
        <v>152</v>
      </c>
      <c r="E170" s="168" t="s">
        <v>281</v>
      </c>
      <c r="F170" s="241" t="s">
        <v>282</v>
      </c>
      <c r="G170" s="241"/>
      <c r="H170" s="241"/>
      <c r="I170" s="241"/>
      <c r="J170" s="169" t="s">
        <v>155</v>
      </c>
      <c r="K170" s="170">
        <v>2</v>
      </c>
      <c r="L170" s="239">
        <v>0</v>
      </c>
      <c r="M170" s="242"/>
      <c r="N170" s="240">
        <f t="shared" si="15"/>
        <v>0</v>
      </c>
      <c r="O170" s="240"/>
      <c r="P170" s="240"/>
      <c r="Q170" s="240"/>
      <c r="R170" s="36"/>
      <c r="T170" s="172" t="s">
        <v>20</v>
      </c>
      <c r="U170" s="43" t="s">
        <v>43</v>
      </c>
      <c r="V170" s="35"/>
      <c r="W170" s="173">
        <f t="shared" si="16"/>
        <v>0</v>
      </c>
      <c r="X170" s="173">
        <v>1.0000000000000001E-5</v>
      </c>
      <c r="Y170" s="173">
        <f t="shared" si="17"/>
        <v>2.0000000000000002E-5</v>
      </c>
      <c r="Z170" s="173">
        <v>0</v>
      </c>
      <c r="AA170" s="174">
        <f t="shared" si="18"/>
        <v>0</v>
      </c>
      <c r="AR170" s="17" t="s">
        <v>156</v>
      </c>
      <c r="AT170" s="17" t="s">
        <v>152</v>
      </c>
      <c r="AU170" s="17" t="s">
        <v>88</v>
      </c>
      <c r="AY170" s="17" t="s">
        <v>151</v>
      </c>
      <c r="BE170" s="109">
        <f t="shared" si="19"/>
        <v>0</v>
      </c>
      <c r="BF170" s="109">
        <f t="shared" si="20"/>
        <v>0</v>
      </c>
      <c r="BG170" s="109">
        <f t="shared" si="21"/>
        <v>0</v>
      </c>
      <c r="BH170" s="109">
        <f t="shared" si="22"/>
        <v>0</v>
      </c>
      <c r="BI170" s="109">
        <f t="shared" si="23"/>
        <v>0</v>
      </c>
      <c r="BJ170" s="17" t="s">
        <v>85</v>
      </c>
      <c r="BK170" s="175">
        <f t="shared" si="24"/>
        <v>0</v>
      </c>
      <c r="BL170" s="17" t="s">
        <v>156</v>
      </c>
      <c r="BM170" s="17" t="s">
        <v>283</v>
      </c>
    </row>
    <row r="171" spans="2:65" s="1" customFormat="1" ht="31.5" customHeight="1">
      <c r="B171" s="34"/>
      <c r="C171" s="176" t="s">
        <v>284</v>
      </c>
      <c r="D171" s="176" t="s">
        <v>158</v>
      </c>
      <c r="E171" s="177" t="s">
        <v>285</v>
      </c>
      <c r="F171" s="245" t="s">
        <v>286</v>
      </c>
      <c r="G171" s="245"/>
      <c r="H171" s="245"/>
      <c r="I171" s="245"/>
      <c r="J171" s="178" t="s">
        <v>165</v>
      </c>
      <c r="K171" s="179">
        <v>2</v>
      </c>
      <c r="L171" s="246">
        <v>0</v>
      </c>
      <c r="M171" s="247"/>
      <c r="N171" s="248">
        <f t="shared" si="15"/>
        <v>0</v>
      </c>
      <c r="O171" s="240"/>
      <c r="P171" s="240"/>
      <c r="Q171" s="240"/>
      <c r="R171" s="36"/>
      <c r="T171" s="172" t="s">
        <v>20</v>
      </c>
      <c r="U171" s="43" t="s">
        <v>43</v>
      </c>
      <c r="V171" s="35"/>
      <c r="W171" s="173">
        <f t="shared" si="16"/>
        <v>0</v>
      </c>
      <c r="X171" s="173">
        <v>4.8300000000000001E-3</v>
      </c>
      <c r="Y171" s="173">
        <f t="shared" si="17"/>
        <v>9.6600000000000002E-3</v>
      </c>
      <c r="Z171" s="173">
        <v>0</v>
      </c>
      <c r="AA171" s="174">
        <f t="shared" si="18"/>
        <v>0</v>
      </c>
      <c r="AR171" s="17" t="s">
        <v>161</v>
      </c>
      <c r="AT171" s="17" t="s">
        <v>158</v>
      </c>
      <c r="AU171" s="17" t="s">
        <v>88</v>
      </c>
      <c r="AY171" s="17" t="s">
        <v>151</v>
      </c>
      <c r="BE171" s="109">
        <f t="shared" si="19"/>
        <v>0</v>
      </c>
      <c r="BF171" s="109">
        <f t="shared" si="20"/>
        <v>0</v>
      </c>
      <c r="BG171" s="109">
        <f t="shared" si="21"/>
        <v>0</v>
      </c>
      <c r="BH171" s="109">
        <f t="shared" si="22"/>
        <v>0</v>
      </c>
      <c r="BI171" s="109">
        <f t="shared" si="23"/>
        <v>0</v>
      </c>
      <c r="BJ171" s="17" t="s">
        <v>85</v>
      </c>
      <c r="BK171" s="175">
        <f t="shared" si="24"/>
        <v>0</v>
      </c>
      <c r="BL171" s="17" t="s">
        <v>156</v>
      </c>
      <c r="BM171" s="17" t="s">
        <v>287</v>
      </c>
    </row>
    <row r="172" spans="2:65" s="1" customFormat="1" ht="57" customHeight="1">
      <c r="B172" s="34"/>
      <c r="C172" s="167" t="s">
        <v>288</v>
      </c>
      <c r="D172" s="167" t="s">
        <v>152</v>
      </c>
      <c r="E172" s="168" t="s">
        <v>289</v>
      </c>
      <c r="F172" s="241" t="s">
        <v>290</v>
      </c>
      <c r="G172" s="241"/>
      <c r="H172" s="241"/>
      <c r="I172" s="241"/>
      <c r="J172" s="169" t="s">
        <v>165</v>
      </c>
      <c r="K172" s="170">
        <v>1</v>
      </c>
      <c r="L172" s="239">
        <v>0</v>
      </c>
      <c r="M172" s="242"/>
      <c r="N172" s="240">
        <f t="shared" si="15"/>
        <v>0</v>
      </c>
      <c r="O172" s="240"/>
      <c r="P172" s="240"/>
      <c r="Q172" s="240"/>
      <c r="R172" s="36"/>
      <c r="T172" s="172" t="s">
        <v>20</v>
      </c>
      <c r="U172" s="43" t="s">
        <v>43</v>
      </c>
      <c r="V172" s="35"/>
      <c r="W172" s="173">
        <f t="shared" si="16"/>
        <v>0</v>
      </c>
      <c r="X172" s="173">
        <v>0</v>
      </c>
      <c r="Y172" s="173">
        <f t="shared" si="17"/>
        <v>0</v>
      </c>
      <c r="Z172" s="173">
        <v>0</v>
      </c>
      <c r="AA172" s="174">
        <f t="shared" si="18"/>
        <v>0</v>
      </c>
      <c r="AR172" s="17" t="s">
        <v>156</v>
      </c>
      <c r="AT172" s="17" t="s">
        <v>152</v>
      </c>
      <c r="AU172" s="17" t="s">
        <v>88</v>
      </c>
      <c r="AY172" s="17" t="s">
        <v>151</v>
      </c>
      <c r="BE172" s="109">
        <f t="shared" si="19"/>
        <v>0</v>
      </c>
      <c r="BF172" s="109">
        <f t="shared" si="20"/>
        <v>0</v>
      </c>
      <c r="BG172" s="109">
        <f t="shared" si="21"/>
        <v>0</v>
      </c>
      <c r="BH172" s="109">
        <f t="shared" si="22"/>
        <v>0</v>
      </c>
      <c r="BI172" s="109">
        <f t="shared" si="23"/>
        <v>0</v>
      </c>
      <c r="BJ172" s="17" t="s">
        <v>85</v>
      </c>
      <c r="BK172" s="175">
        <f t="shared" si="24"/>
        <v>0</v>
      </c>
      <c r="BL172" s="17" t="s">
        <v>156</v>
      </c>
      <c r="BM172" s="17" t="s">
        <v>291</v>
      </c>
    </row>
    <row r="173" spans="2:65" s="9" customFormat="1" ht="29.85" customHeight="1">
      <c r="B173" s="156"/>
      <c r="C173" s="157"/>
      <c r="D173" s="166" t="s">
        <v>121</v>
      </c>
      <c r="E173" s="166"/>
      <c r="F173" s="166"/>
      <c r="G173" s="166"/>
      <c r="H173" s="166"/>
      <c r="I173" s="166"/>
      <c r="J173" s="166"/>
      <c r="K173" s="166"/>
      <c r="L173" s="166"/>
      <c r="M173" s="166"/>
      <c r="N173" s="234">
        <f>BK173</f>
        <v>0</v>
      </c>
      <c r="O173" s="235"/>
      <c r="P173" s="235"/>
      <c r="Q173" s="235"/>
      <c r="R173" s="159"/>
      <c r="T173" s="160"/>
      <c r="U173" s="157"/>
      <c r="V173" s="157"/>
      <c r="W173" s="161">
        <f>W174+W197</f>
        <v>0</v>
      </c>
      <c r="X173" s="157"/>
      <c r="Y173" s="161">
        <f>Y174+Y197</f>
        <v>1.8322065999999999</v>
      </c>
      <c r="Z173" s="157"/>
      <c r="AA173" s="162">
        <f>AA174+AA197</f>
        <v>0</v>
      </c>
      <c r="AR173" s="163" t="s">
        <v>88</v>
      </c>
      <c r="AT173" s="164" t="s">
        <v>75</v>
      </c>
      <c r="AU173" s="164" t="s">
        <v>82</v>
      </c>
      <c r="AY173" s="163" t="s">
        <v>151</v>
      </c>
      <c r="BK173" s="165">
        <f>BK174+BK197</f>
        <v>0</v>
      </c>
    </row>
    <row r="174" spans="2:65" s="9" customFormat="1" ht="14.85" customHeight="1">
      <c r="B174" s="156"/>
      <c r="C174" s="157"/>
      <c r="D174" s="166" t="s">
        <v>119</v>
      </c>
      <c r="E174" s="166"/>
      <c r="F174" s="166"/>
      <c r="G174" s="166"/>
      <c r="H174" s="166"/>
      <c r="I174" s="166"/>
      <c r="J174" s="166"/>
      <c r="K174" s="166"/>
      <c r="L174" s="166"/>
      <c r="M174" s="166"/>
      <c r="N174" s="236">
        <f>BK174</f>
        <v>0</v>
      </c>
      <c r="O174" s="237"/>
      <c r="P174" s="237"/>
      <c r="Q174" s="237"/>
      <c r="R174" s="159"/>
      <c r="T174" s="160"/>
      <c r="U174" s="157"/>
      <c r="V174" s="157"/>
      <c r="W174" s="161">
        <f>SUM(W175:W196)</f>
        <v>0</v>
      </c>
      <c r="X174" s="157"/>
      <c r="Y174" s="161">
        <f>SUM(Y175:Y196)</f>
        <v>8.4528999999999993E-2</v>
      </c>
      <c r="Z174" s="157"/>
      <c r="AA174" s="162">
        <f>SUM(AA175:AA196)</f>
        <v>0</v>
      </c>
      <c r="AR174" s="163" t="s">
        <v>88</v>
      </c>
      <c r="AT174" s="164" t="s">
        <v>75</v>
      </c>
      <c r="AU174" s="164" t="s">
        <v>85</v>
      </c>
      <c r="AY174" s="163" t="s">
        <v>151</v>
      </c>
      <c r="BK174" s="165">
        <f>SUM(BK175:BK196)</f>
        <v>0</v>
      </c>
    </row>
    <row r="175" spans="2:65" s="1" customFormat="1" ht="31.5" customHeight="1">
      <c r="B175" s="34"/>
      <c r="C175" s="167" t="s">
        <v>292</v>
      </c>
      <c r="D175" s="167" t="s">
        <v>152</v>
      </c>
      <c r="E175" s="168" t="s">
        <v>153</v>
      </c>
      <c r="F175" s="241" t="s">
        <v>154</v>
      </c>
      <c r="G175" s="241"/>
      <c r="H175" s="241"/>
      <c r="I175" s="241"/>
      <c r="J175" s="169" t="s">
        <v>155</v>
      </c>
      <c r="K175" s="170">
        <v>2</v>
      </c>
      <c r="L175" s="239">
        <v>0</v>
      </c>
      <c r="M175" s="242"/>
      <c r="N175" s="240">
        <f t="shared" ref="N175:N196" si="25">ROUND(L175*K175,3)</f>
        <v>0</v>
      </c>
      <c r="O175" s="240"/>
      <c r="P175" s="240"/>
      <c r="Q175" s="240"/>
      <c r="R175" s="36"/>
      <c r="T175" s="172" t="s">
        <v>20</v>
      </c>
      <c r="U175" s="43" t="s">
        <v>43</v>
      </c>
      <c r="V175" s="35"/>
      <c r="W175" s="173">
        <f t="shared" ref="W175:W196" si="26">V175*K175</f>
        <v>0</v>
      </c>
      <c r="X175" s="173">
        <v>0</v>
      </c>
      <c r="Y175" s="173">
        <f t="shared" ref="Y175:Y196" si="27">X175*K175</f>
        <v>0</v>
      </c>
      <c r="Z175" s="173">
        <v>0</v>
      </c>
      <c r="AA175" s="174">
        <f t="shared" ref="AA175:AA196" si="28">Z175*K175</f>
        <v>0</v>
      </c>
      <c r="AR175" s="17" t="s">
        <v>156</v>
      </c>
      <c r="AT175" s="17" t="s">
        <v>152</v>
      </c>
      <c r="AU175" s="17" t="s">
        <v>88</v>
      </c>
      <c r="AY175" s="17" t="s">
        <v>151</v>
      </c>
      <c r="BE175" s="109">
        <f t="shared" ref="BE175:BE196" si="29">IF(U175="základná",N175,0)</f>
        <v>0</v>
      </c>
      <c r="BF175" s="109">
        <f t="shared" ref="BF175:BF196" si="30">IF(U175="znížená",N175,0)</f>
        <v>0</v>
      </c>
      <c r="BG175" s="109">
        <f t="shared" ref="BG175:BG196" si="31">IF(U175="zákl. prenesená",N175,0)</f>
        <v>0</v>
      </c>
      <c r="BH175" s="109">
        <f t="shared" ref="BH175:BH196" si="32">IF(U175="zníž. prenesená",N175,0)</f>
        <v>0</v>
      </c>
      <c r="BI175" s="109">
        <f t="shared" ref="BI175:BI196" si="33">IF(U175="nulová",N175,0)</f>
        <v>0</v>
      </c>
      <c r="BJ175" s="17" t="s">
        <v>85</v>
      </c>
      <c r="BK175" s="175">
        <f t="shared" ref="BK175:BK196" si="34">ROUND(L175*K175,3)</f>
        <v>0</v>
      </c>
      <c r="BL175" s="17" t="s">
        <v>156</v>
      </c>
      <c r="BM175" s="17" t="s">
        <v>293</v>
      </c>
    </row>
    <row r="176" spans="2:65" s="1" customFormat="1" ht="22.5" customHeight="1">
      <c r="B176" s="34"/>
      <c r="C176" s="176" t="s">
        <v>294</v>
      </c>
      <c r="D176" s="176" t="s">
        <v>158</v>
      </c>
      <c r="E176" s="177" t="s">
        <v>159</v>
      </c>
      <c r="F176" s="245" t="s">
        <v>160</v>
      </c>
      <c r="G176" s="245"/>
      <c r="H176" s="245"/>
      <c r="I176" s="245"/>
      <c r="J176" s="178" t="s">
        <v>155</v>
      </c>
      <c r="K176" s="179">
        <v>2</v>
      </c>
      <c r="L176" s="246">
        <v>0</v>
      </c>
      <c r="M176" s="247"/>
      <c r="N176" s="248">
        <f t="shared" si="25"/>
        <v>0</v>
      </c>
      <c r="O176" s="240"/>
      <c r="P176" s="240"/>
      <c r="Q176" s="240"/>
      <c r="R176" s="36"/>
      <c r="T176" s="172" t="s">
        <v>20</v>
      </c>
      <c r="U176" s="43" t="s">
        <v>43</v>
      </c>
      <c r="V176" s="35"/>
      <c r="W176" s="173">
        <f t="shared" si="26"/>
        <v>0</v>
      </c>
      <c r="X176" s="173">
        <v>1.0200000000000001E-3</v>
      </c>
      <c r="Y176" s="173">
        <f t="shared" si="27"/>
        <v>2.0400000000000001E-3</v>
      </c>
      <c r="Z176" s="173">
        <v>0</v>
      </c>
      <c r="AA176" s="174">
        <f t="shared" si="28"/>
        <v>0</v>
      </c>
      <c r="AR176" s="17" t="s">
        <v>161</v>
      </c>
      <c r="AT176" s="17" t="s">
        <v>158</v>
      </c>
      <c r="AU176" s="17" t="s">
        <v>88</v>
      </c>
      <c r="AY176" s="17" t="s">
        <v>151</v>
      </c>
      <c r="BE176" s="109">
        <f t="shared" si="29"/>
        <v>0</v>
      </c>
      <c r="BF176" s="109">
        <f t="shared" si="30"/>
        <v>0</v>
      </c>
      <c r="BG176" s="109">
        <f t="shared" si="31"/>
        <v>0</v>
      </c>
      <c r="BH176" s="109">
        <f t="shared" si="32"/>
        <v>0</v>
      </c>
      <c r="BI176" s="109">
        <f t="shared" si="33"/>
        <v>0</v>
      </c>
      <c r="BJ176" s="17" t="s">
        <v>85</v>
      </c>
      <c r="BK176" s="175">
        <f t="shared" si="34"/>
        <v>0</v>
      </c>
      <c r="BL176" s="17" t="s">
        <v>156</v>
      </c>
      <c r="BM176" s="17" t="s">
        <v>295</v>
      </c>
    </row>
    <row r="177" spans="2:65" s="1" customFormat="1" ht="31.5" customHeight="1">
      <c r="B177" s="34"/>
      <c r="C177" s="167" t="s">
        <v>296</v>
      </c>
      <c r="D177" s="167" t="s">
        <v>152</v>
      </c>
      <c r="E177" s="168" t="s">
        <v>163</v>
      </c>
      <c r="F177" s="241" t="s">
        <v>164</v>
      </c>
      <c r="G177" s="241"/>
      <c r="H177" s="241"/>
      <c r="I177" s="241"/>
      <c r="J177" s="169" t="s">
        <v>165</v>
      </c>
      <c r="K177" s="170">
        <v>1</v>
      </c>
      <c r="L177" s="239">
        <v>0</v>
      </c>
      <c r="M177" s="242"/>
      <c r="N177" s="240">
        <f t="shared" si="25"/>
        <v>0</v>
      </c>
      <c r="O177" s="240"/>
      <c r="P177" s="240"/>
      <c r="Q177" s="240"/>
      <c r="R177" s="36"/>
      <c r="T177" s="172" t="s">
        <v>20</v>
      </c>
      <c r="U177" s="43" t="s">
        <v>43</v>
      </c>
      <c r="V177" s="35"/>
      <c r="W177" s="173">
        <f t="shared" si="26"/>
        <v>0</v>
      </c>
      <c r="X177" s="173">
        <v>0</v>
      </c>
      <c r="Y177" s="173">
        <f t="shared" si="27"/>
        <v>0</v>
      </c>
      <c r="Z177" s="173">
        <v>0</v>
      </c>
      <c r="AA177" s="174">
        <f t="shared" si="28"/>
        <v>0</v>
      </c>
      <c r="AR177" s="17" t="s">
        <v>156</v>
      </c>
      <c r="AT177" s="17" t="s">
        <v>152</v>
      </c>
      <c r="AU177" s="17" t="s">
        <v>88</v>
      </c>
      <c r="AY177" s="17" t="s">
        <v>151</v>
      </c>
      <c r="BE177" s="109">
        <f t="shared" si="29"/>
        <v>0</v>
      </c>
      <c r="BF177" s="109">
        <f t="shared" si="30"/>
        <v>0</v>
      </c>
      <c r="BG177" s="109">
        <f t="shared" si="31"/>
        <v>0</v>
      </c>
      <c r="BH177" s="109">
        <f t="shared" si="32"/>
        <v>0</v>
      </c>
      <c r="BI177" s="109">
        <f t="shared" si="33"/>
        <v>0</v>
      </c>
      <c r="BJ177" s="17" t="s">
        <v>85</v>
      </c>
      <c r="BK177" s="175">
        <f t="shared" si="34"/>
        <v>0</v>
      </c>
      <c r="BL177" s="17" t="s">
        <v>156</v>
      </c>
      <c r="BM177" s="17" t="s">
        <v>297</v>
      </c>
    </row>
    <row r="178" spans="2:65" s="1" customFormat="1" ht="22.5" customHeight="1">
      <c r="B178" s="34"/>
      <c r="C178" s="176" t="s">
        <v>298</v>
      </c>
      <c r="D178" s="176" t="s">
        <v>158</v>
      </c>
      <c r="E178" s="177" t="s">
        <v>167</v>
      </c>
      <c r="F178" s="245" t="s">
        <v>168</v>
      </c>
      <c r="G178" s="245"/>
      <c r="H178" s="245"/>
      <c r="I178" s="245"/>
      <c r="J178" s="178" t="s">
        <v>165</v>
      </c>
      <c r="K178" s="179">
        <v>1</v>
      </c>
      <c r="L178" s="246">
        <v>0</v>
      </c>
      <c r="M178" s="247"/>
      <c r="N178" s="248">
        <f t="shared" si="25"/>
        <v>0</v>
      </c>
      <c r="O178" s="240"/>
      <c r="P178" s="240"/>
      <c r="Q178" s="240"/>
      <c r="R178" s="36"/>
      <c r="T178" s="172" t="s">
        <v>20</v>
      </c>
      <c r="U178" s="43" t="s">
        <v>43</v>
      </c>
      <c r="V178" s="35"/>
      <c r="W178" s="173">
        <f t="shared" si="26"/>
        <v>0</v>
      </c>
      <c r="X178" s="173">
        <v>6.0000000000000002E-5</v>
      </c>
      <c r="Y178" s="173">
        <f t="shared" si="27"/>
        <v>6.0000000000000002E-5</v>
      </c>
      <c r="Z178" s="173">
        <v>0</v>
      </c>
      <c r="AA178" s="174">
        <f t="shared" si="28"/>
        <v>0</v>
      </c>
      <c r="AR178" s="17" t="s">
        <v>161</v>
      </c>
      <c r="AT178" s="17" t="s">
        <v>158</v>
      </c>
      <c r="AU178" s="17" t="s">
        <v>88</v>
      </c>
      <c r="AY178" s="17" t="s">
        <v>151</v>
      </c>
      <c r="BE178" s="109">
        <f t="shared" si="29"/>
        <v>0</v>
      </c>
      <c r="BF178" s="109">
        <f t="shared" si="30"/>
        <v>0</v>
      </c>
      <c r="BG178" s="109">
        <f t="shared" si="31"/>
        <v>0</v>
      </c>
      <c r="BH178" s="109">
        <f t="shared" si="32"/>
        <v>0</v>
      </c>
      <c r="BI178" s="109">
        <f t="shared" si="33"/>
        <v>0</v>
      </c>
      <c r="BJ178" s="17" t="s">
        <v>85</v>
      </c>
      <c r="BK178" s="175">
        <f t="shared" si="34"/>
        <v>0</v>
      </c>
      <c r="BL178" s="17" t="s">
        <v>156</v>
      </c>
      <c r="BM178" s="17" t="s">
        <v>299</v>
      </c>
    </row>
    <row r="179" spans="2:65" s="1" customFormat="1" ht="31.5" customHeight="1">
      <c r="B179" s="34"/>
      <c r="C179" s="167" t="s">
        <v>300</v>
      </c>
      <c r="D179" s="167" t="s">
        <v>152</v>
      </c>
      <c r="E179" s="168" t="s">
        <v>171</v>
      </c>
      <c r="F179" s="241" t="s">
        <v>172</v>
      </c>
      <c r="G179" s="241"/>
      <c r="H179" s="241"/>
      <c r="I179" s="241"/>
      <c r="J179" s="169" t="s">
        <v>165</v>
      </c>
      <c r="K179" s="170">
        <v>1</v>
      </c>
      <c r="L179" s="239">
        <v>0</v>
      </c>
      <c r="M179" s="242"/>
      <c r="N179" s="240">
        <f t="shared" si="25"/>
        <v>0</v>
      </c>
      <c r="O179" s="240"/>
      <c r="P179" s="240"/>
      <c r="Q179" s="240"/>
      <c r="R179" s="36"/>
      <c r="T179" s="172" t="s">
        <v>20</v>
      </c>
      <c r="U179" s="43" t="s">
        <v>43</v>
      </c>
      <c r="V179" s="35"/>
      <c r="W179" s="173">
        <f t="shared" si="26"/>
        <v>0</v>
      </c>
      <c r="X179" s="173">
        <v>0</v>
      </c>
      <c r="Y179" s="173">
        <f t="shared" si="27"/>
        <v>0</v>
      </c>
      <c r="Z179" s="173">
        <v>0</v>
      </c>
      <c r="AA179" s="174">
        <f t="shared" si="28"/>
        <v>0</v>
      </c>
      <c r="AR179" s="17" t="s">
        <v>156</v>
      </c>
      <c r="AT179" s="17" t="s">
        <v>152</v>
      </c>
      <c r="AU179" s="17" t="s">
        <v>88</v>
      </c>
      <c r="AY179" s="17" t="s">
        <v>151</v>
      </c>
      <c r="BE179" s="109">
        <f t="shared" si="29"/>
        <v>0</v>
      </c>
      <c r="BF179" s="109">
        <f t="shared" si="30"/>
        <v>0</v>
      </c>
      <c r="BG179" s="109">
        <f t="shared" si="31"/>
        <v>0</v>
      </c>
      <c r="BH179" s="109">
        <f t="shared" si="32"/>
        <v>0</v>
      </c>
      <c r="BI179" s="109">
        <f t="shared" si="33"/>
        <v>0</v>
      </c>
      <c r="BJ179" s="17" t="s">
        <v>85</v>
      </c>
      <c r="BK179" s="175">
        <f t="shared" si="34"/>
        <v>0</v>
      </c>
      <c r="BL179" s="17" t="s">
        <v>156</v>
      </c>
      <c r="BM179" s="17" t="s">
        <v>301</v>
      </c>
    </row>
    <row r="180" spans="2:65" s="1" customFormat="1" ht="22.5" customHeight="1">
      <c r="B180" s="34"/>
      <c r="C180" s="167" t="s">
        <v>302</v>
      </c>
      <c r="D180" s="167" t="s">
        <v>152</v>
      </c>
      <c r="E180" s="168" t="s">
        <v>175</v>
      </c>
      <c r="F180" s="241" t="s">
        <v>176</v>
      </c>
      <c r="G180" s="241"/>
      <c r="H180" s="241"/>
      <c r="I180" s="241"/>
      <c r="J180" s="169" t="s">
        <v>165</v>
      </c>
      <c r="K180" s="170">
        <v>1</v>
      </c>
      <c r="L180" s="239">
        <v>0</v>
      </c>
      <c r="M180" s="242"/>
      <c r="N180" s="240">
        <f t="shared" si="25"/>
        <v>0</v>
      </c>
      <c r="O180" s="240"/>
      <c r="P180" s="240"/>
      <c r="Q180" s="240"/>
      <c r="R180" s="36"/>
      <c r="T180" s="172" t="s">
        <v>20</v>
      </c>
      <c r="U180" s="43" t="s">
        <v>43</v>
      </c>
      <c r="V180" s="35"/>
      <c r="W180" s="173">
        <f t="shared" si="26"/>
        <v>0</v>
      </c>
      <c r="X180" s="173">
        <v>0</v>
      </c>
      <c r="Y180" s="173">
        <f t="shared" si="27"/>
        <v>0</v>
      </c>
      <c r="Z180" s="173">
        <v>0</v>
      </c>
      <c r="AA180" s="174">
        <f t="shared" si="28"/>
        <v>0</v>
      </c>
      <c r="AR180" s="17" t="s">
        <v>156</v>
      </c>
      <c r="AT180" s="17" t="s">
        <v>152</v>
      </c>
      <c r="AU180" s="17" t="s">
        <v>88</v>
      </c>
      <c r="AY180" s="17" t="s">
        <v>151</v>
      </c>
      <c r="BE180" s="109">
        <f t="shared" si="29"/>
        <v>0</v>
      </c>
      <c r="BF180" s="109">
        <f t="shared" si="30"/>
        <v>0</v>
      </c>
      <c r="BG180" s="109">
        <f t="shared" si="31"/>
        <v>0</v>
      </c>
      <c r="BH180" s="109">
        <f t="shared" si="32"/>
        <v>0</v>
      </c>
      <c r="BI180" s="109">
        <f t="shared" si="33"/>
        <v>0</v>
      </c>
      <c r="BJ180" s="17" t="s">
        <v>85</v>
      </c>
      <c r="BK180" s="175">
        <f t="shared" si="34"/>
        <v>0</v>
      </c>
      <c r="BL180" s="17" t="s">
        <v>156</v>
      </c>
      <c r="BM180" s="17" t="s">
        <v>303</v>
      </c>
    </row>
    <row r="181" spans="2:65" s="1" customFormat="1" ht="31.5" customHeight="1">
      <c r="B181" s="34"/>
      <c r="C181" s="176" t="s">
        <v>304</v>
      </c>
      <c r="D181" s="176" t="s">
        <v>158</v>
      </c>
      <c r="E181" s="177" t="s">
        <v>179</v>
      </c>
      <c r="F181" s="245" t="s">
        <v>180</v>
      </c>
      <c r="G181" s="245"/>
      <c r="H181" s="245"/>
      <c r="I181" s="245"/>
      <c r="J181" s="178" t="s">
        <v>165</v>
      </c>
      <c r="K181" s="179">
        <v>1</v>
      </c>
      <c r="L181" s="246">
        <v>0</v>
      </c>
      <c r="M181" s="247"/>
      <c r="N181" s="248">
        <f t="shared" si="25"/>
        <v>0</v>
      </c>
      <c r="O181" s="240"/>
      <c r="P181" s="240"/>
      <c r="Q181" s="240"/>
      <c r="R181" s="36"/>
      <c r="T181" s="172" t="s">
        <v>20</v>
      </c>
      <c r="U181" s="43" t="s">
        <v>43</v>
      </c>
      <c r="V181" s="35"/>
      <c r="W181" s="173">
        <f t="shared" si="26"/>
        <v>0</v>
      </c>
      <c r="X181" s="173">
        <v>4.8000000000000001E-2</v>
      </c>
      <c r="Y181" s="173">
        <f t="shared" si="27"/>
        <v>4.8000000000000001E-2</v>
      </c>
      <c r="Z181" s="173">
        <v>0</v>
      </c>
      <c r="AA181" s="174">
        <f t="shared" si="28"/>
        <v>0</v>
      </c>
      <c r="AR181" s="17" t="s">
        <v>161</v>
      </c>
      <c r="AT181" s="17" t="s">
        <v>158</v>
      </c>
      <c r="AU181" s="17" t="s">
        <v>88</v>
      </c>
      <c r="AY181" s="17" t="s">
        <v>151</v>
      </c>
      <c r="BE181" s="109">
        <f t="shared" si="29"/>
        <v>0</v>
      </c>
      <c r="BF181" s="109">
        <f t="shared" si="30"/>
        <v>0</v>
      </c>
      <c r="BG181" s="109">
        <f t="shared" si="31"/>
        <v>0</v>
      </c>
      <c r="BH181" s="109">
        <f t="shared" si="32"/>
        <v>0</v>
      </c>
      <c r="BI181" s="109">
        <f t="shared" si="33"/>
        <v>0</v>
      </c>
      <c r="BJ181" s="17" t="s">
        <v>85</v>
      </c>
      <c r="BK181" s="175">
        <f t="shared" si="34"/>
        <v>0</v>
      </c>
      <c r="BL181" s="17" t="s">
        <v>156</v>
      </c>
      <c r="BM181" s="17" t="s">
        <v>305</v>
      </c>
    </row>
    <row r="182" spans="2:65" s="1" customFormat="1" ht="22.5" customHeight="1">
      <c r="B182" s="34"/>
      <c r="C182" s="167" t="s">
        <v>306</v>
      </c>
      <c r="D182" s="167" t="s">
        <v>152</v>
      </c>
      <c r="E182" s="168" t="s">
        <v>183</v>
      </c>
      <c r="F182" s="241" t="s">
        <v>184</v>
      </c>
      <c r="G182" s="241"/>
      <c r="H182" s="241"/>
      <c r="I182" s="241"/>
      <c r="J182" s="169" t="s">
        <v>165</v>
      </c>
      <c r="K182" s="170">
        <v>1</v>
      </c>
      <c r="L182" s="239">
        <v>0</v>
      </c>
      <c r="M182" s="242"/>
      <c r="N182" s="240">
        <f t="shared" si="25"/>
        <v>0</v>
      </c>
      <c r="O182" s="240"/>
      <c r="P182" s="240"/>
      <c r="Q182" s="240"/>
      <c r="R182" s="36"/>
      <c r="T182" s="172" t="s">
        <v>20</v>
      </c>
      <c r="U182" s="43" t="s">
        <v>43</v>
      </c>
      <c r="V182" s="35"/>
      <c r="W182" s="173">
        <f t="shared" si="26"/>
        <v>0</v>
      </c>
      <c r="X182" s="173">
        <v>0</v>
      </c>
      <c r="Y182" s="173">
        <f t="shared" si="27"/>
        <v>0</v>
      </c>
      <c r="Z182" s="173">
        <v>0</v>
      </c>
      <c r="AA182" s="174">
        <f t="shared" si="28"/>
        <v>0</v>
      </c>
      <c r="AR182" s="17" t="s">
        <v>156</v>
      </c>
      <c r="AT182" s="17" t="s">
        <v>152</v>
      </c>
      <c r="AU182" s="17" t="s">
        <v>88</v>
      </c>
      <c r="AY182" s="17" t="s">
        <v>151</v>
      </c>
      <c r="BE182" s="109">
        <f t="shared" si="29"/>
        <v>0</v>
      </c>
      <c r="BF182" s="109">
        <f t="shared" si="30"/>
        <v>0</v>
      </c>
      <c r="BG182" s="109">
        <f t="shared" si="31"/>
        <v>0</v>
      </c>
      <c r="BH182" s="109">
        <f t="shared" si="32"/>
        <v>0</v>
      </c>
      <c r="BI182" s="109">
        <f t="shared" si="33"/>
        <v>0</v>
      </c>
      <c r="BJ182" s="17" t="s">
        <v>85</v>
      </c>
      <c r="BK182" s="175">
        <f t="shared" si="34"/>
        <v>0</v>
      </c>
      <c r="BL182" s="17" t="s">
        <v>156</v>
      </c>
      <c r="BM182" s="17" t="s">
        <v>307</v>
      </c>
    </row>
    <row r="183" spans="2:65" s="1" customFormat="1" ht="22.5" customHeight="1">
      <c r="B183" s="34"/>
      <c r="C183" s="176" t="s">
        <v>308</v>
      </c>
      <c r="D183" s="176" t="s">
        <v>158</v>
      </c>
      <c r="E183" s="177" t="s">
        <v>187</v>
      </c>
      <c r="F183" s="245" t="s">
        <v>188</v>
      </c>
      <c r="G183" s="245"/>
      <c r="H183" s="245"/>
      <c r="I183" s="245"/>
      <c r="J183" s="178" t="s">
        <v>165</v>
      </c>
      <c r="K183" s="179">
        <v>1</v>
      </c>
      <c r="L183" s="246">
        <v>0</v>
      </c>
      <c r="M183" s="247"/>
      <c r="N183" s="248">
        <f t="shared" si="25"/>
        <v>0</v>
      </c>
      <c r="O183" s="240"/>
      <c r="P183" s="240"/>
      <c r="Q183" s="240"/>
      <c r="R183" s="36"/>
      <c r="T183" s="172" t="s">
        <v>20</v>
      </c>
      <c r="U183" s="43" t="s">
        <v>43</v>
      </c>
      <c r="V183" s="35"/>
      <c r="W183" s="173">
        <f t="shared" si="26"/>
        <v>0</v>
      </c>
      <c r="X183" s="173">
        <v>4.13E-3</v>
      </c>
      <c r="Y183" s="173">
        <f t="shared" si="27"/>
        <v>4.13E-3</v>
      </c>
      <c r="Z183" s="173">
        <v>0</v>
      </c>
      <c r="AA183" s="174">
        <f t="shared" si="28"/>
        <v>0</v>
      </c>
      <c r="AR183" s="17" t="s">
        <v>161</v>
      </c>
      <c r="AT183" s="17" t="s">
        <v>158</v>
      </c>
      <c r="AU183" s="17" t="s">
        <v>88</v>
      </c>
      <c r="AY183" s="17" t="s">
        <v>151</v>
      </c>
      <c r="BE183" s="109">
        <f t="shared" si="29"/>
        <v>0</v>
      </c>
      <c r="BF183" s="109">
        <f t="shared" si="30"/>
        <v>0</v>
      </c>
      <c r="BG183" s="109">
        <f t="shared" si="31"/>
        <v>0</v>
      </c>
      <c r="BH183" s="109">
        <f t="shared" si="32"/>
        <v>0</v>
      </c>
      <c r="BI183" s="109">
        <f t="shared" si="33"/>
        <v>0</v>
      </c>
      <c r="BJ183" s="17" t="s">
        <v>85</v>
      </c>
      <c r="BK183" s="175">
        <f t="shared" si="34"/>
        <v>0</v>
      </c>
      <c r="BL183" s="17" t="s">
        <v>156</v>
      </c>
      <c r="BM183" s="17" t="s">
        <v>309</v>
      </c>
    </row>
    <row r="184" spans="2:65" s="1" customFormat="1" ht="22.5" customHeight="1">
      <c r="B184" s="34"/>
      <c r="C184" s="167" t="s">
        <v>310</v>
      </c>
      <c r="D184" s="167" t="s">
        <v>152</v>
      </c>
      <c r="E184" s="168" t="s">
        <v>191</v>
      </c>
      <c r="F184" s="241" t="s">
        <v>192</v>
      </c>
      <c r="G184" s="241"/>
      <c r="H184" s="241"/>
      <c r="I184" s="241"/>
      <c r="J184" s="169" t="s">
        <v>155</v>
      </c>
      <c r="K184" s="170">
        <v>25</v>
      </c>
      <c r="L184" s="239">
        <v>0</v>
      </c>
      <c r="M184" s="242"/>
      <c r="N184" s="240">
        <f t="shared" si="25"/>
        <v>0</v>
      </c>
      <c r="O184" s="240"/>
      <c r="P184" s="240"/>
      <c r="Q184" s="240"/>
      <c r="R184" s="36"/>
      <c r="T184" s="172" t="s">
        <v>20</v>
      </c>
      <c r="U184" s="43" t="s">
        <v>43</v>
      </c>
      <c r="V184" s="35"/>
      <c r="W184" s="173">
        <f t="shared" si="26"/>
        <v>0</v>
      </c>
      <c r="X184" s="173">
        <v>0</v>
      </c>
      <c r="Y184" s="173">
        <f t="shared" si="27"/>
        <v>0</v>
      </c>
      <c r="Z184" s="173">
        <v>0</v>
      </c>
      <c r="AA184" s="174">
        <f t="shared" si="28"/>
        <v>0</v>
      </c>
      <c r="AR184" s="17" t="s">
        <v>156</v>
      </c>
      <c r="AT184" s="17" t="s">
        <v>152</v>
      </c>
      <c r="AU184" s="17" t="s">
        <v>88</v>
      </c>
      <c r="AY184" s="17" t="s">
        <v>151</v>
      </c>
      <c r="BE184" s="109">
        <f t="shared" si="29"/>
        <v>0</v>
      </c>
      <c r="BF184" s="109">
        <f t="shared" si="30"/>
        <v>0</v>
      </c>
      <c r="BG184" s="109">
        <f t="shared" si="31"/>
        <v>0</v>
      </c>
      <c r="BH184" s="109">
        <f t="shared" si="32"/>
        <v>0</v>
      </c>
      <c r="BI184" s="109">
        <f t="shared" si="33"/>
        <v>0</v>
      </c>
      <c r="BJ184" s="17" t="s">
        <v>85</v>
      </c>
      <c r="BK184" s="175">
        <f t="shared" si="34"/>
        <v>0</v>
      </c>
      <c r="BL184" s="17" t="s">
        <v>156</v>
      </c>
      <c r="BM184" s="17" t="s">
        <v>311</v>
      </c>
    </row>
    <row r="185" spans="2:65" s="1" customFormat="1" ht="31.5" customHeight="1">
      <c r="B185" s="34"/>
      <c r="C185" s="176" t="s">
        <v>312</v>
      </c>
      <c r="D185" s="176" t="s">
        <v>158</v>
      </c>
      <c r="E185" s="177" t="s">
        <v>195</v>
      </c>
      <c r="F185" s="245" t="s">
        <v>196</v>
      </c>
      <c r="G185" s="245"/>
      <c r="H185" s="245"/>
      <c r="I185" s="245"/>
      <c r="J185" s="178" t="s">
        <v>197</v>
      </c>
      <c r="K185" s="179">
        <v>0.55600000000000005</v>
      </c>
      <c r="L185" s="246">
        <v>0</v>
      </c>
      <c r="M185" s="247"/>
      <c r="N185" s="248">
        <f t="shared" si="25"/>
        <v>0</v>
      </c>
      <c r="O185" s="240"/>
      <c r="P185" s="240"/>
      <c r="Q185" s="240"/>
      <c r="R185" s="36"/>
      <c r="T185" s="172" t="s">
        <v>20</v>
      </c>
      <c r="U185" s="43" t="s">
        <v>43</v>
      </c>
      <c r="V185" s="35"/>
      <c r="W185" s="173">
        <f t="shared" si="26"/>
        <v>0</v>
      </c>
      <c r="X185" s="173">
        <v>1E-3</v>
      </c>
      <c r="Y185" s="173">
        <f t="shared" si="27"/>
        <v>5.5600000000000007E-4</v>
      </c>
      <c r="Z185" s="173">
        <v>0</v>
      </c>
      <c r="AA185" s="174">
        <f t="shared" si="28"/>
        <v>0</v>
      </c>
      <c r="AR185" s="17" t="s">
        <v>161</v>
      </c>
      <c r="AT185" s="17" t="s">
        <v>158</v>
      </c>
      <c r="AU185" s="17" t="s">
        <v>88</v>
      </c>
      <c r="AY185" s="17" t="s">
        <v>151</v>
      </c>
      <c r="BE185" s="109">
        <f t="shared" si="29"/>
        <v>0</v>
      </c>
      <c r="BF185" s="109">
        <f t="shared" si="30"/>
        <v>0</v>
      </c>
      <c r="BG185" s="109">
        <f t="shared" si="31"/>
        <v>0</v>
      </c>
      <c r="BH185" s="109">
        <f t="shared" si="32"/>
        <v>0</v>
      </c>
      <c r="BI185" s="109">
        <f t="shared" si="33"/>
        <v>0</v>
      </c>
      <c r="BJ185" s="17" t="s">
        <v>85</v>
      </c>
      <c r="BK185" s="175">
        <f t="shared" si="34"/>
        <v>0</v>
      </c>
      <c r="BL185" s="17" t="s">
        <v>156</v>
      </c>
      <c r="BM185" s="17" t="s">
        <v>313</v>
      </c>
    </row>
    <row r="186" spans="2:65" s="1" customFormat="1" ht="31.5" customHeight="1">
      <c r="B186" s="34"/>
      <c r="C186" s="176" t="s">
        <v>314</v>
      </c>
      <c r="D186" s="176" t="s">
        <v>158</v>
      </c>
      <c r="E186" s="177" t="s">
        <v>200</v>
      </c>
      <c r="F186" s="245" t="s">
        <v>201</v>
      </c>
      <c r="G186" s="245"/>
      <c r="H186" s="245"/>
      <c r="I186" s="245"/>
      <c r="J186" s="178" t="s">
        <v>197</v>
      </c>
      <c r="K186" s="179">
        <v>20.832999999999998</v>
      </c>
      <c r="L186" s="246">
        <v>0</v>
      </c>
      <c r="M186" s="247"/>
      <c r="N186" s="248">
        <f t="shared" si="25"/>
        <v>0</v>
      </c>
      <c r="O186" s="240"/>
      <c r="P186" s="240"/>
      <c r="Q186" s="240"/>
      <c r="R186" s="36"/>
      <c r="T186" s="172" t="s">
        <v>20</v>
      </c>
      <c r="U186" s="43" t="s">
        <v>43</v>
      </c>
      <c r="V186" s="35"/>
      <c r="W186" s="173">
        <f t="shared" si="26"/>
        <v>0</v>
      </c>
      <c r="X186" s="173">
        <v>1E-3</v>
      </c>
      <c r="Y186" s="173">
        <f t="shared" si="27"/>
        <v>2.0832999999999997E-2</v>
      </c>
      <c r="Z186" s="173">
        <v>0</v>
      </c>
      <c r="AA186" s="174">
        <f t="shared" si="28"/>
        <v>0</v>
      </c>
      <c r="AR186" s="17" t="s">
        <v>161</v>
      </c>
      <c r="AT186" s="17" t="s">
        <v>158</v>
      </c>
      <c r="AU186" s="17" t="s">
        <v>88</v>
      </c>
      <c r="AY186" s="17" t="s">
        <v>151</v>
      </c>
      <c r="BE186" s="109">
        <f t="shared" si="29"/>
        <v>0</v>
      </c>
      <c r="BF186" s="109">
        <f t="shared" si="30"/>
        <v>0</v>
      </c>
      <c r="BG186" s="109">
        <f t="shared" si="31"/>
        <v>0</v>
      </c>
      <c r="BH186" s="109">
        <f t="shared" si="32"/>
        <v>0</v>
      </c>
      <c r="BI186" s="109">
        <f t="shared" si="33"/>
        <v>0</v>
      </c>
      <c r="BJ186" s="17" t="s">
        <v>85</v>
      </c>
      <c r="BK186" s="175">
        <f t="shared" si="34"/>
        <v>0</v>
      </c>
      <c r="BL186" s="17" t="s">
        <v>156</v>
      </c>
      <c r="BM186" s="17" t="s">
        <v>315</v>
      </c>
    </row>
    <row r="187" spans="2:65" s="1" customFormat="1" ht="22.5" customHeight="1">
      <c r="B187" s="34"/>
      <c r="C187" s="167" t="s">
        <v>316</v>
      </c>
      <c r="D187" s="167" t="s">
        <v>152</v>
      </c>
      <c r="E187" s="168" t="s">
        <v>204</v>
      </c>
      <c r="F187" s="241" t="s">
        <v>205</v>
      </c>
      <c r="G187" s="241"/>
      <c r="H187" s="241"/>
      <c r="I187" s="241"/>
      <c r="J187" s="169" t="s">
        <v>165</v>
      </c>
      <c r="K187" s="170">
        <v>2</v>
      </c>
      <c r="L187" s="239">
        <v>0</v>
      </c>
      <c r="M187" s="242"/>
      <c r="N187" s="240">
        <f t="shared" si="25"/>
        <v>0</v>
      </c>
      <c r="O187" s="240"/>
      <c r="P187" s="240"/>
      <c r="Q187" s="240"/>
      <c r="R187" s="36"/>
      <c r="T187" s="172" t="s">
        <v>20</v>
      </c>
      <c r="U187" s="43" t="s">
        <v>43</v>
      </c>
      <c r="V187" s="35"/>
      <c r="W187" s="173">
        <f t="shared" si="26"/>
        <v>0</v>
      </c>
      <c r="X187" s="173">
        <v>0</v>
      </c>
      <c r="Y187" s="173">
        <f t="shared" si="27"/>
        <v>0</v>
      </c>
      <c r="Z187" s="173">
        <v>0</v>
      </c>
      <c r="AA187" s="174">
        <f t="shared" si="28"/>
        <v>0</v>
      </c>
      <c r="AR187" s="17" t="s">
        <v>156</v>
      </c>
      <c r="AT187" s="17" t="s">
        <v>152</v>
      </c>
      <c r="AU187" s="17" t="s">
        <v>88</v>
      </c>
      <c r="AY187" s="17" t="s">
        <v>151</v>
      </c>
      <c r="BE187" s="109">
        <f t="shared" si="29"/>
        <v>0</v>
      </c>
      <c r="BF187" s="109">
        <f t="shared" si="30"/>
        <v>0</v>
      </c>
      <c r="BG187" s="109">
        <f t="shared" si="31"/>
        <v>0</v>
      </c>
      <c r="BH187" s="109">
        <f t="shared" si="32"/>
        <v>0</v>
      </c>
      <c r="BI187" s="109">
        <f t="shared" si="33"/>
        <v>0</v>
      </c>
      <c r="BJ187" s="17" t="s">
        <v>85</v>
      </c>
      <c r="BK187" s="175">
        <f t="shared" si="34"/>
        <v>0</v>
      </c>
      <c r="BL187" s="17" t="s">
        <v>156</v>
      </c>
      <c r="BM187" s="17" t="s">
        <v>317</v>
      </c>
    </row>
    <row r="188" spans="2:65" s="1" customFormat="1" ht="31.5" customHeight="1">
      <c r="B188" s="34"/>
      <c r="C188" s="176" t="s">
        <v>318</v>
      </c>
      <c r="D188" s="176" t="s">
        <v>158</v>
      </c>
      <c r="E188" s="177" t="s">
        <v>208</v>
      </c>
      <c r="F188" s="245" t="s">
        <v>209</v>
      </c>
      <c r="G188" s="245"/>
      <c r="H188" s="245"/>
      <c r="I188" s="245"/>
      <c r="J188" s="178" t="s">
        <v>165</v>
      </c>
      <c r="K188" s="179">
        <v>2</v>
      </c>
      <c r="L188" s="246">
        <v>0</v>
      </c>
      <c r="M188" s="247"/>
      <c r="N188" s="248">
        <f t="shared" si="25"/>
        <v>0</v>
      </c>
      <c r="O188" s="240"/>
      <c r="P188" s="240"/>
      <c r="Q188" s="240"/>
      <c r="R188" s="36"/>
      <c r="T188" s="172" t="s">
        <v>20</v>
      </c>
      <c r="U188" s="43" t="s">
        <v>43</v>
      </c>
      <c r="V188" s="35"/>
      <c r="W188" s="173">
        <f t="shared" si="26"/>
        <v>0</v>
      </c>
      <c r="X188" s="173">
        <v>1.6000000000000001E-4</v>
      </c>
      <c r="Y188" s="173">
        <f t="shared" si="27"/>
        <v>3.2000000000000003E-4</v>
      </c>
      <c r="Z188" s="173">
        <v>0</v>
      </c>
      <c r="AA188" s="174">
        <f t="shared" si="28"/>
        <v>0</v>
      </c>
      <c r="AR188" s="17" t="s">
        <v>161</v>
      </c>
      <c r="AT188" s="17" t="s">
        <v>158</v>
      </c>
      <c r="AU188" s="17" t="s">
        <v>88</v>
      </c>
      <c r="AY188" s="17" t="s">
        <v>151</v>
      </c>
      <c r="BE188" s="109">
        <f t="shared" si="29"/>
        <v>0</v>
      </c>
      <c r="BF188" s="109">
        <f t="shared" si="30"/>
        <v>0</v>
      </c>
      <c r="BG188" s="109">
        <f t="shared" si="31"/>
        <v>0</v>
      </c>
      <c r="BH188" s="109">
        <f t="shared" si="32"/>
        <v>0</v>
      </c>
      <c r="BI188" s="109">
        <f t="shared" si="33"/>
        <v>0</v>
      </c>
      <c r="BJ188" s="17" t="s">
        <v>85</v>
      </c>
      <c r="BK188" s="175">
        <f t="shared" si="34"/>
        <v>0</v>
      </c>
      <c r="BL188" s="17" t="s">
        <v>156</v>
      </c>
      <c r="BM188" s="17" t="s">
        <v>319</v>
      </c>
    </row>
    <row r="189" spans="2:65" s="1" customFormat="1" ht="22.5" customHeight="1">
      <c r="B189" s="34"/>
      <c r="C189" s="167" t="s">
        <v>320</v>
      </c>
      <c r="D189" s="167" t="s">
        <v>152</v>
      </c>
      <c r="E189" s="168" t="s">
        <v>212</v>
      </c>
      <c r="F189" s="241" t="s">
        <v>213</v>
      </c>
      <c r="G189" s="241"/>
      <c r="H189" s="241"/>
      <c r="I189" s="241"/>
      <c r="J189" s="169" t="s">
        <v>165</v>
      </c>
      <c r="K189" s="170">
        <v>1</v>
      </c>
      <c r="L189" s="239">
        <v>0</v>
      </c>
      <c r="M189" s="242"/>
      <c r="N189" s="240">
        <f t="shared" si="25"/>
        <v>0</v>
      </c>
      <c r="O189" s="240"/>
      <c r="P189" s="240"/>
      <c r="Q189" s="240"/>
      <c r="R189" s="36"/>
      <c r="T189" s="172" t="s">
        <v>20</v>
      </c>
      <c r="U189" s="43" t="s">
        <v>43</v>
      </c>
      <c r="V189" s="35"/>
      <c r="W189" s="173">
        <f t="shared" si="26"/>
        <v>0</v>
      </c>
      <c r="X189" s="173">
        <v>0</v>
      </c>
      <c r="Y189" s="173">
        <f t="shared" si="27"/>
        <v>0</v>
      </c>
      <c r="Z189" s="173">
        <v>0</v>
      </c>
      <c r="AA189" s="174">
        <f t="shared" si="28"/>
        <v>0</v>
      </c>
      <c r="AR189" s="17" t="s">
        <v>156</v>
      </c>
      <c r="AT189" s="17" t="s">
        <v>152</v>
      </c>
      <c r="AU189" s="17" t="s">
        <v>88</v>
      </c>
      <c r="AY189" s="17" t="s">
        <v>151</v>
      </c>
      <c r="BE189" s="109">
        <f t="shared" si="29"/>
        <v>0</v>
      </c>
      <c r="BF189" s="109">
        <f t="shared" si="30"/>
        <v>0</v>
      </c>
      <c r="BG189" s="109">
        <f t="shared" si="31"/>
        <v>0</v>
      </c>
      <c r="BH189" s="109">
        <f t="shared" si="32"/>
        <v>0</v>
      </c>
      <c r="BI189" s="109">
        <f t="shared" si="33"/>
        <v>0</v>
      </c>
      <c r="BJ189" s="17" t="s">
        <v>85</v>
      </c>
      <c r="BK189" s="175">
        <f t="shared" si="34"/>
        <v>0</v>
      </c>
      <c r="BL189" s="17" t="s">
        <v>156</v>
      </c>
      <c r="BM189" s="17" t="s">
        <v>321</v>
      </c>
    </row>
    <row r="190" spans="2:65" s="1" customFormat="1" ht="44.25" customHeight="1">
      <c r="B190" s="34"/>
      <c r="C190" s="176" t="s">
        <v>322</v>
      </c>
      <c r="D190" s="176" t="s">
        <v>158</v>
      </c>
      <c r="E190" s="177" t="s">
        <v>216</v>
      </c>
      <c r="F190" s="245" t="s">
        <v>217</v>
      </c>
      <c r="G190" s="245"/>
      <c r="H190" s="245"/>
      <c r="I190" s="245"/>
      <c r="J190" s="178" t="s">
        <v>165</v>
      </c>
      <c r="K190" s="179">
        <v>1</v>
      </c>
      <c r="L190" s="246">
        <v>0</v>
      </c>
      <c r="M190" s="247"/>
      <c r="N190" s="248">
        <f t="shared" si="25"/>
        <v>0</v>
      </c>
      <c r="O190" s="240"/>
      <c r="P190" s="240"/>
      <c r="Q190" s="240"/>
      <c r="R190" s="36"/>
      <c r="T190" s="172" t="s">
        <v>20</v>
      </c>
      <c r="U190" s="43" t="s">
        <v>43</v>
      </c>
      <c r="V190" s="35"/>
      <c r="W190" s="173">
        <f t="shared" si="26"/>
        <v>0</v>
      </c>
      <c r="X190" s="173">
        <v>1.4999999999999999E-4</v>
      </c>
      <c r="Y190" s="173">
        <f t="shared" si="27"/>
        <v>1.4999999999999999E-4</v>
      </c>
      <c r="Z190" s="173">
        <v>0</v>
      </c>
      <c r="AA190" s="174">
        <f t="shared" si="28"/>
        <v>0</v>
      </c>
      <c r="AR190" s="17" t="s">
        <v>161</v>
      </c>
      <c r="AT190" s="17" t="s">
        <v>158</v>
      </c>
      <c r="AU190" s="17" t="s">
        <v>88</v>
      </c>
      <c r="AY190" s="17" t="s">
        <v>151</v>
      </c>
      <c r="BE190" s="109">
        <f t="shared" si="29"/>
        <v>0</v>
      </c>
      <c r="BF190" s="109">
        <f t="shared" si="30"/>
        <v>0</v>
      </c>
      <c r="BG190" s="109">
        <f t="shared" si="31"/>
        <v>0</v>
      </c>
      <c r="BH190" s="109">
        <f t="shared" si="32"/>
        <v>0</v>
      </c>
      <c r="BI190" s="109">
        <f t="shared" si="33"/>
        <v>0</v>
      </c>
      <c r="BJ190" s="17" t="s">
        <v>85</v>
      </c>
      <c r="BK190" s="175">
        <f t="shared" si="34"/>
        <v>0</v>
      </c>
      <c r="BL190" s="17" t="s">
        <v>156</v>
      </c>
      <c r="BM190" s="17" t="s">
        <v>323</v>
      </c>
    </row>
    <row r="191" spans="2:65" s="1" customFormat="1" ht="22.5" customHeight="1">
      <c r="B191" s="34"/>
      <c r="C191" s="167" t="s">
        <v>324</v>
      </c>
      <c r="D191" s="167" t="s">
        <v>152</v>
      </c>
      <c r="E191" s="168" t="s">
        <v>220</v>
      </c>
      <c r="F191" s="241" t="s">
        <v>221</v>
      </c>
      <c r="G191" s="241"/>
      <c r="H191" s="241"/>
      <c r="I191" s="241"/>
      <c r="J191" s="169" t="s">
        <v>165</v>
      </c>
      <c r="K191" s="170">
        <v>1</v>
      </c>
      <c r="L191" s="239">
        <v>0</v>
      </c>
      <c r="M191" s="242"/>
      <c r="N191" s="240">
        <f t="shared" si="25"/>
        <v>0</v>
      </c>
      <c r="O191" s="240"/>
      <c r="P191" s="240"/>
      <c r="Q191" s="240"/>
      <c r="R191" s="36"/>
      <c r="T191" s="172" t="s">
        <v>20</v>
      </c>
      <c r="U191" s="43" t="s">
        <v>43</v>
      </c>
      <c r="V191" s="35"/>
      <c r="W191" s="173">
        <f t="shared" si="26"/>
        <v>0</v>
      </c>
      <c r="X191" s="173">
        <v>0</v>
      </c>
      <c r="Y191" s="173">
        <f t="shared" si="27"/>
        <v>0</v>
      </c>
      <c r="Z191" s="173">
        <v>0</v>
      </c>
      <c r="AA191" s="174">
        <f t="shared" si="28"/>
        <v>0</v>
      </c>
      <c r="AR191" s="17" t="s">
        <v>156</v>
      </c>
      <c r="AT191" s="17" t="s">
        <v>152</v>
      </c>
      <c r="AU191" s="17" t="s">
        <v>88</v>
      </c>
      <c r="AY191" s="17" t="s">
        <v>151</v>
      </c>
      <c r="BE191" s="109">
        <f t="shared" si="29"/>
        <v>0</v>
      </c>
      <c r="BF191" s="109">
        <f t="shared" si="30"/>
        <v>0</v>
      </c>
      <c r="BG191" s="109">
        <f t="shared" si="31"/>
        <v>0</v>
      </c>
      <c r="BH191" s="109">
        <f t="shared" si="32"/>
        <v>0</v>
      </c>
      <c r="BI191" s="109">
        <f t="shared" si="33"/>
        <v>0</v>
      </c>
      <c r="BJ191" s="17" t="s">
        <v>85</v>
      </c>
      <c r="BK191" s="175">
        <f t="shared" si="34"/>
        <v>0</v>
      </c>
      <c r="BL191" s="17" t="s">
        <v>156</v>
      </c>
      <c r="BM191" s="17" t="s">
        <v>325</v>
      </c>
    </row>
    <row r="192" spans="2:65" s="1" customFormat="1" ht="31.5" customHeight="1">
      <c r="B192" s="34"/>
      <c r="C192" s="176" t="s">
        <v>326</v>
      </c>
      <c r="D192" s="176" t="s">
        <v>158</v>
      </c>
      <c r="E192" s="177" t="s">
        <v>224</v>
      </c>
      <c r="F192" s="245" t="s">
        <v>225</v>
      </c>
      <c r="G192" s="245"/>
      <c r="H192" s="245"/>
      <c r="I192" s="245"/>
      <c r="J192" s="178" t="s">
        <v>165</v>
      </c>
      <c r="K192" s="179">
        <v>1</v>
      </c>
      <c r="L192" s="246">
        <v>0</v>
      </c>
      <c r="M192" s="247"/>
      <c r="N192" s="248">
        <f t="shared" si="25"/>
        <v>0</v>
      </c>
      <c r="O192" s="240"/>
      <c r="P192" s="240"/>
      <c r="Q192" s="240"/>
      <c r="R192" s="36"/>
      <c r="T192" s="172" t="s">
        <v>20</v>
      </c>
      <c r="U192" s="43" t="s">
        <v>43</v>
      </c>
      <c r="V192" s="35"/>
      <c r="W192" s="173">
        <f t="shared" si="26"/>
        <v>0</v>
      </c>
      <c r="X192" s="173">
        <v>2.1000000000000001E-4</v>
      </c>
      <c r="Y192" s="173">
        <f t="shared" si="27"/>
        <v>2.1000000000000001E-4</v>
      </c>
      <c r="Z192" s="173">
        <v>0</v>
      </c>
      <c r="AA192" s="174">
        <f t="shared" si="28"/>
        <v>0</v>
      </c>
      <c r="AR192" s="17" t="s">
        <v>161</v>
      </c>
      <c r="AT192" s="17" t="s">
        <v>158</v>
      </c>
      <c r="AU192" s="17" t="s">
        <v>88</v>
      </c>
      <c r="AY192" s="17" t="s">
        <v>151</v>
      </c>
      <c r="BE192" s="109">
        <f t="shared" si="29"/>
        <v>0</v>
      </c>
      <c r="BF192" s="109">
        <f t="shared" si="30"/>
        <v>0</v>
      </c>
      <c r="BG192" s="109">
        <f t="shared" si="31"/>
        <v>0</v>
      </c>
      <c r="BH192" s="109">
        <f t="shared" si="32"/>
        <v>0</v>
      </c>
      <c r="BI192" s="109">
        <f t="shared" si="33"/>
        <v>0</v>
      </c>
      <c r="BJ192" s="17" t="s">
        <v>85</v>
      </c>
      <c r="BK192" s="175">
        <f t="shared" si="34"/>
        <v>0</v>
      </c>
      <c r="BL192" s="17" t="s">
        <v>156</v>
      </c>
      <c r="BM192" s="17" t="s">
        <v>327</v>
      </c>
    </row>
    <row r="193" spans="2:65" s="1" customFormat="1" ht="22.5" customHeight="1">
      <c r="B193" s="34"/>
      <c r="C193" s="167" t="s">
        <v>328</v>
      </c>
      <c r="D193" s="167" t="s">
        <v>152</v>
      </c>
      <c r="E193" s="168" t="s">
        <v>228</v>
      </c>
      <c r="F193" s="241" t="s">
        <v>229</v>
      </c>
      <c r="G193" s="241"/>
      <c r="H193" s="241"/>
      <c r="I193" s="241"/>
      <c r="J193" s="169" t="s">
        <v>155</v>
      </c>
      <c r="K193" s="170">
        <v>25</v>
      </c>
      <c r="L193" s="239">
        <v>0</v>
      </c>
      <c r="M193" s="242"/>
      <c r="N193" s="240">
        <f t="shared" si="25"/>
        <v>0</v>
      </c>
      <c r="O193" s="240"/>
      <c r="P193" s="240"/>
      <c r="Q193" s="240"/>
      <c r="R193" s="36"/>
      <c r="T193" s="172" t="s">
        <v>20</v>
      </c>
      <c r="U193" s="43" t="s">
        <v>43</v>
      </c>
      <c r="V193" s="35"/>
      <c r="W193" s="173">
        <f t="shared" si="26"/>
        <v>0</v>
      </c>
      <c r="X193" s="173">
        <v>0</v>
      </c>
      <c r="Y193" s="173">
        <f t="shared" si="27"/>
        <v>0</v>
      </c>
      <c r="Z193" s="173">
        <v>0</v>
      </c>
      <c r="AA193" s="174">
        <f t="shared" si="28"/>
        <v>0</v>
      </c>
      <c r="AR193" s="17" t="s">
        <v>156</v>
      </c>
      <c r="AT193" s="17" t="s">
        <v>152</v>
      </c>
      <c r="AU193" s="17" t="s">
        <v>88</v>
      </c>
      <c r="AY193" s="17" t="s">
        <v>151</v>
      </c>
      <c r="BE193" s="109">
        <f t="shared" si="29"/>
        <v>0</v>
      </c>
      <c r="BF193" s="109">
        <f t="shared" si="30"/>
        <v>0</v>
      </c>
      <c r="BG193" s="109">
        <f t="shared" si="31"/>
        <v>0</v>
      </c>
      <c r="BH193" s="109">
        <f t="shared" si="32"/>
        <v>0</v>
      </c>
      <c r="BI193" s="109">
        <f t="shared" si="33"/>
        <v>0</v>
      </c>
      <c r="BJ193" s="17" t="s">
        <v>85</v>
      </c>
      <c r="BK193" s="175">
        <f t="shared" si="34"/>
        <v>0</v>
      </c>
      <c r="BL193" s="17" t="s">
        <v>156</v>
      </c>
      <c r="BM193" s="17" t="s">
        <v>329</v>
      </c>
    </row>
    <row r="194" spans="2:65" s="1" customFormat="1" ht="22.5" customHeight="1">
      <c r="B194" s="34"/>
      <c r="C194" s="176" t="s">
        <v>330</v>
      </c>
      <c r="D194" s="176" t="s">
        <v>158</v>
      </c>
      <c r="E194" s="177" t="s">
        <v>231</v>
      </c>
      <c r="F194" s="245" t="s">
        <v>232</v>
      </c>
      <c r="G194" s="245"/>
      <c r="H194" s="245"/>
      <c r="I194" s="245"/>
      <c r="J194" s="178" t="s">
        <v>155</v>
      </c>
      <c r="K194" s="179">
        <v>29</v>
      </c>
      <c r="L194" s="246">
        <v>0</v>
      </c>
      <c r="M194" s="247"/>
      <c r="N194" s="248">
        <f t="shared" si="25"/>
        <v>0</v>
      </c>
      <c r="O194" s="240"/>
      <c r="P194" s="240"/>
      <c r="Q194" s="240"/>
      <c r="R194" s="36"/>
      <c r="T194" s="172" t="s">
        <v>20</v>
      </c>
      <c r="U194" s="43" t="s">
        <v>43</v>
      </c>
      <c r="V194" s="35"/>
      <c r="W194" s="173">
        <f t="shared" si="26"/>
        <v>0</v>
      </c>
      <c r="X194" s="173">
        <v>2.5000000000000001E-4</v>
      </c>
      <c r="Y194" s="173">
        <f t="shared" si="27"/>
        <v>7.2500000000000004E-3</v>
      </c>
      <c r="Z194" s="173">
        <v>0</v>
      </c>
      <c r="AA194" s="174">
        <f t="shared" si="28"/>
        <v>0</v>
      </c>
      <c r="AR194" s="17" t="s">
        <v>161</v>
      </c>
      <c r="AT194" s="17" t="s">
        <v>158</v>
      </c>
      <c r="AU194" s="17" t="s">
        <v>88</v>
      </c>
      <c r="AY194" s="17" t="s">
        <v>151</v>
      </c>
      <c r="BE194" s="109">
        <f t="shared" si="29"/>
        <v>0</v>
      </c>
      <c r="BF194" s="109">
        <f t="shared" si="30"/>
        <v>0</v>
      </c>
      <c r="BG194" s="109">
        <f t="shared" si="31"/>
        <v>0</v>
      </c>
      <c r="BH194" s="109">
        <f t="shared" si="32"/>
        <v>0</v>
      </c>
      <c r="BI194" s="109">
        <f t="shared" si="33"/>
        <v>0</v>
      </c>
      <c r="BJ194" s="17" t="s">
        <v>85</v>
      </c>
      <c r="BK194" s="175">
        <f t="shared" si="34"/>
        <v>0</v>
      </c>
      <c r="BL194" s="17" t="s">
        <v>156</v>
      </c>
      <c r="BM194" s="17" t="s">
        <v>331</v>
      </c>
    </row>
    <row r="195" spans="2:65" s="1" customFormat="1" ht="31.5" customHeight="1">
      <c r="B195" s="34"/>
      <c r="C195" s="167" t="s">
        <v>332</v>
      </c>
      <c r="D195" s="167" t="s">
        <v>152</v>
      </c>
      <c r="E195" s="168" t="s">
        <v>235</v>
      </c>
      <c r="F195" s="241" t="s">
        <v>236</v>
      </c>
      <c r="G195" s="241"/>
      <c r="H195" s="241"/>
      <c r="I195" s="241"/>
      <c r="J195" s="169" t="s">
        <v>155</v>
      </c>
      <c r="K195" s="170">
        <v>7</v>
      </c>
      <c r="L195" s="239">
        <v>0</v>
      </c>
      <c r="M195" s="242"/>
      <c r="N195" s="240">
        <f t="shared" si="25"/>
        <v>0</v>
      </c>
      <c r="O195" s="240"/>
      <c r="P195" s="240"/>
      <c r="Q195" s="240"/>
      <c r="R195" s="36"/>
      <c r="T195" s="172" t="s">
        <v>20</v>
      </c>
      <c r="U195" s="43" t="s">
        <v>43</v>
      </c>
      <c r="V195" s="35"/>
      <c r="W195" s="173">
        <f t="shared" si="26"/>
        <v>0</v>
      </c>
      <c r="X195" s="173">
        <v>0</v>
      </c>
      <c r="Y195" s="173">
        <f t="shared" si="27"/>
        <v>0</v>
      </c>
      <c r="Z195" s="173">
        <v>0</v>
      </c>
      <c r="AA195" s="174">
        <f t="shared" si="28"/>
        <v>0</v>
      </c>
      <c r="AR195" s="17" t="s">
        <v>156</v>
      </c>
      <c r="AT195" s="17" t="s">
        <v>152</v>
      </c>
      <c r="AU195" s="17" t="s">
        <v>88</v>
      </c>
      <c r="AY195" s="17" t="s">
        <v>151</v>
      </c>
      <c r="BE195" s="109">
        <f t="shared" si="29"/>
        <v>0</v>
      </c>
      <c r="BF195" s="109">
        <f t="shared" si="30"/>
        <v>0</v>
      </c>
      <c r="BG195" s="109">
        <f t="shared" si="31"/>
        <v>0</v>
      </c>
      <c r="BH195" s="109">
        <f t="shared" si="32"/>
        <v>0</v>
      </c>
      <c r="BI195" s="109">
        <f t="shared" si="33"/>
        <v>0</v>
      </c>
      <c r="BJ195" s="17" t="s">
        <v>85</v>
      </c>
      <c r="BK195" s="175">
        <f t="shared" si="34"/>
        <v>0</v>
      </c>
      <c r="BL195" s="17" t="s">
        <v>156</v>
      </c>
      <c r="BM195" s="17" t="s">
        <v>333</v>
      </c>
    </row>
    <row r="196" spans="2:65" s="1" customFormat="1" ht="31.5" customHeight="1">
      <c r="B196" s="34"/>
      <c r="C196" s="176" t="s">
        <v>334</v>
      </c>
      <c r="D196" s="176" t="s">
        <v>158</v>
      </c>
      <c r="E196" s="177" t="s">
        <v>239</v>
      </c>
      <c r="F196" s="245" t="s">
        <v>240</v>
      </c>
      <c r="G196" s="245"/>
      <c r="H196" s="245"/>
      <c r="I196" s="245"/>
      <c r="J196" s="178" t="s">
        <v>155</v>
      </c>
      <c r="K196" s="179">
        <v>7</v>
      </c>
      <c r="L196" s="246">
        <v>0</v>
      </c>
      <c r="M196" s="247"/>
      <c r="N196" s="248">
        <f t="shared" si="25"/>
        <v>0</v>
      </c>
      <c r="O196" s="240"/>
      <c r="P196" s="240"/>
      <c r="Q196" s="240"/>
      <c r="R196" s="36"/>
      <c r="T196" s="172" t="s">
        <v>20</v>
      </c>
      <c r="U196" s="43" t="s">
        <v>43</v>
      </c>
      <c r="V196" s="35"/>
      <c r="W196" s="173">
        <f t="shared" si="26"/>
        <v>0</v>
      </c>
      <c r="X196" s="173">
        <v>1.3999999999999999E-4</v>
      </c>
      <c r="Y196" s="173">
        <f t="shared" si="27"/>
        <v>9.7999999999999997E-4</v>
      </c>
      <c r="Z196" s="173">
        <v>0</v>
      </c>
      <c r="AA196" s="174">
        <f t="shared" si="28"/>
        <v>0</v>
      </c>
      <c r="AR196" s="17" t="s">
        <v>161</v>
      </c>
      <c r="AT196" s="17" t="s">
        <v>158</v>
      </c>
      <c r="AU196" s="17" t="s">
        <v>88</v>
      </c>
      <c r="AY196" s="17" t="s">
        <v>151</v>
      </c>
      <c r="BE196" s="109">
        <f t="shared" si="29"/>
        <v>0</v>
      </c>
      <c r="BF196" s="109">
        <f t="shared" si="30"/>
        <v>0</v>
      </c>
      <c r="BG196" s="109">
        <f t="shared" si="31"/>
        <v>0</v>
      </c>
      <c r="BH196" s="109">
        <f t="shared" si="32"/>
        <v>0</v>
      </c>
      <c r="BI196" s="109">
        <f t="shared" si="33"/>
        <v>0</v>
      </c>
      <c r="BJ196" s="17" t="s">
        <v>85</v>
      </c>
      <c r="BK196" s="175">
        <f t="shared" si="34"/>
        <v>0</v>
      </c>
      <c r="BL196" s="17" t="s">
        <v>156</v>
      </c>
      <c r="BM196" s="17" t="s">
        <v>335</v>
      </c>
    </row>
    <row r="197" spans="2:65" s="9" customFormat="1" ht="22.35" customHeight="1">
      <c r="B197" s="156"/>
      <c r="C197" s="157"/>
      <c r="D197" s="166" t="s">
        <v>120</v>
      </c>
      <c r="E197" s="166"/>
      <c r="F197" s="166"/>
      <c r="G197" s="166"/>
      <c r="H197" s="166"/>
      <c r="I197" s="166"/>
      <c r="J197" s="166"/>
      <c r="K197" s="166"/>
      <c r="L197" s="166"/>
      <c r="M197" s="166"/>
      <c r="N197" s="232">
        <f>BK197</f>
        <v>0</v>
      </c>
      <c r="O197" s="233"/>
      <c r="P197" s="233"/>
      <c r="Q197" s="233"/>
      <c r="R197" s="159"/>
      <c r="T197" s="160"/>
      <c r="U197" s="157"/>
      <c r="V197" s="157"/>
      <c r="W197" s="161">
        <f>SUM(W198:W210)</f>
        <v>0</v>
      </c>
      <c r="X197" s="157"/>
      <c r="Y197" s="161">
        <f>SUM(Y198:Y210)</f>
        <v>1.7476775999999998</v>
      </c>
      <c r="Z197" s="157"/>
      <c r="AA197" s="162">
        <f>SUM(AA198:AA210)</f>
        <v>0</v>
      </c>
      <c r="AR197" s="163" t="s">
        <v>88</v>
      </c>
      <c r="AT197" s="164" t="s">
        <v>75</v>
      </c>
      <c r="AU197" s="164" t="s">
        <v>85</v>
      </c>
      <c r="AY197" s="163" t="s">
        <v>151</v>
      </c>
      <c r="BK197" s="165">
        <f>SUM(BK198:BK210)</f>
        <v>0</v>
      </c>
    </row>
    <row r="198" spans="2:65" s="1" customFormat="1" ht="31.5" customHeight="1">
      <c r="B198" s="34"/>
      <c r="C198" s="167" t="s">
        <v>336</v>
      </c>
      <c r="D198" s="167" t="s">
        <v>152</v>
      </c>
      <c r="E198" s="168" t="s">
        <v>243</v>
      </c>
      <c r="F198" s="241" t="s">
        <v>244</v>
      </c>
      <c r="G198" s="241"/>
      <c r="H198" s="241"/>
      <c r="I198" s="241"/>
      <c r="J198" s="169" t="s">
        <v>165</v>
      </c>
      <c r="K198" s="170">
        <v>1</v>
      </c>
      <c r="L198" s="239">
        <v>0</v>
      </c>
      <c r="M198" s="242"/>
      <c r="N198" s="240">
        <f t="shared" ref="N198:N210" si="35">ROUND(L198*K198,3)</f>
        <v>0</v>
      </c>
      <c r="O198" s="240"/>
      <c r="P198" s="240"/>
      <c r="Q198" s="240"/>
      <c r="R198" s="36"/>
      <c r="T198" s="172" t="s">
        <v>20</v>
      </c>
      <c r="U198" s="43" t="s">
        <v>43</v>
      </c>
      <c r="V198" s="35"/>
      <c r="W198" s="173">
        <f t="shared" ref="W198:W210" si="36">V198*K198</f>
        <v>0</v>
      </c>
      <c r="X198" s="173">
        <v>1.16E-3</v>
      </c>
      <c r="Y198" s="173">
        <f t="shared" ref="Y198:Y210" si="37">X198*K198</f>
        <v>1.16E-3</v>
      </c>
      <c r="Z198" s="173">
        <v>0</v>
      </c>
      <c r="AA198" s="174">
        <f t="shared" ref="AA198:AA210" si="38">Z198*K198</f>
        <v>0</v>
      </c>
      <c r="AR198" s="17" t="s">
        <v>156</v>
      </c>
      <c r="AT198" s="17" t="s">
        <v>152</v>
      </c>
      <c r="AU198" s="17" t="s">
        <v>88</v>
      </c>
      <c r="AY198" s="17" t="s">
        <v>151</v>
      </c>
      <c r="BE198" s="109">
        <f t="shared" ref="BE198:BE210" si="39">IF(U198="základná",N198,0)</f>
        <v>0</v>
      </c>
      <c r="BF198" s="109">
        <f t="shared" ref="BF198:BF210" si="40">IF(U198="znížená",N198,0)</f>
        <v>0</v>
      </c>
      <c r="BG198" s="109">
        <f t="shared" ref="BG198:BG210" si="41">IF(U198="zákl. prenesená",N198,0)</f>
        <v>0</v>
      </c>
      <c r="BH198" s="109">
        <f t="shared" ref="BH198:BH210" si="42">IF(U198="zníž. prenesená",N198,0)</f>
        <v>0</v>
      </c>
      <c r="BI198" s="109">
        <f t="shared" ref="BI198:BI210" si="43">IF(U198="nulová",N198,0)</f>
        <v>0</v>
      </c>
      <c r="BJ198" s="17" t="s">
        <v>85</v>
      </c>
      <c r="BK198" s="175">
        <f t="shared" ref="BK198:BK210" si="44">ROUND(L198*K198,3)</f>
        <v>0</v>
      </c>
      <c r="BL198" s="17" t="s">
        <v>156</v>
      </c>
      <c r="BM198" s="17" t="s">
        <v>337</v>
      </c>
    </row>
    <row r="199" spans="2:65" s="1" customFormat="1" ht="22.5" customHeight="1">
      <c r="B199" s="34"/>
      <c r="C199" s="167" t="s">
        <v>338</v>
      </c>
      <c r="D199" s="167" t="s">
        <v>152</v>
      </c>
      <c r="E199" s="168" t="s">
        <v>247</v>
      </c>
      <c r="F199" s="241" t="s">
        <v>248</v>
      </c>
      <c r="G199" s="241"/>
      <c r="H199" s="241"/>
      <c r="I199" s="241"/>
      <c r="J199" s="169" t="s">
        <v>249</v>
      </c>
      <c r="K199" s="170">
        <v>0.36</v>
      </c>
      <c r="L199" s="239">
        <v>0</v>
      </c>
      <c r="M199" s="242"/>
      <c r="N199" s="240">
        <f t="shared" si="35"/>
        <v>0</v>
      </c>
      <c r="O199" s="240"/>
      <c r="P199" s="240"/>
      <c r="Q199" s="240"/>
      <c r="R199" s="36"/>
      <c r="T199" s="172" t="s">
        <v>20</v>
      </c>
      <c r="U199" s="43" t="s">
        <v>43</v>
      </c>
      <c r="V199" s="35"/>
      <c r="W199" s="173">
        <f t="shared" si="36"/>
        <v>0</v>
      </c>
      <c r="X199" s="173">
        <v>2.32341</v>
      </c>
      <c r="Y199" s="173">
        <f t="shared" si="37"/>
        <v>0.83642759999999994</v>
      </c>
      <c r="Z199" s="173">
        <v>0</v>
      </c>
      <c r="AA199" s="174">
        <f t="shared" si="38"/>
        <v>0</v>
      </c>
      <c r="AR199" s="17" t="s">
        <v>156</v>
      </c>
      <c r="AT199" s="17" t="s">
        <v>152</v>
      </c>
      <c r="AU199" s="17" t="s">
        <v>88</v>
      </c>
      <c r="AY199" s="17" t="s">
        <v>151</v>
      </c>
      <c r="BE199" s="109">
        <f t="shared" si="39"/>
        <v>0</v>
      </c>
      <c r="BF199" s="109">
        <f t="shared" si="40"/>
        <v>0</v>
      </c>
      <c r="BG199" s="109">
        <f t="shared" si="41"/>
        <v>0</v>
      </c>
      <c r="BH199" s="109">
        <f t="shared" si="42"/>
        <v>0</v>
      </c>
      <c r="BI199" s="109">
        <f t="shared" si="43"/>
        <v>0</v>
      </c>
      <c r="BJ199" s="17" t="s">
        <v>85</v>
      </c>
      <c r="BK199" s="175">
        <f t="shared" si="44"/>
        <v>0</v>
      </c>
      <c r="BL199" s="17" t="s">
        <v>156</v>
      </c>
      <c r="BM199" s="17" t="s">
        <v>339</v>
      </c>
    </row>
    <row r="200" spans="2:65" s="1" customFormat="1" ht="31.5" customHeight="1">
      <c r="B200" s="34"/>
      <c r="C200" s="167" t="s">
        <v>340</v>
      </c>
      <c r="D200" s="167" t="s">
        <v>152</v>
      </c>
      <c r="E200" s="168" t="s">
        <v>252</v>
      </c>
      <c r="F200" s="241" t="s">
        <v>253</v>
      </c>
      <c r="G200" s="241"/>
      <c r="H200" s="241"/>
      <c r="I200" s="241"/>
      <c r="J200" s="169" t="s">
        <v>165</v>
      </c>
      <c r="K200" s="170">
        <v>1</v>
      </c>
      <c r="L200" s="239">
        <v>0</v>
      </c>
      <c r="M200" s="242"/>
      <c r="N200" s="240">
        <f t="shared" si="35"/>
        <v>0</v>
      </c>
      <c r="O200" s="240"/>
      <c r="P200" s="240"/>
      <c r="Q200" s="240"/>
      <c r="R200" s="36"/>
      <c r="T200" s="172" t="s">
        <v>20</v>
      </c>
      <c r="U200" s="43" t="s">
        <v>43</v>
      </c>
      <c r="V200" s="35"/>
      <c r="W200" s="173">
        <f t="shared" si="36"/>
        <v>0</v>
      </c>
      <c r="X200" s="173">
        <v>0</v>
      </c>
      <c r="Y200" s="173">
        <f t="shared" si="37"/>
        <v>0</v>
      </c>
      <c r="Z200" s="173">
        <v>0</v>
      </c>
      <c r="AA200" s="174">
        <f t="shared" si="38"/>
        <v>0</v>
      </c>
      <c r="AR200" s="17" t="s">
        <v>156</v>
      </c>
      <c r="AT200" s="17" t="s">
        <v>152</v>
      </c>
      <c r="AU200" s="17" t="s">
        <v>88</v>
      </c>
      <c r="AY200" s="17" t="s">
        <v>151</v>
      </c>
      <c r="BE200" s="109">
        <f t="shared" si="39"/>
        <v>0</v>
      </c>
      <c r="BF200" s="109">
        <f t="shared" si="40"/>
        <v>0</v>
      </c>
      <c r="BG200" s="109">
        <f t="shared" si="41"/>
        <v>0</v>
      </c>
      <c r="BH200" s="109">
        <f t="shared" si="42"/>
        <v>0</v>
      </c>
      <c r="BI200" s="109">
        <f t="shared" si="43"/>
        <v>0</v>
      </c>
      <c r="BJ200" s="17" t="s">
        <v>85</v>
      </c>
      <c r="BK200" s="175">
        <f t="shared" si="44"/>
        <v>0</v>
      </c>
      <c r="BL200" s="17" t="s">
        <v>156</v>
      </c>
      <c r="BM200" s="17" t="s">
        <v>341</v>
      </c>
    </row>
    <row r="201" spans="2:65" s="1" customFormat="1" ht="31.5" customHeight="1">
      <c r="B201" s="34"/>
      <c r="C201" s="167" t="s">
        <v>342</v>
      </c>
      <c r="D201" s="167" t="s">
        <v>152</v>
      </c>
      <c r="E201" s="168" t="s">
        <v>256</v>
      </c>
      <c r="F201" s="241" t="s">
        <v>257</v>
      </c>
      <c r="G201" s="241"/>
      <c r="H201" s="241"/>
      <c r="I201" s="241"/>
      <c r="J201" s="169" t="s">
        <v>155</v>
      </c>
      <c r="K201" s="170">
        <v>25</v>
      </c>
      <c r="L201" s="239">
        <v>0</v>
      </c>
      <c r="M201" s="242"/>
      <c r="N201" s="240">
        <f t="shared" si="35"/>
        <v>0</v>
      </c>
      <c r="O201" s="240"/>
      <c r="P201" s="240"/>
      <c r="Q201" s="240"/>
      <c r="R201" s="36"/>
      <c r="T201" s="172" t="s">
        <v>20</v>
      </c>
      <c r="U201" s="43" t="s">
        <v>43</v>
      </c>
      <c r="V201" s="35"/>
      <c r="W201" s="173">
        <f t="shared" si="36"/>
        <v>0</v>
      </c>
      <c r="X201" s="173">
        <v>0</v>
      </c>
      <c r="Y201" s="173">
        <f t="shared" si="37"/>
        <v>0</v>
      </c>
      <c r="Z201" s="173">
        <v>0</v>
      </c>
      <c r="AA201" s="174">
        <f t="shared" si="38"/>
        <v>0</v>
      </c>
      <c r="AR201" s="17" t="s">
        <v>156</v>
      </c>
      <c r="AT201" s="17" t="s">
        <v>152</v>
      </c>
      <c r="AU201" s="17" t="s">
        <v>88</v>
      </c>
      <c r="AY201" s="17" t="s">
        <v>151</v>
      </c>
      <c r="BE201" s="109">
        <f t="shared" si="39"/>
        <v>0</v>
      </c>
      <c r="BF201" s="109">
        <f t="shared" si="40"/>
        <v>0</v>
      </c>
      <c r="BG201" s="109">
        <f t="shared" si="41"/>
        <v>0</v>
      </c>
      <c r="BH201" s="109">
        <f t="shared" si="42"/>
        <v>0</v>
      </c>
      <c r="BI201" s="109">
        <f t="shared" si="43"/>
        <v>0</v>
      </c>
      <c r="BJ201" s="17" t="s">
        <v>85</v>
      </c>
      <c r="BK201" s="175">
        <f t="shared" si="44"/>
        <v>0</v>
      </c>
      <c r="BL201" s="17" t="s">
        <v>156</v>
      </c>
      <c r="BM201" s="17" t="s">
        <v>343</v>
      </c>
    </row>
    <row r="202" spans="2:65" s="1" customFormat="1" ht="44.25" customHeight="1">
      <c r="B202" s="34"/>
      <c r="C202" s="167" t="s">
        <v>344</v>
      </c>
      <c r="D202" s="167" t="s">
        <v>152</v>
      </c>
      <c r="E202" s="168" t="s">
        <v>260</v>
      </c>
      <c r="F202" s="241" t="s">
        <v>261</v>
      </c>
      <c r="G202" s="241"/>
      <c r="H202" s="241"/>
      <c r="I202" s="241"/>
      <c r="J202" s="169" t="s">
        <v>155</v>
      </c>
      <c r="K202" s="170">
        <v>25</v>
      </c>
      <c r="L202" s="239">
        <v>0</v>
      </c>
      <c r="M202" s="242"/>
      <c r="N202" s="240">
        <f t="shared" si="35"/>
        <v>0</v>
      </c>
      <c r="O202" s="240"/>
      <c r="P202" s="240"/>
      <c r="Q202" s="240"/>
      <c r="R202" s="36"/>
      <c r="T202" s="172" t="s">
        <v>20</v>
      </c>
      <c r="U202" s="43" t="s">
        <v>43</v>
      </c>
      <c r="V202" s="35"/>
      <c r="W202" s="173">
        <f t="shared" si="36"/>
        <v>0</v>
      </c>
      <c r="X202" s="173">
        <v>0</v>
      </c>
      <c r="Y202" s="173">
        <f t="shared" si="37"/>
        <v>0</v>
      </c>
      <c r="Z202" s="173">
        <v>0</v>
      </c>
      <c r="AA202" s="174">
        <f t="shared" si="38"/>
        <v>0</v>
      </c>
      <c r="AR202" s="17" t="s">
        <v>156</v>
      </c>
      <c r="AT202" s="17" t="s">
        <v>152</v>
      </c>
      <c r="AU202" s="17" t="s">
        <v>88</v>
      </c>
      <c r="AY202" s="17" t="s">
        <v>151</v>
      </c>
      <c r="BE202" s="109">
        <f t="shared" si="39"/>
        <v>0</v>
      </c>
      <c r="BF202" s="109">
        <f t="shared" si="40"/>
        <v>0</v>
      </c>
      <c r="BG202" s="109">
        <f t="shared" si="41"/>
        <v>0</v>
      </c>
      <c r="BH202" s="109">
        <f t="shared" si="42"/>
        <v>0</v>
      </c>
      <c r="BI202" s="109">
        <f t="shared" si="43"/>
        <v>0</v>
      </c>
      <c r="BJ202" s="17" t="s">
        <v>85</v>
      </c>
      <c r="BK202" s="175">
        <f t="shared" si="44"/>
        <v>0</v>
      </c>
      <c r="BL202" s="17" t="s">
        <v>156</v>
      </c>
      <c r="BM202" s="17" t="s">
        <v>345</v>
      </c>
    </row>
    <row r="203" spans="2:65" s="1" customFormat="1" ht="22.5" customHeight="1">
      <c r="B203" s="34"/>
      <c r="C203" s="176" t="s">
        <v>346</v>
      </c>
      <c r="D203" s="176" t="s">
        <v>158</v>
      </c>
      <c r="E203" s="177" t="s">
        <v>264</v>
      </c>
      <c r="F203" s="245" t="s">
        <v>265</v>
      </c>
      <c r="G203" s="245"/>
      <c r="H203" s="245"/>
      <c r="I203" s="245"/>
      <c r="J203" s="178" t="s">
        <v>266</v>
      </c>
      <c r="K203" s="179">
        <v>0.9</v>
      </c>
      <c r="L203" s="246">
        <v>0</v>
      </c>
      <c r="M203" s="247"/>
      <c r="N203" s="248">
        <f t="shared" si="35"/>
        <v>0</v>
      </c>
      <c r="O203" s="240"/>
      <c r="P203" s="240"/>
      <c r="Q203" s="240"/>
      <c r="R203" s="36"/>
      <c r="T203" s="172" t="s">
        <v>20</v>
      </c>
      <c r="U203" s="43" t="s">
        <v>43</v>
      </c>
      <c r="V203" s="35"/>
      <c r="W203" s="173">
        <f t="shared" si="36"/>
        <v>0</v>
      </c>
      <c r="X203" s="173">
        <v>1</v>
      </c>
      <c r="Y203" s="173">
        <f t="shared" si="37"/>
        <v>0.9</v>
      </c>
      <c r="Z203" s="173">
        <v>0</v>
      </c>
      <c r="AA203" s="174">
        <f t="shared" si="38"/>
        <v>0</v>
      </c>
      <c r="AR203" s="17" t="s">
        <v>161</v>
      </c>
      <c r="AT203" s="17" t="s">
        <v>158</v>
      </c>
      <c r="AU203" s="17" t="s">
        <v>88</v>
      </c>
      <c r="AY203" s="17" t="s">
        <v>151</v>
      </c>
      <c r="BE203" s="109">
        <f t="shared" si="39"/>
        <v>0</v>
      </c>
      <c r="BF203" s="109">
        <f t="shared" si="40"/>
        <v>0</v>
      </c>
      <c r="BG203" s="109">
        <f t="shared" si="41"/>
        <v>0</v>
      </c>
      <c r="BH203" s="109">
        <f t="shared" si="42"/>
        <v>0</v>
      </c>
      <c r="BI203" s="109">
        <f t="shared" si="43"/>
        <v>0</v>
      </c>
      <c r="BJ203" s="17" t="s">
        <v>85</v>
      </c>
      <c r="BK203" s="175">
        <f t="shared" si="44"/>
        <v>0</v>
      </c>
      <c r="BL203" s="17" t="s">
        <v>156</v>
      </c>
      <c r="BM203" s="17" t="s">
        <v>347</v>
      </c>
    </row>
    <row r="204" spans="2:65" s="1" customFormat="1" ht="31.5" customHeight="1">
      <c r="B204" s="34"/>
      <c r="C204" s="167" t="s">
        <v>348</v>
      </c>
      <c r="D204" s="167" t="s">
        <v>152</v>
      </c>
      <c r="E204" s="168" t="s">
        <v>269</v>
      </c>
      <c r="F204" s="241" t="s">
        <v>270</v>
      </c>
      <c r="G204" s="241"/>
      <c r="H204" s="241"/>
      <c r="I204" s="241"/>
      <c r="J204" s="169" t="s">
        <v>155</v>
      </c>
      <c r="K204" s="170">
        <v>25</v>
      </c>
      <c r="L204" s="239">
        <v>0</v>
      </c>
      <c r="M204" s="242"/>
      <c r="N204" s="240">
        <f t="shared" si="35"/>
        <v>0</v>
      </c>
      <c r="O204" s="240"/>
      <c r="P204" s="240"/>
      <c r="Q204" s="240"/>
      <c r="R204" s="36"/>
      <c r="T204" s="172" t="s">
        <v>20</v>
      </c>
      <c r="U204" s="43" t="s">
        <v>43</v>
      </c>
      <c r="V204" s="35"/>
      <c r="W204" s="173">
        <f t="shared" si="36"/>
        <v>0</v>
      </c>
      <c r="X204" s="173">
        <v>0</v>
      </c>
      <c r="Y204" s="173">
        <f t="shared" si="37"/>
        <v>0</v>
      </c>
      <c r="Z204" s="173">
        <v>0</v>
      </c>
      <c r="AA204" s="174">
        <f t="shared" si="38"/>
        <v>0</v>
      </c>
      <c r="AR204" s="17" t="s">
        <v>156</v>
      </c>
      <c r="AT204" s="17" t="s">
        <v>152</v>
      </c>
      <c r="AU204" s="17" t="s">
        <v>88</v>
      </c>
      <c r="AY204" s="17" t="s">
        <v>151</v>
      </c>
      <c r="BE204" s="109">
        <f t="shared" si="39"/>
        <v>0</v>
      </c>
      <c r="BF204" s="109">
        <f t="shared" si="40"/>
        <v>0</v>
      </c>
      <c r="BG204" s="109">
        <f t="shared" si="41"/>
        <v>0</v>
      </c>
      <c r="BH204" s="109">
        <f t="shared" si="42"/>
        <v>0</v>
      </c>
      <c r="BI204" s="109">
        <f t="shared" si="43"/>
        <v>0</v>
      </c>
      <c r="BJ204" s="17" t="s">
        <v>85</v>
      </c>
      <c r="BK204" s="175">
        <f t="shared" si="44"/>
        <v>0</v>
      </c>
      <c r="BL204" s="17" t="s">
        <v>156</v>
      </c>
      <c r="BM204" s="17" t="s">
        <v>349</v>
      </c>
    </row>
    <row r="205" spans="2:65" s="1" customFormat="1" ht="22.5" customHeight="1">
      <c r="B205" s="34"/>
      <c r="C205" s="176" t="s">
        <v>156</v>
      </c>
      <c r="D205" s="176" t="s">
        <v>158</v>
      </c>
      <c r="E205" s="177" t="s">
        <v>273</v>
      </c>
      <c r="F205" s="245" t="s">
        <v>274</v>
      </c>
      <c r="G205" s="245"/>
      <c r="H205" s="245"/>
      <c r="I205" s="245"/>
      <c r="J205" s="178" t="s">
        <v>155</v>
      </c>
      <c r="K205" s="179">
        <v>25</v>
      </c>
      <c r="L205" s="246">
        <v>0</v>
      </c>
      <c r="M205" s="247"/>
      <c r="N205" s="248">
        <f t="shared" si="35"/>
        <v>0</v>
      </c>
      <c r="O205" s="240"/>
      <c r="P205" s="240"/>
      <c r="Q205" s="240"/>
      <c r="R205" s="36"/>
      <c r="T205" s="172" t="s">
        <v>20</v>
      </c>
      <c r="U205" s="43" t="s">
        <v>43</v>
      </c>
      <c r="V205" s="35"/>
      <c r="W205" s="173">
        <f t="shared" si="36"/>
        <v>0</v>
      </c>
      <c r="X205" s="173">
        <v>2.1000000000000001E-4</v>
      </c>
      <c r="Y205" s="173">
        <f t="shared" si="37"/>
        <v>5.2500000000000003E-3</v>
      </c>
      <c r="Z205" s="173">
        <v>0</v>
      </c>
      <c r="AA205" s="174">
        <f t="shared" si="38"/>
        <v>0</v>
      </c>
      <c r="AR205" s="17" t="s">
        <v>161</v>
      </c>
      <c r="AT205" s="17" t="s">
        <v>158</v>
      </c>
      <c r="AU205" s="17" t="s">
        <v>88</v>
      </c>
      <c r="AY205" s="17" t="s">
        <v>151</v>
      </c>
      <c r="BE205" s="109">
        <f t="shared" si="39"/>
        <v>0</v>
      </c>
      <c r="BF205" s="109">
        <f t="shared" si="40"/>
        <v>0</v>
      </c>
      <c r="BG205" s="109">
        <f t="shared" si="41"/>
        <v>0</v>
      </c>
      <c r="BH205" s="109">
        <f t="shared" si="42"/>
        <v>0</v>
      </c>
      <c r="BI205" s="109">
        <f t="shared" si="43"/>
        <v>0</v>
      </c>
      <c r="BJ205" s="17" t="s">
        <v>85</v>
      </c>
      <c r="BK205" s="175">
        <f t="shared" si="44"/>
        <v>0</v>
      </c>
      <c r="BL205" s="17" t="s">
        <v>156</v>
      </c>
      <c r="BM205" s="17" t="s">
        <v>350</v>
      </c>
    </row>
    <row r="206" spans="2:65" s="1" customFormat="1" ht="44.25" customHeight="1">
      <c r="B206" s="34"/>
      <c r="C206" s="167" t="s">
        <v>351</v>
      </c>
      <c r="D206" s="167" t="s">
        <v>152</v>
      </c>
      <c r="E206" s="168" t="s">
        <v>277</v>
      </c>
      <c r="F206" s="241" t="s">
        <v>278</v>
      </c>
      <c r="G206" s="241"/>
      <c r="H206" s="241"/>
      <c r="I206" s="241"/>
      <c r="J206" s="169" t="s">
        <v>155</v>
      </c>
      <c r="K206" s="170">
        <v>25</v>
      </c>
      <c r="L206" s="239">
        <v>0</v>
      </c>
      <c r="M206" s="242"/>
      <c r="N206" s="240">
        <f t="shared" si="35"/>
        <v>0</v>
      </c>
      <c r="O206" s="240"/>
      <c r="P206" s="240"/>
      <c r="Q206" s="240"/>
      <c r="R206" s="36"/>
      <c r="T206" s="172" t="s">
        <v>20</v>
      </c>
      <c r="U206" s="43" t="s">
        <v>43</v>
      </c>
      <c r="V206" s="35"/>
      <c r="W206" s="173">
        <f t="shared" si="36"/>
        <v>0</v>
      </c>
      <c r="X206" s="173">
        <v>0</v>
      </c>
      <c r="Y206" s="173">
        <f t="shared" si="37"/>
        <v>0</v>
      </c>
      <c r="Z206" s="173">
        <v>0</v>
      </c>
      <c r="AA206" s="174">
        <f t="shared" si="38"/>
        <v>0</v>
      </c>
      <c r="AR206" s="17" t="s">
        <v>156</v>
      </c>
      <c r="AT206" s="17" t="s">
        <v>152</v>
      </c>
      <c r="AU206" s="17" t="s">
        <v>88</v>
      </c>
      <c r="AY206" s="17" t="s">
        <v>151</v>
      </c>
      <c r="BE206" s="109">
        <f t="shared" si="39"/>
        <v>0</v>
      </c>
      <c r="BF206" s="109">
        <f t="shared" si="40"/>
        <v>0</v>
      </c>
      <c r="BG206" s="109">
        <f t="shared" si="41"/>
        <v>0</v>
      </c>
      <c r="BH206" s="109">
        <f t="shared" si="42"/>
        <v>0</v>
      </c>
      <c r="BI206" s="109">
        <f t="shared" si="43"/>
        <v>0</v>
      </c>
      <c r="BJ206" s="17" t="s">
        <v>85</v>
      </c>
      <c r="BK206" s="175">
        <f t="shared" si="44"/>
        <v>0</v>
      </c>
      <c r="BL206" s="17" t="s">
        <v>156</v>
      </c>
      <c r="BM206" s="17" t="s">
        <v>352</v>
      </c>
    </row>
    <row r="207" spans="2:65" s="1" customFormat="1" ht="31.5" customHeight="1">
      <c r="B207" s="34"/>
      <c r="C207" s="167" t="s">
        <v>353</v>
      </c>
      <c r="D207" s="167" t="s">
        <v>152</v>
      </c>
      <c r="E207" s="168" t="s">
        <v>281</v>
      </c>
      <c r="F207" s="241" t="s">
        <v>282</v>
      </c>
      <c r="G207" s="241"/>
      <c r="H207" s="241"/>
      <c r="I207" s="241"/>
      <c r="J207" s="169" t="s">
        <v>155</v>
      </c>
      <c r="K207" s="170">
        <v>1</v>
      </c>
      <c r="L207" s="239">
        <v>0</v>
      </c>
      <c r="M207" s="242"/>
      <c r="N207" s="240">
        <f t="shared" si="35"/>
        <v>0</v>
      </c>
      <c r="O207" s="240"/>
      <c r="P207" s="240"/>
      <c r="Q207" s="240"/>
      <c r="R207" s="36"/>
      <c r="T207" s="172" t="s">
        <v>20</v>
      </c>
      <c r="U207" s="43" t="s">
        <v>43</v>
      </c>
      <c r="V207" s="35"/>
      <c r="W207" s="173">
        <f t="shared" si="36"/>
        <v>0</v>
      </c>
      <c r="X207" s="173">
        <v>1.0000000000000001E-5</v>
      </c>
      <c r="Y207" s="173">
        <f t="shared" si="37"/>
        <v>1.0000000000000001E-5</v>
      </c>
      <c r="Z207" s="173">
        <v>0</v>
      </c>
      <c r="AA207" s="174">
        <f t="shared" si="38"/>
        <v>0</v>
      </c>
      <c r="AR207" s="17" t="s">
        <v>156</v>
      </c>
      <c r="AT207" s="17" t="s">
        <v>152</v>
      </c>
      <c r="AU207" s="17" t="s">
        <v>88</v>
      </c>
      <c r="AY207" s="17" t="s">
        <v>151</v>
      </c>
      <c r="BE207" s="109">
        <f t="shared" si="39"/>
        <v>0</v>
      </c>
      <c r="BF207" s="109">
        <f t="shared" si="40"/>
        <v>0</v>
      </c>
      <c r="BG207" s="109">
        <f t="shared" si="41"/>
        <v>0</v>
      </c>
      <c r="BH207" s="109">
        <f t="shared" si="42"/>
        <v>0</v>
      </c>
      <c r="BI207" s="109">
        <f t="shared" si="43"/>
        <v>0</v>
      </c>
      <c r="BJ207" s="17" t="s">
        <v>85</v>
      </c>
      <c r="BK207" s="175">
        <f t="shared" si="44"/>
        <v>0</v>
      </c>
      <c r="BL207" s="17" t="s">
        <v>156</v>
      </c>
      <c r="BM207" s="17" t="s">
        <v>354</v>
      </c>
    </row>
    <row r="208" spans="2:65" s="1" customFormat="1" ht="31.5" customHeight="1">
      <c r="B208" s="34"/>
      <c r="C208" s="176" t="s">
        <v>355</v>
      </c>
      <c r="D208" s="176" t="s">
        <v>158</v>
      </c>
      <c r="E208" s="177" t="s">
        <v>285</v>
      </c>
      <c r="F208" s="245" t="s">
        <v>286</v>
      </c>
      <c r="G208" s="245"/>
      <c r="H208" s="245"/>
      <c r="I208" s="245"/>
      <c r="J208" s="178" t="s">
        <v>165</v>
      </c>
      <c r="K208" s="179">
        <v>1</v>
      </c>
      <c r="L208" s="246">
        <v>0</v>
      </c>
      <c r="M208" s="247"/>
      <c r="N208" s="248">
        <f t="shared" si="35"/>
        <v>0</v>
      </c>
      <c r="O208" s="240"/>
      <c r="P208" s="240"/>
      <c r="Q208" s="240"/>
      <c r="R208" s="36"/>
      <c r="T208" s="172" t="s">
        <v>20</v>
      </c>
      <c r="U208" s="43" t="s">
        <v>43</v>
      </c>
      <c r="V208" s="35"/>
      <c r="W208" s="173">
        <f t="shared" si="36"/>
        <v>0</v>
      </c>
      <c r="X208" s="173">
        <v>4.8300000000000001E-3</v>
      </c>
      <c r="Y208" s="173">
        <f t="shared" si="37"/>
        <v>4.8300000000000001E-3</v>
      </c>
      <c r="Z208" s="173">
        <v>0</v>
      </c>
      <c r="AA208" s="174">
        <f t="shared" si="38"/>
        <v>0</v>
      </c>
      <c r="AR208" s="17" t="s">
        <v>161</v>
      </c>
      <c r="AT208" s="17" t="s">
        <v>158</v>
      </c>
      <c r="AU208" s="17" t="s">
        <v>88</v>
      </c>
      <c r="AY208" s="17" t="s">
        <v>151</v>
      </c>
      <c r="BE208" s="109">
        <f t="shared" si="39"/>
        <v>0</v>
      </c>
      <c r="BF208" s="109">
        <f t="shared" si="40"/>
        <v>0</v>
      </c>
      <c r="BG208" s="109">
        <f t="shared" si="41"/>
        <v>0</v>
      </c>
      <c r="BH208" s="109">
        <f t="shared" si="42"/>
        <v>0</v>
      </c>
      <c r="BI208" s="109">
        <f t="shared" si="43"/>
        <v>0</v>
      </c>
      <c r="BJ208" s="17" t="s">
        <v>85</v>
      </c>
      <c r="BK208" s="175">
        <f t="shared" si="44"/>
        <v>0</v>
      </c>
      <c r="BL208" s="17" t="s">
        <v>156</v>
      </c>
      <c r="BM208" s="17" t="s">
        <v>356</v>
      </c>
    </row>
    <row r="209" spans="2:65" s="1" customFormat="1" ht="57" customHeight="1">
      <c r="B209" s="34"/>
      <c r="C209" s="167" t="s">
        <v>357</v>
      </c>
      <c r="D209" s="167" t="s">
        <v>152</v>
      </c>
      <c r="E209" s="168" t="s">
        <v>289</v>
      </c>
      <c r="F209" s="241" t="s">
        <v>290</v>
      </c>
      <c r="G209" s="241"/>
      <c r="H209" s="241"/>
      <c r="I209" s="241"/>
      <c r="J209" s="169" t="s">
        <v>165</v>
      </c>
      <c r="K209" s="170">
        <v>1</v>
      </c>
      <c r="L209" s="239">
        <v>0</v>
      </c>
      <c r="M209" s="242"/>
      <c r="N209" s="240">
        <f t="shared" si="35"/>
        <v>0</v>
      </c>
      <c r="O209" s="240"/>
      <c r="P209" s="240"/>
      <c r="Q209" s="240"/>
      <c r="R209" s="36"/>
      <c r="T209" s="172" t="s">
        <v>20</v>
      </c>
      <c r="U209" s="43" t="s">
        <v>43</v>
      </c>
      <c r="V209" s="35"/>
      <c r="W209" s="173">
        <f t="shared" si="36"/>
        <v>0</v>
      </c>
      <c r="X209" s="173">
        <v>0</v>
      </c>
      <c r="Y209" s="173">
        <f t="shared" si="37"/>
        <v>0</v>
      </c>
      <c r="Z209" s="173">
        <v>0</v>
      </c>
      <c r="AA209" s="174">
        <f t="shared" si="38"/>
        <v>0</v>
      </c>
      <c r="AR209" s="17" t="s">
        <v>156</v>
      </c>
      <c r="AT209" s="17" t="s">
        <v>152</v>
      </c>
      <c r="AU209" s="17" t="s">
        <v>88</v>
      </c>
      <c r="AY209" s="17" t="s">
        <v>151</v>
      </c>
      <c r="BE209" s="109">
        <f t="shared" si="39"/>
        <v>0</v>
      </c>
      <c r="BF209" s="109">
        <f t="shared" si="40"/>
        <v>0</v>
      </c>
      <c r="BG209" s="109">
        <f t="shared" si="41"/>
        <v>0</v>
      </c>
      <c r="BH209" s="109">
        <f t="shared" si="42"/>
        <v>0</v>
      </c>
      <c r="BI209" s="109">
        <f t="shared" si="43"/>
        <v>0</v>
      </c>
      <c r="BJ209" s="17" t="s">
        <v>85</v>
      </c>
      <c r="BK209" s="175">
        <f t="shared" si="44"/>
        <v>0</v>
      </c>
      <c r="BL209" s="17" t="s">
        <v>156</v>
      </c>
      <c r="BM209" s="17" t="s">
        <v>358</v>
      </c>
    </row>
    <row r="210" spans="2:65" s="1" customFormat="1" ht="31.5" customHeight="1">
      <c r="B210" s="34"/>
      <c r="C210" s="167" t="s">
        <v>359</v>
      </c>
      <c r="D210" s="167" t="s">
        <v>152</v>
      </c>
      <c r="E210" s="168" t="s">
        <v>360</v>
      </c>
      <c r="F210" s="241" t="s">
        <v>361</v>
      </c>
      <c r="G210" s="241"/>
      <c r="H210" s="241"/>
      <c r="I210" s="241"/>
      <c r="J210" s="169" t="s">
        <v>155</v>
      </c>
      <c r="K210" s="170">
        <v>4</v>
      </c>
      <c r="L210" s="239">
        <v>0</v>
      </c>
      <c r="M210" s="242"/>
      <c r="N210" s="240">
        <f t="shared" si="35"/>
        <v>0</v>
      </c>
      <c r="O210" s="240"/>
      <c r="P210" s="240"/>
      <c r="Q210" s="240"/>
      <c r="R210" s="36"/>
      <c r="T210" s="172" t="s">
        <v>20</v>
      </c>
      <c r="U210" s="43" t="s">
        <v>43</v>
      </c>
      <c r="V210" s="35"/>
      <c r="W210" s="173">
        <f t="shared" si="36"/>
        <v>0</v>
      </c>
      <c r="X210" s="173">
        <v>0</v>
      </c>
      <c r="Y210" s="173">
        <f t="shared" si="37"/>
        <v>0</v>
      </c>
      <c r="Z210" s="173">
        <v>0</v>
      </c>
      <c r="AA210" s="174">
        <f t="shared" si="38"/>
        <v>0</v>
      </c>
      <c r="AR210" s="17" t="s">
        <v>91</v>
      </c>
      <c r="AT210" s="17" t="s">
        <v>152</v>
      </c>
      <c r="AU210" s="17" t="s">
        <v>88</v>
      </c>
      <c r="AY210" s="17" t="s">
        <v>151</v>
      </c>
      <c r="BE210" s="109">
        <f t="shared" si="39"/>
        <v>0</v>
      </c>
      <c r="BF210" s="109">
        <f t="shared" si="40"/>
        <v>0</v>
      </c>
      <c r="BG210" s="109">
        <f t="shared" si="41"/>
        <v>0</v>
      </c>
      <c r="BH210" s="109">
        <f t="shared" si="42"/>
        <v>0</v>
      </c>
      <c r="BI210" s="109">
        <f t="shared" si="43"/>
        <v>0</v>
      </c>
      <c r="BJ210" s="17" t="s">
        <v>85</v>
      </c>
      <c r="BK210" s="175">
        <f t="shared" si="44"/>
        <v>0</v>
      </c>
      <c r="BL210" s="17" t="s">
        <v>91</v>
      </c>
      <c r="BM210" s="17" t="s">
        <v>362</v>
      </c>
    </row>
    <row r="211" spans="2:65" s="9" customFormat="1" ht="29.85" customHeight="1">
      <c r="B211" s="156"/>
      <c r="C211" s="157"/>
      <c r="D211" s="166" t="s">
        <v>122</v>
      </c>
      <c r="E211" s="166"/>
      <c r="F211" s="166"/>
      <c r="G211" s="166"/>
      <c r="H211" s="166"/>
      <c r="I211" s="166"/>
      <c r="J211" s="166"/>
      <c r="K211" s="166"/>
      <c r="L211" s="166"/>
      <c r="M211" s="166"/>
      <c r="N211" s="234">
        <f>BK211</f>
        <v>0</v>
      </c>
      <c r="O211" s="235"/>
      <c r="P211" s="235"/>
      <c r="Q211" s="235"/>
      <c r="R211" s="159"/>
      <c r="T211" s="160"/>
      <c r="U211" s="157"/>
      <c r="V211" s="157"/>
      <c r="W211" s="161">
        <f>W212+W235</f>
        <v>0</v>
      </c>
      <c r="X211" s="157"/>
      <c r="Y211" s="161">
        <f>Y212+Y235</f>
        <v>4.5984272000000006</v>
      </c>
      <c r="Z211" s="157"/>
      <c r="AA211" s="162">
        <f>AA212+AA235</f>
        <v>0</v>
      </c>
      <c r="AR211" s="163" t="s">
        <v>88</v>
      </c>
      <c r="AT211" s="164" t="s">
        <v>75</v>
      </c>
      <c r="AU211" s="164" t="s">
        <v>82</v>
      </c>
      <c r="AY211" s="163" t="s">
        <v>151</v>
      </c>
      <c r="BK211" s="165">
        <f>BK212+BK235</f>
        <v>0</v>
      </c>
    </row>
    <row r="212" spans="2:65" s="9" customFormat="1" ht="14.85" customHeight="1">
      <c r="B212" s="156"/>
      <c r="C212" s="157"/>
      <c r="D212" s="166" t="s">
        <v>119</v>
      </c>
      <c r="E212" s="166"/>
      <c r="F212" s="166"/>
      <c r="G212" s="166"/>
      <c r="H212" s="166"/>
      <c r="I212" s="166"/>
      <c r="J212" s="166"/>
      <c r="K212" s="166"/>
      <c r="L212" s="166"/>
      <c r="M212" s="166"/>
      <c r="N212" s="236">
        <f>BK212</f>
        <v>0</v>
      </c>
      <c r="O212" s="237"/>
      <c r="P212" s="237"/>
      <c r="Q212" s="237"/>
      <c r="R212" s="159"/>
      <c r="T212" s="160"/>
      <c r="U212" s="157"/>
      <c r="V212" s="157"/>
      <c r="W212" s="161">
        <f>SUM(W213:W234)</f>
        <v>0</v>
      </c>
      <c r="X212" s="157"/>
      <c r="Y212" s="161">
        <f>SUM(Y213:Y234)</f>
        <v>0.19782200000000003</v>
      </c>
      <c r="Z212" s="157"/>
      <c r="AA212" s="162">
        <f>SUM(AA213:AA234)</f>
        <v>0</v>
      </c>
      <c r="AR212" s="163" t="s">
        <v>88</v>
      </c>
      <c r="AT212" s="164" t="s">
        <v>75</v>
      </c>
      <c r="AU212" s="164" t="s">
        <v>85</v>
      </c>
      <c r="AY212" s="163" t="s">
        <v>151</v>
      </c>
      <c r="BK212" s="165">
        <f>SUM(BK213:BK234)</f>
        <v>0</v>
      </c>
    </row>
    <row r="213" spans="2:65" s="1" customFormat="1" ht="31.5" customHeight="1">
      <c r="B213" s="34"/>
      <c r="C213" s="167" t="s">
        <v>363</v>
      </c>
      <c r="D213" s="167" t="s">
        <v>152</v>
      </c>
      <c r="E213" s="168" t="s">
        <v>153</v>
      </c>
      <c r="F213" s="241" t="s">
        <v>154</v>
      </c>
      <c r="G213" s="241"/>
      <c r="H213" s="241"/>
      <c r="I213" s="241"/>
      <c r="J213" s="169" t="s">
        <v>155</v>
      </c>
      <c r="K213" s="170">
        <v>4</v>
      </c>
      <c r="L213" s="239">
        <v>0</v>
      </c>
      <c r="M213" s="242"/>
      <c r="N213" s="240">
        <f t="shared" ref="N213:N234" si="45">ROUND(L213*K213,3)</f>
        <v>0</v>
      </c>
      <c r="O213" s="240"/>
      <c r="P213" s="240"/>
      <c r="Q213" s="240"/>
      <c r="R213" s="36"/>
      <c r="T213" s="172" t="s">
        <v>20</v>
      </c>
      <c r="U213" s="43" t="s">
        <v>43</v>
      </c>
      <c r="V213" s="35"/>
      <c r="W213" s="173">
        <f t="shared" ref="W213:W234" si="46">V213*K213</f>
        <v>0</v>
      </c>
      <c r="X213" s="173">
        <v>0</v>
      </c>
      <c r="Y213" s="173">
        <f t="shared" ref="Y213:Y234" si="47">X213*K213</f>
        <v>0</v>
      </c>
      <c r="Z213" s="173">
        <v>0</v>
      </c>
      <c r="AA213" s="174">
        <f t="shared" ref="AA213:AA234" si="48">Z213*K213</f>
        <v>0</v>
      </c>
      <c r="AR213" s="17" t="s">
        <v>156</v>
      </c>
      <c r="AT213" s="17" t="s">
        <v>152</v>
      </c>
      <c r="AU213" s="17" t="s">
        <v>88</v>
      </c>
      <c r="AY213" s="17" t="s">
        <v>151</v>
      </c>
      <c r="BE213" s="109">
        <f t="shared" ref="BE213:BE234" si="49">IF(U213="základná",N213,0)</f>
        <v>0</v>
      </c>
      <c r="BF213" s="109">
        <f t="shared" ref="BF213:BF234" si="50">IF(U213="znížená",N213,0)</f>
        <v>0</v>
      </c>
      <c r="BG213" s="109">
        <f t="shared" ref="BG213:BG234" si="51">IF(U213="zákl. prenesená",N213,0)</f>
        <v>0</v>
      </c>
      <c r="BH213" s="109">
        <f t="shared" ref="BH213:BH234" si="52">IF(U213="zníž. prenesená",N213,0)</f>
        <v>0</v>
      </c>
      <c r="BI213" s="109">
        <f t="shared" ref="BI213:BI234" si="53">IF(U213="nulová",N213,0)</f>
        <v>0</v>
      </c>
      <c r="BJ213" s="17" t="s">
        <v>85</v>
      </c>
      <c r="BK213" s="175">
        <f t="shared" ref="BK213:BK234" si="54">ROUND(L213*K213,3)</f>
        <v>0</v>
      </c>
      <c r="BL213" s="17" t="s">
        <v>156</v>
      </c>
      <c r="BM213" s="17" t="s">
        <v>364</v>
      </c>
    </row>
    <row r="214" spans="2:65" s="1" customFormat="1" ht="22.5" customHeight="1">
      <c r="B214" s="34"/>
      <c r="C214" s="176" t="s">
        <v>365</v>
      </c>
      <c r="D214" s="176" t="s">
        <v>158</v>
      </c>
      <c r="E214" s="177" t="s">
        <v>159</v>
      </c>
      <c r="F214" s="245" t="s">
        <v>160</v>
      </c>
      <c r="G214" s="245"/>
      <c r="H214" s="245"/>
      <c r="I214" s="245"/>
      <c r="J214" s="178" t="s">
        <v>155</v>
      </c>
      <c r="K214" s="179">
        <v>4</v>
      </c>
      <c r="L214" s="246">
        <v>0</v>
      </c>
      <c r="M214" s="247"/>
      <c r="N214" s="248">
        <f t="shared" si="45"/>
        <v>0</v>
      </c>
      <c r="O214" s="240"/>
      <c r="P214" s="240"/>
      <c r="Q214" s="240"/>
      <c r="R214" s="36"/>
      <c r="T214" s="172" t="s">
        <v>20</v>
      </c>
      <c r="U214" s="43" t="s">
        <v>43</v>
      </c>
      <c r="V214" s="35"/>
      <c r="W214" s="173">
        <f t="shared" si="46"/>
        <v>0</v>
      </c>
      <c r="X214" s="173">
        <v>1.0200000000000001E-3</v>
      </c>
      <c r="Y214" s="173">
        <f t="shared" si="47"/>
        <v>4.0800000000000003E-3</v>
      </c>
      <c r="Z214" s="173">
        <v>0</v>
      </c>
      <c r="AA214" s="174">
        <f t="shared" si="48"/>
        <v>0</v>
      </c>
      <c r="AR214" s="17" t="s">
        <v>366</v>
      </c>
      <c r="AT214" s="17" t="s">
        <v>158</v>
      </c>
      <c r="AU214" s="17" t="s">
        <v>88</v>
      </c>
      <c r="AY214" s="17" t="s">
        <v>151</v>
      </c>
      <c r="BE214" s="109">
        <f t="shared" si="49"/>
        <v>0</v>
      </c>
      <c r="BF214" s="109">
        <f t="shared" si="50"/>
        <v>0</v>
      </c>
      <c r="BG214" s="109">
        <f t="shared" si="51"/>
        <v>0</v>
      </c>
      <c r="BH214" s="109">
        <f t="shared" si="52"/>
        <v>0</v>
      </c>
      <c r="BI214" s="109">
        <f t="shared" si="53"/>
        <v>0</v>
      </c>
      <c r="BJ214" s="17" t="s">
        <v>85</v>
      </c>
      <c r="BK214" s="175">
        <f t="shared" si="54"/>
        <v>0</v>
      </c>
      <c r="BL214" s="17" t="s">
        <v>366</v>
      </c>
      <c r="BM214" s="17" t="s">
        <v>367</v>
      </c>
    </row>
    <row r="215" spans="2:65" s="1" customFormat="1" ht="31.5" customHeight="1">
      <c r="B215" s="34"/>
      <c r="C215" s="167" t="s">
        <v>368</v>
      </c>
      <c r="D215" s="167" t="s">
        <v>152</v>
      </c>
      <c r="E215" s="168" t="s">
        <v>163</v>
      </c>
      <c r="F215" s="241" t="s">
        <v>164</v>
      </c>
      <c r="G215" s="241"/>
      <c r="H215" s="241"/>
      <c r="I215" s="241"/>
      <c r="J215" s="169" t="s">
        <v>165</v>
      </c>
      <c r="K215" s="170">
        <v>2</v>
      </c>
      <c r="L215" s="239">
        <v>0</v>
      </c>
      <c r="M215" s="242"/>
      <c r="N215" s="240">
        <f t="shared" si="45"/>
        <v>0</v>
      </c>
      <c r="O215" s="240"/>
      <c r="P215" s="240"/>
      <c r="Q215" s="240"/>
      <c r="R215" s="36"/>
      <c r="T215" s="172" t="s">
        <v>20</v>
      </c>
      <c r="U215" s="43" t="s">
        <v>43</v>
      </c>
      <c r="V215" s="35"/>
      <c r="W215" s="173">
        <f t="shared" si="46"/>
        <v>0</v>
      </c>
      <c r="X215" s="173">
        <v>0</v>
      </c>
      <c r="Y215" s="173">
        <f t="shared" si="47"/>
        <v>0</v>
      </c>
      <c r="Z215" s="173">
        <v>0</v>
      </c>
      <c r="AA215" s="174">
        <f t="shared" si="48"/>
        <v>0</v>
      </c>
      <c r="AR215" s="17" t="s">
        <v>156</v>
      </c>
      <c r="AT215" s="17" t="s">
        <v>152</v>
      </c>
      <c r="AU215" s="17" t="s">
        <v>88</v>
      </c>
      <c r="AY215" s="17" t="s">
        <v>151</v>
      </c>
      <c r="BE215" s="109">
        <f t="shared" si="49"/>
        <v>0</v>
      </c>
      <c r="BF215" s="109">
        <f t="shared" si="50"/>
        <v>0</v>
      </c>
      <c r="BG215" s="109">
        <f t="shared" si="51"/>
        <v>0</v>
      </c>
      <c r="BH215" s="109">
        <f t="shared" si="52"/>
        <v>0</v>
      </c>
      <c r="BI215" s="109">
        <f t="shared" si="53"/>
        <v>0</v>
      </c>
      <c r="BJ215" s="17" t="s">
        <v>85</v>
      </c>
      <c r="BK215" s="175">
        <f t="shared" si="54"/>
        <v>0</v>
      </c>
      <c r="BL215" s="17" t="s">
        <v>156</v>
      </c>
      <c r="BM215" s="17" t="s">
        <v>369</v>
      </c>
    </row>
    <row r="216" spans="2:65" s="1" customFormat="1" ht="22.5" customHeight="1">
      <c r="B216" s="34"/>
      <c r="C216" s="176" t="s">
        <v>370</v>
      </c>
      <c r="D216" s="176" t="s">
        <v>158</v>
      </c>
      <c r="E216" s="177" t="s">
        <v>167</v>
      </c>
      <c r="F216" s="245" t="s">
        <v>168</v>
      </c>
      <c r="G216" s="245"/>
      <c r="H216" s="245"/>
      <c r="I216" s="245"/>
      <c r="J216" s="178" t="s">
        <v>165</v>
      </c>
      <c r="K216" s="179">
        <v>2</v>
      </c>
      <c r="L216" s="246">
        <v>0</v>
      </c>
      <c r="M216" s="247"/>
      <c r="N216" s="248">
        <f t="shared" si="45"/>
        <v>0</v>
      </c>
      <c r="O216" s="240"/>
      <c r="P216" s="240"/>
      <c r="Q216" s="240"/>
      <c r="R216" s="36"/>
      <c r="T216" s="172" t="s">
        <v>20</v>
      </c>
      <c r="U216" s="43" t="s">
        <v>43</v>
      </c>
      <c r="V216" s="35"/>
      <c r="W216" s="173">
        <f t="shared" si="46"/>
        <v>0</v>
      </c>
      <c r="X216" s="173">
        <v>6.0000000000000002E-5</v>
      </c>
      <c r="Y216" s="173">
        <f t="shared" si="47"/>
        <v>1.2E-4</v>
      </c>
      <c r="Z216" s="173">
        <v>0</v>
      </c>
      <c r="AA216" s="174">
        <f t="shared" si="48"/>
        <v>0</v>
      </c>
      <c r="AR216" s="17" t="s">
        <v>366</v>
      </c>
      <c r="AT216" s="17" t="s">
        <v>158</v>
      </c>
      <c r="AU216" s="17" t="s">
        <v>88</v>
      </c>
      <c r="AY216" s="17" t="s">
        <v>151</v>
      </c>
      <c r="BE216" s="109">
        <f t="shared" si="49"/>
        <v>0</v>
      </c>
      <c r="BF216" s="109">
        <f t="shared" si="50"/>
        <v>0</v>
      </c>
      <c r="BG216" s="109">
        <f t="shared" si="51"/>
        <v>0</v>
      </c>
      <c r="BH216" s="109">
        <f t="shared" si="52"/>
        <v>0</v>
      </c>
      <c r="BI216" s="109">
        <f t="shared" si="53"/>
        <v>0</v>
      </c>
      <c r="BJ216" s="17" t="s">
        <v>85</v>
      </c>
      <c r="BK216" s="175">
        <f t="shared" si="54"/>
        <v>0</v>
      </c>
      <c r="BL216" s="17" t="s">
        <v>366</v>
      </c>
      <c r="BM216" s="17" t="s">
        <v>371</v>
      </c>
    </row>
    <row r="217" spans="2:65" s="1" customFormat="1" ht="31.5" customHeight="1">
      <c r="B217" s="34"/>
      <c r="C217" s="167" t="s">
        <v>372</v>
      </c>
      <c r="D217" s="167" t="s">
        <v>152</v>
      </c>
      <c r="E217" s="168" t="s">
        <v>171</v>
      </c>
      <c r="F217" s="241" t="s">
        <v>172</v>
      </c>
      <c r="G217" s="241"/>
      <c r="H217" s="241"/>
      <c r="I217" s="241"/>
      <c r="J217" s="169" t="s">
        <v>165</v>
      </c>
      <c r="K217" s="170">
        <v>2</v>
      </c>
      <c r="L217" s="239">
        <v>0</v>
      </c>
      <c r="M217" s="242"/>
      <c r="N217" s="240">
        <f t="shared" si="45"/>
        <v>0</v>
      </c>
      <c r="O217" s="240"/>
      <c r="P217" s="240"/>
      <c r="Q217" s="240"/>
      <c r="R217" s="36"/>
      <c r="T217" s="172" t="s">
        <v>20</v>
      </c>
      <c r="U217" s="43" t="s">
        <v>43</v>
      </c>
      <c r="V217" s="35"/>
      <c r="W217" s="173">
        <f t="shared" si="46"/>
        <v>0</v>
      </c>
      <c r="X217" s="173">
        <v>0</v>
      </c>
      <c r="Y217" s="173">
        <f t="shared" si="47"/>
        <v>0</v>
      </c>
      <c r="Z217" s="173">
        <v>0</v>
      </c>
      <c r="AA217" s="174">
        <f t="shared" si="48"/>
        <v>0</v>
      </c>
      <c r="AR217" s="17" t="s">
        <v>156</v>
      </c>
      <c r="AT217" s="17" t="s">
        <v>152</v>
      </c>
      <c r="AU217" s="17" t="s">
        <v>88</v>
      </c>
      <c r="AY217" s="17" t="s">
        <v>151</v>
      </c>
      <c r="BE217" s="109">
        <f t="shared" si="49"/>
        <v>0</v>
      </c>
      <c r="BF217" s="109">
        <f t="shared" si="50"/>
        <v>0</v>
      </c>
      <c r="BG217" s="109">
        <f t="shared" si="51"/>
        <v>0</v>
      </c>
      <c r="BH217" s="109">
        <f t="shared" si="52"/>
        <v>0</v>
      </c>
      <c r="BI217" s="109">
        <f t="shared" si="53"/>
        <v>0</v>
      </c>
      <c r="BJ217" s="17" t="s">
        <v>85</v>
      </c>
      <c r="BK217" s="175">
        <f t="shared" si="54"/>
        <v>0</v>
      </c>
      <c r="BL217" s="17" t="s">
        <v>156</v>
      </c>
      <c r="BM217" s="17" t="s">
        <v>373</v>
      </c>
    </row>
    <row r="218" spans="2:65" s="1" customFormat="1" ht="22.5" customHeight="1">
      <c r="B218" s="34"/>
      <c r="C218" s="167" t="s">
        <v>374</v>
      </c>
      <c r="D218" s="167" t="s">
        <v>152</v>
      </c>
      <c r="E218" s="168" t="s">
        <v>175</v>
      </c>
      <c r="F218" s="241" t="s">
        <v>176</v>
      </c>
      <c r="G218" s="241"/>
      <c r="H218" s="241"/>
      <c r="I218" s="241"/>
      <c r="J218" s="169" t="s">
        <v>165</v>
      </c>
      <c r="K218" s="170">
        <v>2</v>
      </c>
      <c r="L218" s="239">
        <v>0</v>
      </c>
      <c r="M218" s="242"/>
      <c r="N218" s="240">
        <f t="shared" si="45"/>
        <v>0</v>
      </c>
      <c r="O218" s="240"/>
      <c r="P218" s="240"/>
      <c r="Q218" s="240"/>
      <c r="R218" s="36"/>
      <c r="T218" s="172" t="s">
        <v>20</v>
      </c>
      <c r="U218" s="43" t="s">
        <v>43</v>
      </c>
      <c r="V218" s="35"/>
      <c r="W218" s="173">
        <f t="shared" si="46"/>
        <v>0</v>
      </c>
      <c r="X218" s="173">
        <v>0</v>
      </c>
      <c r="Y218" s="173">
        <f t="shared" si="47"/>
        <v>0</v>
      </c>
      <c r="Z218" s="173">
        <v>0</v>
      </c>
      <c r="AA218" s="174">
        <f t="shared" si="48"/>
        <v>0</v>
      </c>
      <c r="AR218" s="17" t="s">
        <v>156</v>
      </c>
      <c r="AT218" s="17" t="s">
        <v>152</v>
      </c>
      <c r="AU218" s="17" t="s">
        <v>88</v>
      </c>
      <c r="AY218" s="17" t="s">
        <v>151</v>
      </c>
      <c r="BE218" s="109">
        <f t="shared" si="49"/>
        <v>0</v>
      </c>
      <c r="BF218" s="109">
        <f t="shared" si="50"/>
        <v>0</v>
      </c>
      <c r="BG218" s="109">
        <f t="shared" si="51"/>
        <v>0</v>
      </c>
      <c r="BH218" s="109">
        <f t="shared" si="52"/>
        <v>0</v>
      </c>
      <c r="BI218" s="109">
        <f t="shared" si="53"/>
        <v>0</v>
      </c>
      <c r="BJ218" s="17" t="s">
        <v>85</v>
      </c>
      <c r="BK218" s="175">
        <f t="shared" si="54"/>
        <v>0</v>
      </c>
      <c r="BL218" s="17" t="s">
        <v>156</v>
      </c>
      <c r="BM218" s="17" t="s">
        <v>375</v>
      </c>
    </row>
    <row r="219" spans="2:65" s="1" customFormat="1" ht="31.5" customHeight="1">
      <c r="B219" s="34"/>
      <c r="C219" s="176" t="s">
        <v>376</v>
      </c>
      <c r="D219" s="176" t="s">
        <v>158</v>
      </c>
      <c r="E219" s="177" t="s">
        <v>179</v>
      </c>
      <c r="F219" s="245" t="s">
        <v>180</v>
      </c>
      <c r="G219" s="245"/>
      <c r="H219" s="245"/>
      <c r="I219" s="245"/>
      <c r="J219" s="178" t="s">
        <v>165</v>
      </c>
      <c r="K219" s="179">
        <v>2</v>
      </c>
      <c r="L219" s="246">
        <v>0</v>
      </c>
      <c r="M219" s="247"/>
      <c r="N219" s="248">
        <f t="shared" si="45"/>
        <v>0</v>
      </c>
      <c r="O219" s="240"/>
      <c r="P219" s="240"/>
      <c r="Q219" s="240"/>
      <c r="R219" s="36"/>
      <c r="T219" s="172" t="s">
        <v>20</v>
      </c>
      <c r="U219" s="43" t="s">
        <v>43</v>
      </c>
      <c r="V219" s="35"/>
      <c r="W219" s="173">
        <f t="shared" si="46"/>
        <v>0</v>
      </c>
      <c r="X219" s="173">
        <v>4.8000000000000001E-2</v>
      </c>
      <c r="Y219" s="173">
        <f t="shared" si="47"/>
        <v>9.6000000000000002E-2</v>
      </c>
      <c r="Z219" s="173">
        <v>0</v>
      </c>
      <c r="AA219" s="174">
        <f t="shared" si="48"/>
        <v>0</v>
      </c>
      <c r="AR219" s="17" t="s">
        <v>366</v>
      </c>
      <c r="AT219" s="17" t="s">
        <v>158</v>
      </c>
      <c r="AU219" s="17" t="s">
        <v>88</v>
      </c>
      <c r="AY219" s="17" t="s">
        <v>151</v>
      </c>
      <c r="BE219" s="109">
        <f t="shared" si="49"/>
        <v>0</v>
      </c>
      <c r="BF219" s="109">
        <f t="shared" si="50"/>
        <v>0</v>
      </c>
      <c r="BG219" s="109">
        <f t="shared" si="51"/>
        <v>0</v>
      </c>
      <c r="BH219" s="109">
        <f t="shared" si="52"/>
        <v>0</v>
      </c>
      <c r="BI219" s="109">
        <f t="shared" si="53"/>
        <v>0</v>
      </c>
      <c r="BJ219" s="17" t="s">
        <v>85</v>
      </c>
      <c r="BK219" s="175">
        <f t="shared" si="54"/>
        <v>0</v>
      </c>
      <c r="BL219" s="17" t="s">
        <v>366</v>
      </c>
      <c r="BM219" s="17" t="s">
        <v>377</v>
      </c>
    </row>
    <row r="220" spans="2:65" s="1" customFormat="1" ht="22.5" customHeight="1">
      <c r="B220" s="34"/>
      <c r="C220" s="167" t="s">
        <v>378</v>
      </c>
      <c r="D220" s="167" t="s">
        <v>152</v>
      </c>
      <c r="E220" s="168" t="s">
        <v>183</v>
      </c>
      <c r="F220" s="241" t="s">
        <v>184</v>
      </c>
      <c r="G220" s="241"/>
      <c r="H220" s="241"/>
      <c r="I220" s="241"/>
      <c r="J220" s="169" t="s">
        <v>165</v>
      </c>
      <c r="K220" s="170">
        <v>2</v>
      </c>
      <c r="L220" s="239">
        <v>0</v>
      </c>
      <c r="M220" s="242"/>
      <c r="N220" s="240">
        <f t="shared" si="45"/>
        <v>0</v>
      </c>
      <c r="O220" s="240"/>
      <c r="P220" s="240"/>
      <c r="Q220" s="240"/>
      <c r="R220" s="36"/>
      <c r="T220" s="172" t="s">
        <v>20</v>
      </c>
      <c r="U220" s="43" t="s">
        <v>43</v>
      </c>
      <c r="V220" s="35"/>
      <c r="W220" s="173">
        <f t="shared" si="46"/>
        <v>0</v>
      </c>
      <c r="X220" s="173">
        <v>0</v>
      </c>
      <c r="Y220" s="173">
        <f t="shared" si="47"/>
        <v>0</v>
      </c>
      <c r="Z220" s="173">
        <v>0</v>
      </c>
      <c r="AA220" s="174">
        <f t="shared" si="48"/>
        <v>0</v>
      </c>
      <c r="AR220" s="17" t="s">
        <v>156</v>
      </c>
      <c r="AT220" s="17" t="s">
        <v>152</v>
      </c>
      <c r="AU220" s="17" t="s">
        <v>88</v>
      </c>
      <c r="AY220" s="17" t="s">
        <v>151</v>
      </c>
      <c r="BE220" s="109">
        <f t="shared" si="49"/>
        <v>0</v>
      </c>
      <c r="BF220" s="109">
        <f t="shared" si="50"/>
        <v>0</v>
      </c>
      <c r="BG220" s="109">
        <f t="shared" si="51"/>
        <v>0</v>
      </c>
      <c r="BH220" s="109">
        <f t="shared" si="52"/>
        <v>0</v>
      </c>
      <c r="BI220" s="109">
        <f t="shared" si="53"/>
        <v>0</v>
      </c>
      <c r="BJ220" s="17" t="s">
        <v>85</v>
      </c>
      <c r="BK220" s="175">
        <f t="shared" si="54"/>
        <v>0</v>
      </c>
      <c r="BL220" s="17" t="s">
        <v>156</v>
      </c>
      <c r="BM220" s="17" t="s">
        <v>379</v>
      </c>
    </row>
    <row r="221" spans="2:65" s="1" customFormat="1" ht="22.5" customHeight="1">
      <c r="B221" s="34"/>
      <c r="C221" s="176" t="s">
        <v>380</v>
      </c>
      <c r="D221" s="176" t="s">
        <v>158</v>
      </c>
      <c r="E221" s="177" t="s">
        <v>187</v>
      </c>
      <c r="F221" s="245" t="s">
        <v>188</v>
      </c>
      <c r="G221" s="245"/>
      <c r="H221" s="245"/>
      <c r="I221" s="245"/>
      <c r="J221" s="178" t="s">
        <v>165</v>
      </c>
      <c r="K221" s="179">
        <v>2</v>
      </c>
      <c r="L221" s="246">
        <v>0</v>
      </c>
      <c r="M221" s="247"/>
      <c r="N221" s="248">
        <f t="shared" si="45"/>
        <v>0</v>
      </c>
      <c r="O221" s="240"/>
      <c r="P221" s="240"/>
      <c r="Q221" s="240"/>
      <c r="R221" s="36"/>
      <c r="T221" s="172" t="s">
        <v>20</v>
      </c>
      <c r="U221" s="43" t="s">
        <v>43</v>
      </c>
      <c r="V221" s="35"/>
      <c r="W221" s="173">
        <f t="shared" si="46"/>
        <v>0</v>
      </c>
      <c r="X221" s="173">
        <v>4.13E-3</v>
      </c>
      <c r="Y221" s="173">
        <f t="shared" si="47"/>
        <v>8.26E-3</v>
      </c>
      <c r="Z221" s="173">
        <v>0</v>
      </c>
      <c r="AA221" s="174">
        <f t="shared" si="48"/>
        <v>0</v>
      </c>
      <c r="AR221" s="17" t="s">
        <v>366</v>
      </c>
      <c r="AT221" s="17" t="s">
        <v>158</v>
      </c>
      <c r="AU221" s="17" t="s">
        <v>88</v>
      </c>
      <c r="AY221" s="17" t="s">
        <v>151</v>
      </c>
      <c r="BE221" s="109">
        <f t="shared" si="49"/>
        <v>0</v>
      </c>
      <c r="BF221" s="109">
        <f t="shared" si="50"/>
        <v>0</v>
      </c>
      <c r="BG221" s="109">
        <f t="shared" si="51"/>
        <v>0</v>
      </c>
      <c r="BH221" s="109">
        <f t="shared" si="52"/>
        <v>0</v>
      </c>
      <c r="BI221" s="109">
        <f t="shared" si="53"/>
        <v>0</v>
      </c>
      <c r="BJ221" s="17" t="s">
        <v>85</v>
      </c>
      <c r="BK221" s="175">
        <f t="shared" si="54"/>
        <v>0</v>
      </c>
      <c r="BL221" s="17" t="s">
        <v>366</v>
      </c>
      <c r="BM221" s="17" t="s">
        <v>381</v>
      </c>
    </row>
    <row r="222" spans="2:65" s="1" customFormat="1" ht="22.5" customHeight="1">
      <c r="B222" s="34"/>
      <c r="C222" s="167" t="s">
        <v>382</v>
      </c>
      <c r="D222" s="167" t="s">
        <v>152</v>
      </c>
      <c r="E222" s="168" t="s">
        <v>191</v>
      </c>
      <c r="F222" s="241" t="s">
        <v>192</v>
      </c>
      <c r="G222" s="241"/>
      <c r="H222" s="241"/>
      <c r="I222" s="241"/>
      <c r="J222" s="169" t="s">
        <v>155</v>
      </c>
      <c r="K222" s="170">
        <v>75</v>
      </c>
      <c r="L222" s="239">
        <v>0</v>
      </c>
      <c r="M222" s="242"/>
      <c r="N222" s="240">
        <f t="shared" si="45"/>
        <v>0</v>
      </c>
      <c r="O222" s="240"/>
      <c r="P222" s="240"/>
      <c r="Q222" s="240"/>
      <c r="R222" s="36"/>
      <c r="T222" s="172" t="s">
        <v>20</v>
      </c>
      <c r="U222" s="43" t="s">
        <v>43</v>
      </c>
      <c r="V222" s="35"/>
      <c r="W222" s="173">
        <f t="shared" si="46"/>
        <v>0</v>
      </c>
      <c r="X222" s="173">
        <v>0</v>
      </c>
      <c r="Y222" s="173">
        <f t="shared" si="47"/>
        <v>0</v>
      </c>
      <c r="Z222" s="173">
        <v>0</v>
      </c>
      <c r="AA222" s="174">
        <f t="shared" si="48"/>
        <v>0</v>
      </c>
      <c r="AR222" s="17" t="s">
        <v>156</v>
      </c>
      <c r="AT222" s="17" t="s">
        <v>152</v>
      </c>
      <c r="AU222" s="17" t="s">
        <v>88</v>
      </c>
      <c r="AY222" s="17" t="s">
        <v>151</v>
      </c>
      <c r="BE222" s="109">
        <f t="shared" si="49"/>
        <v>0</v>
      </c>
      <c r="BF222" s="109">
        <f t="shared" si="50"/>
        <v>0</v>
      </c>
      <c r="BG222" s="109">
        <f t="shared" si="51"/>
        <v>0</v>
      </c>
      <c r="BH222" s="109">
        <f t="shared" si="52"/>
        <v>0</v>
      </c>
      <c r="BI222" s="109">
        <f t="shared" si="53"/>
        <v>0</v>
      </c>
      <c r="BJ222" s="17" t="s">
        <v>85</v>
      </c>
      <c r="BK222" s="175">
        <f t="shared" si="54"/>
        <v>0</v>
      </c>
      <c r="BL222" s="17" t="s">
        <v>156</v>
      </c>
      <c r="BM222" s="17" t="s">
        <v>383</v>
      </c>
    </row>
    <row r="223" spans="2:65" s="1" customFormat="1" ht="31.5" customHeight="1">
      <c r="B223" s="34"/>
      <c r="C223" s="176" t="s">
        <v>384</v>
      </c>
      <c r="D223" s="176" t="s">
        <v>158</v>
      </c>
      <c r="E223" s="177" t="s">
        <v>195</v>
      </c>
      <c r="F223" s="245" t="s">
        <v>196</v>
      </c>
      <c r="G223" s="245"/>
      <c r="H223" s="245"/>
      <c r="I223" s="245"/>
      <c r="J223" s="178" t="s">
        <v>197</v>
      </c>
      <c r="K223" s="179">
        <v>1.667</v>
      </c>
      <c r="L223" s="246">
        <v>0</v>
      </c>
      <c r="M223" s="247"/>
      <c r="N223" s="248">
        <f t="shared" si="45"/>
        <v>0</v>
      </c>
      <c r="O223" s="240"/>
      <c r="P223" s="240"/>
      <c r="Q223" s="240"/>
      <c r="R223" s="36"/>
      <c r="T223" s="172" t="s">
        <v>20</v>
      </c>
      <c r="U223" s="43" t="s">
        <v>43</v>
      </c>
      <c r="V223" s="35"/>
      <c r="W223" s="173">
        <f t="shared" si="46"/>
        <v>0</v>
      </c>
      <c r="X223" s="173">
        <v>1E-3</v>
      </c>
      <c r="Y223" s="173">
        <f t="shared" si="47"/>
        <v>1.6670000000000001E-3</v>
      </c>
      <c r="Z223" s="173">
        <v>0</v>
      </c>
      <c r="AA223" s="174">
        <f t="shared" si="48"/>
        <v>0</v>
      </c>
      <c r="AR223" s="17" t="s">
        <v>366</v>
      </c>
      <c r="AT223" s="17" t="s">
        <v>158</v>
      </c>
      <c r="AU223" s="17" t="s">
        <v>88</v>
      </c>
      <c r="AY223" s="17" t="s">
        <v>151</v>
      </c>
      <c r="BE223" s="109">
        <f t="shared" si="49"/>
        <v>0</v>
      </c>
      <c r="BF223" s="109">
        <f t="shared" si="50"/>
        <v>0</v>
      </c>
      <c r="BG223" s="109">
        <f t="shared" si="51"/>
        <v>0</v>
      </c>
      <c r="BH223" s="109">
        <f t="shared" si="52"/>
        <v>0</v>
      </c>
      <c r="BI223" s="109">
        <f t="shared" si="53"/>
        <v>0</v>
      </c>
      <c r="BJ223" s="17" t="s">
        <v>85</v>
      </c>
      <c r="BK223" s="175">
        <f t="shared" si="54"/>
        <v>0</v>
      </c>
      <c r="BL223" s="17" t="s">
        <v>366</v>
      </c>
      <c r="BM223" s="17" t="s">
        <v>385</v>
      </c>
    </row>
    <row r="224" spans="2:65" s="1" customFormat="1" ht="31.5" customHeight="1">
      <c r="B224" s="34"/>
      <c r="C224" s="176" t="s">
        <v>386</v>
      </c>
      <c r="D224" s="176" t="s">
        <v>158</v>
      </c>
      <c r="E224" s="177" t="s">
        <v>200</v>
      </c>
      <c r="F224" s="245" t="s">
        <v>201</v>
      </c>
      <c r="G224" s="245"/>
      <c r="H224" s="245"/>
      <c r="I224" s="245"/>
      <c r="J224" s="178" t="s">
        <v>197</v>
      </c>
      <c r="K224" s="179">
        <v>62.5</v>
      </c>
      <c r="L224" s="246">
        <v>0</v>
      </c>
      <c r="M224" s="247"/>
      <c r="N224" s="248">
        <f t="shared" si="45"/>
        <v>0</v>
      </c>
      <c r="O224" s="240"/>
      <c r="P224" s="240"/>
      <c r="Q224" s="240"/>
      <c r="R224" s="36"/>
      <c r="T224" s="172" t="s">
        <v>20</v>
      </c>
      <c r="U224" s="43" t="s">
        <v>43</v>
      </c>
      <c r="V224" s="35"/>
      <c r="W224" s="173">
        <f t="shared" si="46"/>
        <v>0</v>
      </c>
      <c r="X224" s="173">
        <v>1E-3</v>
      </c>
      <c r="Y224" s="173">
        <f t="shared" si="47"/>
        <v>6.25E-2</v>
      </c>
      <c r="Z224" s="173">
        <v>0</v>
      </c>
      <c r="AA224" s="174">
        <f t="shared" si="48"/>
        <v>0</v>
      </c>
      <c r="AR224" s="17" t="s">
        <v>366</v>
      </c>
      <c r="AT224" s="17" t="s">
        <v>158</v>
      </c>
      <c r="AU224" s="17" t="s">
        <v>88</v>
      </c>
      <c r="AY224" s="17" t="s">
        <v>151</v>
      </c>
      <c r="BE224" s="109">
        <f t="shared" si="49"/>
        <v>0</v>
      </c>
      <c r="BF224" s="109">
        <f t="shared" si="50"/>
        <v>0</v>
      </c>
      <c r="BG224" s="109">
        <f t="shared" si="51"/>
        <v>0</v>
      </c>
      <c r="BH224" s="109">
        <f t="shared" si="52"/>
        <v>0</v>
      </c>
      <c r="BI224" s="109">
        <f t="shared" si="53"/>
        <v>0</v>
      </c>
      <c r="BJ224" s="17" t="s">
        <v>85</v>
      </c>
      <c r="BK224" s="175">
        <f t="shared" si="54"/>
        <v>0</v>
      </c>
      <c r="BL224" s="17" t="s">
        <v>366</v>
      </c>
      <c r="BM224" s="17" t="s">
        <v>387</v>
      </c>
    </row>
    <row r="225" spans="2:65" s="1" customFormat="1" ht="22.5" customHeight="1">
      <c r="B225" s="34"/>
      <c r="C225" s="167" t="s">
        <v>388</v>
      </c>
      <c r="D225" s="167" t="s">
        <v>152</v>
      </c>
      <c r="E225" s="168" t="s">
        <v>204</v>
      </c>
      <c r="F225" s="241" t="s">
        <v>205</v>
      </c>
      <c r="G225" s="241"/>
      <c r="H225" s="241"/>
      <c r="I225" s="241"/>
      <c r="J225" s="169" t="s">
        <v>165</v>
      </c>
      <c r="K225" s="170">
        <v>4</v>
      </c>
      <c r="L225" s="239">
        <v>0</v>
      </c>
      <c r="M225" s="242"/>
      <c r="N225" s="240">
        <f t="shared" si="45"/>
        <v>0</v>
      </c>
      <c r="O225" s="240"/>
      <c r="P225" s="240"/>
      <c r="Q225" s="240"/>
      <c r="R225" s="36"/>
      <c r="T225" s="172" t="s">
        <v>20</v>
      </c>
      <c r="U225" s="43" t="s">
        <v>43</v>
      </c>
      <c r="V225" s="35"/>
      <c r="W225" s="173">
        <f t="shared" si="46"/>
        <v>0</v>
      </c>
      <c r="X225" s="173">
        <v>0</v>
      </c>
      <c r="Y225" s="173">
        <f t="shared" si="47"/>
        <v>0</v>
      </c>
      <c r="Z225" s="173">
        <v>0</v>
      </c>
      <c r="AA225" s="174">
        <f t="shared" si="48"/>
        <v>0</v>
      </c>
      <c r="AR225" s="17" t="s">
        <v>156</v>
      </c>
      <c r="AT225" s="17" t="s">
        <v>152</v>
      </c>
      <c r="AU225" s="17" t="s">
        <v>88</v>
      </c>
      <c r="AY225" s="17" t="s">
        <v>151</v>
      </c>
      <c r="BE225" s="109">
        <f t="shared" si="49"/>
        <v>0</v>
      </c>
      <c r="BF225" s="109">
        <f t="shared" si="50"/>
        <v>0</v>
      </c>
      <c r="BG225" s="109">
        <f t="shared" si="51"/>
        <v>0</v>
      </c>
      <c r="BH225" s="109">
        <f t="shared" si="52"/>
        <v>0</v>
      </c>
      <c r="BI225" s="109">
        <f t="shared" si="53"/>
        <v>0</v>
      </c>
      <c r="BJ225" s="17" t="s">
        <v>85</v>
      </c>
      <c r="BK225" s="175">
        <f t="shared" si="54"/>
        <v>0</v>
      </c>
      <c r="BL225" s="17" t="s">
        <v>156</v>
      </c>
      <c r="BM225" s="17" t="s">
        <v>389</v>
      </c>
    </row>
    <row r="226" spans="2:65" s="1" customFormat="1" ht="31.5" customHeight="1">
      <c r="B226" s="34"/>
      <c r="C226" s="176" t="s">
        <v>390</v>
      </c>
      <c r="D226" s="176" t="s">
        <v>158</v>
      </c>
      <c r="E226" s="177" t="s">
        <v>208</v>
      </c>
      <c r="F226" s="245" t="s">
        <v>209</v>
      </c>
      <c r="G226" s="245"/>
      <c r="H226" s="245"/>
      <c r="I226" s="245"/>
      <c r="J226" s="178" t="s">
        <v>165</v>
      </c>
      <c r="K226" s="179">
        <v>4</v>
      </c>
      <c r="L226" s="246">
        <v>0</v>
      </c>
      <c r="M226" s="247"/>
      <c r="N226" s="248">
        <f t="shared" si="45"/>
        <v>0</v>
      </c>
      <c r="O226" s="240"/>
      <c r="P226" s="240"/>
      <c r="Q226" s="240"/>
      <c r="R226" s="36"/>
      <c r="T226" s="172" t="s">
        <v>20</v>
      </c>
      <c r="U226" s="43" t="s">
        <v>43</v>
      </c>
      <c r="V226" s="35"/>
      <c r="W226" s="173">
        <f t="shared" si="46"/>
        <v>0</v>
      </c>
      <c r="X226" s="173">
        <v>1.6000000000000001E-4</v>
      </c>
      <c r="Y226" s="173">
        <f t="shared" si="47"/>
        <v>6.4000000000000005E-4</v>
      </c>
      <c r="Z226" s="173">
        <v>0</v>
      </c>
      <c r="AA226" s="174">
        <f t="shared" si="48"/>
        <v>0</v>
      </c>
      <c r="AR226" s="17" t="s">
        <v>366</v>
      </c>
      <c r="AT226" s="17" t="s">
        <v>158</v>
      </c>
      <c r="AU226" s="17" t="s">
        <v>88</v>
      </c>
      <c r="AY226" s="17" t="s">
        <v>151</v>
      </c>
      <c r="BE226" s="109">
        <f t="shared" si="49"/>
        <v>0</v>
      </c>
      <c r="BF226" s="109">
        <f t="shared" si="50"/>
        <v>0</v>
      </c>
      <c r="BG226" s="109">
        <f t="shared" si="51"/>
        <v>0</v>
      </c>
      <c r="BH226" s="109">
        <f t="shared" si="52"/>
        <v>0</v>
      </c>
      <c r="BI226" s="109">
        <f t="shared" si="53"/>
        <v>0</v>
      </c>
      <c r="BJ226" s="17" t="s">
        <v>85</v>
      </c>
      <c r="BK226" s="175">
        <f t="shared" si="54"/>
        <v>0</v>
      </c>
      <c r="BL226" s="17" t="s">
        <v>366</v>
      </c>
      <c r="BM226" s="17" t="s">
        <v>391</v>
      </c>
    </row>
    <row r="227" spans="2:65" s="1" customFormat="1" ht="22.5" customHeight="1">
      <c r="B227" s="34"/>
      <c r="C227" s="167" t="s">
        <v>392</v>
      </c>
      <c r="D227" s="167" t="s">
        <v>152</v>
      </c>
      <c r="E227" s="168" t="s">
        <v>212</v>
      </c>
      <c r="F227" s="241" t="s">
        <v>213</v>
      </c>
      <c r="G227" s="241"/>
      <c r="H227" s="241"/>
      <c r="I227" s="241"/>
      <c r="J227" s="169" t="s">
        <v>165</v>
      </c>
      <c r="K227" s="170">
        <v>2</v>
      </c>
      <c r="L227" s="239">
        <v>0</v>
      </c>
      <c r="M227" s="242"/>
      <c r="N227" s="240">
        <f t="shared" si="45"/>
        <v>0</v>
      </c>
      <c r="O227" s="240"/>
      <c r="P227" s="240"/>
      <c r="Q227" s="240"/>
      <c r="R227" s="36"/>
      <c r="T227" s="172" t="s">
        <v>20</v>
      </c>
      <c r="U227" s="43" t="s">
        <v>43</v>
      </c>
      <c r="V227" s="35"/>
      <c r="W227" s="173">
        <f t="shared" si="46"/>
        <v>0</v>
      </c>
      <c r="X227" s="173">
        <v>0</v>
      </c>
      <c r="Y227" s="173">
        <f t="shared" si="47"/>
        <v>0</v>
      </c>
      <c r="Z227" s="173">
        <v>0</v>
      </c>
      <c r="AA227" s="174">
        <f t="shared" si="48"/>
        <v>0</v>
      </c>
      <c r="AR227" s="17" t="s">
        <v>156</v>
      </c>
      <c r="AT227" s="17" t="s">
        <v>152</v>
      </c>
      <c r="AU227" s="17" t="s">
        <v>88</v>
      </c>
      <c r="AY227" s="17" t="s">
        <v>151</v>
      </c>
      <c r="BE227" s="109">
        <f t="shared" si="49"/>
        <v>0</v>
      </c>
      <c r="BF227" s="109">
        <f t="shared" si="50"/>
        <v>0</v>
      </c>
      <c r="BG227" s="109">
        <f t="shared" si="51"/>
        <v>0</v>
      </c>
      <c r="BH227" s="109">
        <f t="shared" si="52"/>
        <v>0</v>
      </c>
      <c r="BI227" s="109">
        <f t="shared" si="53"/>
        <v>0</v>
      </c>
      <c r="BJ227" s="17" t="s">
        <v>85</v>
      </c>
      <c r="BK227" s="175">
        <f t="shared" si="54"/>
        <v>0</v>
      </c>
      <c r="BL227" s="17" t="s">
        <v>156</v>
      </c>
      <c r="BM227" s="17" t="s">
        <v>393</v>
      </c>
    </row>
    <row r="228" spans="2:65" s="1" customFormat="1" ht="44.25" customHeight="1">
      <c r="B228" s="34"/>
      <c r="C228" s="176" t="s">
        <v>394</v>
      </c>
      <c r="D228" s="176" t="s">
        <v>158</v>
      </c>
      <c r="E228" s="177" t="s">
        <v>216</v>
      </c>
      <c r="F228" s="245" t="s">
        <v>217</v>
      </c>
      <c r="G228" s="245"/>
      <c r="H228" s="245"/>
      <c r="I228" s="245"/>
      <c r="J228" s="178" t="s">
        <v>165</v>
      </c>
      <c r="K228" s="179">
        <v>2</v>
      </c>
      <c r="L228" s="246">
        <v>0</v>
      </c>
      <c r="M228" s="247"/>
      <c r="N228" s="248">
        <f t="shared" si="45"/>
        <v>0</v>
      </c>
      <c r="O228" s="240"/>
      <c r="P228" s="240"/>
      <c r="Q228" s="240"/>
      <c r="R228" s="36"/>
      <c r="T228" s="172" t="s">
        <v>20</v>
      </c>
      <c r="U228" s="43" t="s">
        <v>43</v>
      </c>
      <c r="V228" s="35"/>
      <c r="W228" s="173">
        <f t="shared" si="46"/>
        <v>0</v>
      </c>
      <c r="X228" s="173">
        <v>1.4999999999999999E-4</v>
      </c>
      <c r="Y228" s="173">
        <f t="shared" si="47"/>
        <v>2.9999999999999997E-4</v>
      </c>
      <c r="Z228" s="173">
        <v>0</v>
      </c>
      <c r="AA228" s="174">
        <f t="shared" si="48"/>
        <v>0</v>
      </c>
      <c r="AR228" s="17" t="s">
        <v>366</v>
      </c>
      <c r="AT228" s="17" t="s">
        <v>158</v>
      </c>
      <c r="AU228" s="17" t="s">
        <v>88</v>
      </c>
      <c r="AY228" s="17" t="s">
        <v>151</v>
      </c>
      <c r="BE228" s="109">
        <f t="shared" si="49"/>
        <v>0</v>
      </c>
      <c r="BF228" s="109">
        <f t="shared" si="50"/>
        <v>0</v>
      </c>
      <c r="BG228" s="109">
        <f t="shared" si="51"/>
        <v>0</v>
      </c>
      <c r="BH228" s="109">
        <f t="shared" si="52"/>
        <v>0</v>
      </c>
      <c r="BI228" s="109">
        <f t="shared" si="53"/>
        <v>0</v>
      </c>
      <c r="BJ228" s="17" t="s">
        <v>85</v>
      </c>
      <c r="BK228" s="175">
        <f t="shared" si="54"/>
        <v>0</v>
      </c>
      <c r="BL228" s="17" t="s">
        <v>366</v>
      </c>
      <c r="BM228" s="17" t="s">
        <v>395</v>
      </c>
    </row>
    <row r="229" spans="2:65" s="1" customFormat="1" ht="22.5" customHeight="1">
      <c r="B229" s="34"/>
      <c r="C229" s="167" t="s">
        <v>396</v>
      </c>
      <c r="D229" s="167" t="s">
        <v>152</v>
      </c>
      <c r="E229" s="168" t="s">
        <v>220</v>
      </c>
      <c r="F229" s="241" t="s">
        <v>221</v>
      </c>
      <c r="G229" s="241"/>
      <c r="H229" s="241"/>
      <c r="I229" s="241"/>
      <c r="J229" s="169" t="s">
        <v>165</v>
      </c>
      <c r="K229" s="170">
        <v>2</v>
      </c>
      <c r="L229" s="239">
        <v>0</v>
      </c>
      <c r="M229" s="242"/>
      <c r="N229" s="240">
        <f t="shared" si="45"/>
        <v>0</v>
      </c>
      <c r="O229" s="240"/>
      <c r="P229" s="240"/>
      <c r="Q229" s="240"/>
      <c r="R229" s="36"/>
      <c r="T229" s="172" t="s">
        <v>20</v>
      </c>
      <c r="U229" s="43" t="s">
        <v>43</v>
      </c>
      <c r="V229" s="35"/>
      <c r="W229" s="173">
        <f t="shared" si="46"/>
        <v>0</v>
      </c>
      <c r="X229" s="173">
        <v>0</v>
      </c>
      <c r="Y229" s="173">
        <f t="shared" si="47"/>
        <v>0</v>
      </c>
      <c r="Z229" s="173">
        <v>0</v>
      </c>
      <c r="AA229" s="174">
        <f t="shared" si="48"/>
        <v>0</v>
      </c>
      <c r="AR229" s="17" t="s">
        <v>156</v>
      </c>
      <c r="AT229" s="17" t="s">
        <v>152</v>
      </c>
      <c r="AU229" s="17" t="s">
        <v>88</v>
      </c>
      <c r="AY229" s="17" t="s">
        <v>151</v>
      </c>
      <c r="BE229" s="109">
        <f t="shared" si="49"/>
        <v>0</v>
      </c>
      <c r="BF229" s="109">
        <f t="shared" si="50"/>
        <v>0</v>
      </c>
      <c r="BG229" s="109">
        <f t="shared" si="51"/>
        <v>0</v>
      </c>
      <c r="BH229" s="109">
        <f t="shared" si="52"/>
        <v>0</v>
      </c>
      <c r="BI229" s="109">
        <f t="shared" si="53"/>
        <v>0</v>
      </c>
      <c r="BJ229" s="17" t="s">
        <v>85</v>
      </c>
      <c r="BK229" s="175">
        <f t="shared" si="54"/>
        <v>0</v>
      </c>
      <c r="BL229" s="17" t="s">
        <v>156</v>
      </c>
      <c r="BM229" s="17" t="s">
        <v>397</v>
      </c>
    </row>
    <row r="230" spans="2:65" s="1" customFormat="1" ht="31.5" customHeight="1">
      <c r="B230" s="34"/>
      <c r="C230" s="176" t="s">
        <v>398</v>
      </c>
      <c r="D230" s="176" t="s">
        <v>158</v>
      </c>
      <c r="E230" s="177" t="s">
        <v>224</v>
      </c>
      <c r="F230" s="245" t="s">
        <v>225</v>
      </c>
      <c r="G230" s="245"/>
      <c r="H230" s="245"/>
      <c r="I230" s="245"/>
      <c r="J230" s="178" t="s">
        <v>165</v>
      </c>
      <c r="K230" s="179">
        <v>2</v>
      </c>
      <c r="L230" s="246">
        <v>0</v>
      </c>
      <c r="M230" s="247"/>
      <c r="N230" s="248">
        <f t="shared" si="45"/>
        <v>0</v>
      </c>
      <c r="O230" s="240"/>
      <c r="P230" s="240"/>
      <c r="Q230" s="240"/>
      <c r="R230" s="36"/>
      <c r="T230" s="172" t="s">
        <v>20</v>
      </c>
      <c r="U230" s="43" t="s">
        <v>43</v>
      </c>
      <c r="V230" s="35"/>
      <c r="W230" s="173">
        <f t="shared" si="46"/>
        <v>0</v>
      </c>
      <c r="X230" s="173">
        <v>2.1000000000000001E-4</v>
      </c>
      <c r="Y230" s="173">
        <f t="shared" si="47"/>
        <v>4.2000000000000002E-4</v>
      </c>
      <c r="Z230" s="173">
        <v>0</v>
      </c>
      <c r="AA230" s="174">
        <f t="shared" si="48"/>
        <v>0</v>
      </c>
      <c r="AR230" s="17" t="s">
        <v>366</v>
      </c>
      <c r="AT230" s="17" t="s">
        <v>158</v>
      </c>
      <c r="AU230" s="17" t="s">
        <v>88</v>
      </c>
      <c r="AY230" s="17" t="s">
        <v>151</v>
      </c>
      <c r="BE230" s="109">
        <f t="shared" si="49"/>
        <v>0</v>
      </c>
      <c r="BF230" s="109">
        <f t="shared" si="50"/>
        <v>0</v>
      </c>
      <c r="BG230" s="109">
        <f t="shared" si="51"/>
        <v>0</v>
      </c>
      <c r="BH230" s="109">
        <f t="shared" si="52"/>
        <v>0</v>
      </c>
      <c r="BI230" s="109">
        <f t="shared" si="53"/>
        <v>0</v>
      </c>
      <c r="BJ230" s="17" t="s">
        <v>85</v>
      </c>
      <c r="BK230" s="175">
        <f t="shared" si="54"/>
        <v>0</v>
      </c>
      <c r="BL230" s="17" t="s">
        <v>366</v>
      </c>
      <c r="BM230" s="17" t="s">
        <v>399</v>
      </c>
    </row>
    <row r="231" spans="2:65" s="1" customFormat="1" ht="22.5" customHeight="1">
      <c r="B231" s="34"/>
      <c r="C231" s="167" t="s">
        <v>400</v>
      </c>
      <c r="D231" s="167" t="s">
        <v>152</v>
      </c>
      <c r="E231" s="168" t="s">
        <v>228</v>
      </c>
      <c r="F231" s="241" t="s">
        <v>229</v>
      </c>
      <c r="G231" s="241"/>
      <c r="H231" s="241"/>
      <c r="I231" s="241"/>
      <c r="J231" s="169" t="s">
        <v>155</v>
      </c>
      <c r="K231" s="170">
        <v>75</v>
      </c>
      <c r="L231" s="239">
        <v>0</v>
      </c>
      <c r="M231" s="242"/>
      <c r="N231" s="240">
        <f t="shared" si="45"/>
        <v>0</v>
      </c>
      <c r="O231" s="240"/>
      <c r="P231" s="240"/>
      <c r="Q231" s="240"/>
      <c r="R231" s="36"/>
      <c r="T231" s="172" t="s">
        <v>20</v>
      </c>
      <c r="U231" s="43" t="s">
        <v>43</v>
      </c>
      <c r="V231" s="35"/>
      <c r="W231" s="173">
        <f t="shared" si="46"/>
        <v>0</v>
      </c>
      <c r="X231" s="173">
        <v>0</v>
      </c>
      <c r="Y231" s="173">
        <f t="shared" si="47"/>
        <v>0</v>
      </c>
      <c r="Z231" s="173">
        <v>0</v>
      </c>
      <c r="AA231" s="174">
        <f t="shared" si="48"/>
        <v>0</v>
      </c>
      <c r="AR231" s="17" t="s">
        <v>156</v>
      </c>
      <c r="AT231" s="17" t="s">
        <v>152</v>
      </c>
      <c r="AU231" s="17" t="s">
        <v>88</v>
      </c>
      <c r="AY231" s="17" t="s">
        <v>151</v>
      </c>
      <c r="BE231" s="109">
        <f t="shared" si="49"/>
        <v>0</v>
      </c>
      <c r="BF231" s="109">
        <f t="shared" si="50"/>
        <v>0</v>
      </c>
      <c r="BG231" s="109">
        <f t="shared" si="51"/>
        <v>0</v>
      </c>
      <c r="BH231" s="109">
        <f t="shared" si="52"/>
        <v>0</v>
      </c>
      <c r="BI231" s="109">
        <f t="shared" si="53"/>
        <v>0</v>
      </c>
      <c r="BJ231" s="17" t="s">
        <v>85</v>
      </c>
      <c r="BK231" s="175">
        <f t="shared" si="54"/>
        <v>0</v>
      </c>
      <c r="BL231" s="17" t="s">
        <v>156</v>
      </c>
      <c r="BM231" s="17" t="s">
        <v>401</v>
      </c>
    </row>
    <row r="232" spans="2:65" s="1" customFormat="1" ht="22.5" customHeight="1">
      <c r="B232" s="34"/>
      <c r="C232" s="176" t="s">
        <v>402</v>
      </c>
      <c r="D232" s="176" t="s">
        <v>158</v>
      </c>
      <c r="E232" s="177" t="s">
        <v>231</v>
      </c>
      <c r="F232" s="245" t="s">
        <v>232</v>
      </c>
      <c r="G232" s="245"/>
      <c r="H232" s="245"/>
      <c r="I232" s="245"/>
      <c r="J232" s="178" t="s">
        <v>155</v>
      </c>
      <c r="K232" s="179">
        <v>87.500000000000099</v>
      </c>
      <c r="L232" s="246">
        <v>0</v>
      </c>
      <c r="M232" s="247"/>
      <c r="N232" s="248">
        <f t="shared" si="45"/>
        <v>0</v>
      </c>
      <c r="O232" s="240"/>
      <c r="P232" s="240"/>
      <c r="Q232" s="240"/>
      <c r="R232" s="36"/>
      <c r="T232" s="172" t="s">
        <v>20</v>
      </c>
      <c r="U232" s="43" t="s">
        <v>43</v>
      </c>
      <c r="V232" s="35"/>
      <c r="W232" s="173">
        <f t="shared" si="46"/>
        <v>0</v>
      </c>
      <c r="X232" s="173">
        <v>2.5000000000000001E-4</v>
      </c>
      <c r="Y232" s="173">
        <f t="shared" si="47"/>
        <v>2.1875000000000026E-2</v>
      </c>
      <c r="Z232" s="173">
        <v>0</v>
      </c>
      <c r="AA232" s="174">
        <f t="shared" si="48"/>
        <v>0</v>
      </c>
      <c r="AR232" s="17" t="s">
        <v>366</v>
      </c>
      <c r="AT232" s="17" t="s">
        <v>158</v>
      </c>
      <c r="AU232" s="17" t="s">
        <v>88</v>
      </c>
      <c r="AY232" s="17" t="s">
        <v>151</v>
      </c>
      <c r="BE232" s="109">
        <f t="shared" si="49"/>
        <v>0</v>
      </c>
      <c r="BF232" s="109">
        <f t="shared" si="50"/>
        <v>0</v>
      </c>
      <c r="BG232" s="109">
        <f t="shared" si="51"/>
        <v>0</v>
      </c>
      <c r="BH232" s="109">
        <f t="shared" si="52"/>
        <v>0</v>
      </c>
      <c r="BI232" s="109">
        <f t="shared" si="53"/>
        <v>0</v>
      </c>
      <c r="BJ232" s="17" t="s">
        <v>85</v>
      </c>
      <c r="BK232" s="175">
        <f t="shared" si="54"/>
        <v>0</v>
      </c>
      <c r="BL232" s="17" t="s">
        <v>366</v>
      </c>
      <c r="BM232" s="17" t="s">
        <v>403</v>
      </c>
    </row>
    <row r="233" spans="2:65" s="1" customFormat="1" ht="31.5" customHeight="1">
      <c r="B233" s="34"/>
      <c r="C233" s="167" t="s">
        <v>404</v>
      </c>
      <c r="D233" s="167" t="s">
        <v>152</v>
      </c>
      <c r="E233" s="168" t="s">
        <v>235</v>
      </c>
      <c r="F233" s="241" t="s">
        <v>236</v>
      </c>
      <c r="G233" s="241"/>
      <c r="H233" s="241"/>
      <c r="I233" s="241"/>
      <c r="J233" s="169" t="s">
        <v>155</v>
      </c>
      <c r="K233" s="170">
        <v>14</v>
      </c>
      <c r="L233" s="239">
        <v>0</v>
      </c>
      <c r="M233" s="242"/>
      <c r="N233" s="240">
        <f t="shared" si="45"/>
        <v>0</v>
      </c>
      <c r="O233" s="240"/>
      <c r="P233" s="240"/>
      <c r="Q233" s="240"/>
      <c r="R233" s="36"/>
      <c r="T233" s="172" t="s">
        <v>20</v>
      </c>
      <c r="U233" s="43" t="s">
        <v>43</v>
      </c>
      <c r="V233" s="35"/>
      <c r="W233" s="173">
        <f t="shared" si="46"/>
        <v>0</v>
      </c>
      <c r="X233" s="173">
        <v>0</v>
      </c>
      <c r="Y233" s="173">
        <f t="shared" si="47"/>
        <v>0</v>
      </c>
      <c r="Z233" s="173">
        <v>0</v>
      </c>
      <c r="AA233" s="174">
        <f t="shared" si="48"/>
        <v>0</v>
      </c>
      <c r="AR233" s="17" t="s">
        <v>156</v>
      </c>
      <c r="AT233" s="17" t="s">
        <v>152</v>
      </c>
      <c r="AU233" s="17" t="s">
        <v>88</v>
      </c>
      <c r="AY233" s="17" t="s">
        <v>151</v>
      </c>
      <c r="BE233" s="109">
        <f t="shared" si="49"/>
        <v>0</v>
      </c>
      <c r="BF233" s="109">
        <f t="shared" si="50"/>
        <v>0</v>
      </c>
      <c r="BG233" s="109">
        <f t="shared" si="51"/>
        <v>0</v>
      </c>
      <c r="BH233" s="109">
        <f t="shared" si="52"/>
        <v>0</v>
      </c>
      <c r="BI233" s="109">
        <f t="shared" si="53"/>
        <v>0</v>
      </c>
      <c r="BJ233" s="17" t="s">
        <v>85</v>
      </c>
      <c r="BK233" s="175">
        <f t="shared" si="54"/>
        <v>0</v>
      </c>
      <c r="BL233" s="17" t="s">
        <v>156</v>
      </c>
      <c r="BM233" s="17" t="s">
        <v>405</v>
      </c>
    </row>
    <row r="234" spans="2:65" s="1" customFormat="1" ht="31.5" customHeight="1">
      <c r="B234" s="34"/>
      <c r="C234" s="176" t="s">
        <v>406</v>
      </c>
      <c r="D234" s="176" t="s">
        <v>158</v>
      </c>
      <c r="E234" s="177" t="s">
        <v>239</v>
      </c>
      <c r="F234" s="245" t="s">
        <v>240</v>
      </c>
      <c r="G234" s="245"/>
      <c r="H234" s="245"/>
      <c r="I234" s="245"/>
      <c r="J234" s="178" t="s">
        <v>155</v>
      </c>
      <c r="K234" s="179">
        <v>14</v>
      </c>
      <c r="L234" s="246">
        <v>0</v>
      </c>
      <c r="M234" s="247"/>
      <c r="N234" s="248">
        <f t="shared" si="45"/>
        <v>0</v>
      </c>
      <c r="O234" s="240"/>
      <c r="P234" s="240"/>
      <c r="Q234" s="240"/>
      <c r="R234" s="36"/>
      <c r="T234" s="172" t="s">
        <v>20</v>
      </c>
      <c r="U234" s="43" t="s">
        <v>43</v>
      </c>
      <c r="V234" s="35"/>
      <c r="W234" s="173">
        <f t="shared" si="46"/>
        <v>0</v>
      </c>
      <c r="X234" s="173">
        <v>1.3999999999999999E-4</v>
      </c>
      <c r="Y234" s="173">
        <f t="shared" si="47"/>
        <v>1.9599999999999999E-3</v>
      </c>
      <c r="Z234" s="173">
        <v>0</v>
      </c>
      <c r="AA234" s="174">
        <f t="shared" si="48"/>
        <v>0</v>
      </c>
      <c r="AR234" s="17" t="s">
        <v>366</v>
      </c>
      <c r="AT234" s="17" t="s">
        <v>158</v>
      </c>
      <c r="AU234" s="17" t="s">
        <v>88</v>
      </c>
      <c r="AY234" s="17" t="s">
        <v>151</v>
      </c>
      <c r="BE234" s="109">
        <f t="shared" si="49"/>
        <v>0</v>
      </c>
      <c r="BF234" s="109">
        <f t="shared" si="50"/>
        <v>0</v>
      </c>
      <c r="BG234" s="109">
        <f t="shared" si="51"/>
        <v>0</v>
      </c>
      <c r="BH234" s="109">
        <f t="shared" si="52"/>
        <v>0</v>
      </c>
      <c r="BI234" s="109">
        <f t="shared" si="53"/>
        <v>0</v>
      </c>
      <c r="BJ234" s="17" t="s">
        <v>85</v>
      </c>
      <c r="BK234" s="175">
        <f t="shared" si="54"/>
        <v>0</v>
      </c>
      <c r="BL234" s="17" t="s">
        <v>366</v>
      </c>
      <c r="BM234" s="17" t="s">
        <v>407</v>
      </c>
    </row>
    <row r="235" spans="2:65" s="9" customFormat="1" ht="22.35" customHeight="1">
      <c r="B235" s="156"/>
      <c r="C235" s="157"/>
      <c r="D235" s="166" t="s">
        <v>120</v>
      </c>
      <c r="E235" s="166"/>
      <c r="F235" s="166"/>
      <c r="G235" s="166"/>
      <c r="H235" s="166"/>
      <c r="I235" s="166"/>
      <c r="J235" s="166"/>
      <c r="K235" s="166"/>
      <c r="L235" s="166"/>
      <c r="M235" s="166"/>
      <c r="N235" s="232">
        <f>BK235</f>
        <v>0</v>
      </c>
      <c r="O235" s="233"/>
      <c r="P235" s="233"/>
      <c r="Q235" s="233"/>
      <c r="R235" s="159"/>
      <c r="T235" s="160"/>
      <c r="U235" s="157"/>
      <c r="V235" s="157"/>
      <c r="W235" s="161">
        <f>SUM(W236:W247)</f>
        <v>0</v>
      </c>
      <c r="X235" s="157"/>
      <c r="Y235" s="161">
        <f>SUM(Y236:Y247)</f>
        <v>4.4006052000000002</v>
      </c>
      <c r="Z235" s="157"/>
      <c r="AA235" s="162">
        <f>SUM(AA236:AA247)</f>
        <v>0</v>
      </c>
      <c r="AR235" s="163" t="s">
        <v>88</v>
      </c>
      <c r="AT235" s="164" t="s">
        <v>75</v>
      </c>
      <c r="AU235" s="164" t="s">
        <v>85</v>
      </c>
      <c r="AY235" s="163" t="s">
        <v>151</v>
      </c>
      <c r="BK235" s="165">
        <f>SUM(BK236:BK247)</f>
        <v>0</v>
      </c>
    </row>
    <row r="236" spans="2:65" s="1" customFormat="1" ht="31.5" customHeight="1">
      <c r="B236" s="34"/>
      <c r="C236" s="167" t="s">
        <v>408</v>
      </c>
      <c r="D236" s="167" t="s">
        <v>152</v>
      </c>
      <c r="E236" s="168" t="s">
        <v>243</v>
      </c>
      <c r="F236" s="241" t="s">
        <v>244</v>
      </c>
      <c r="G236" s="241"/>
      <c r="H236" s="241"/>
      <c r="I236" s="241"/>
      <c r="J236" s="169" t="s">
        <v>165</v>
      </c>
      <c r="K236" s="170">
        <v>2</v>
      </c>
      <c r="L236" s="239">
        <v>0</v>
      </c>
      <c r="M236" s="242"/>
      <c r="N236" s="240">
        <f t="shared" ref="N236:N247" si="55">ROUND(L236*K236,3)</f>
        <v>0</v>
      </c>
      <c r="O236" s="240"/>
      <c r="P236" s="240"/>
      <c r="Q236" s="240"/>
      <c r="R236" s="36"/>
      <c r="T236" s="172" t="s">
        <v>20</v>
      </c>
      <c r="U236" s="43" t="s">
        <v>43</v>
      </c>
      <c r="V236" s="35"/>
      <c r="W236" s="173">
        <f t="shared" ref="W236:W247" si="56">V236*K236</f>
        <v>0</v>
      </c>
      <c r="X236" s="173">
        <v>1.16E-3</v>
      </c>
      <c r="Y236" s="173">
        <f t="shared" ref="Y236:Y247" si="57">X236*K236</f>
        <v>2.32E-3</v>
      </c>
      <c r="Z236" s="173">
        <v>0</v>
      </c>
      <c r="AA236" s="174">
        <f t="shared" ref="AA236:AA247" si="58">Z236*K236</f>
        <v>0</v>
      </c>
      <c r="AR236" s="17" t="s">
        <v>91</v>
      </c>
      <c r="AT236" s="17" t="s">
        <v>152</v>
      </c>
      <c r="AU236" s="17" t="s">
        <v>88</v>
      </c>
      <c r="AY236" s="17" t="s">
        <v>151</v>
      </c>
      <c r="BE236" s="109">
        <f t="shared" ref="BE236:BE247" si="59">IF(U236="základná",N236,0)</f>
        <v>0</v>
      </c>
      <c r="BF236" s="109">
        <f t="shared" ref="BF236:BF247" si="60">IF(U236="znížená",N236,0)</f>
        <v>0</v>
      </c>
      <c r="BG236" s="109">
        <f t="shared" ref="BG236:BG247" si="61">IF(U236="zákl. prenesená",N236,0)</f>
        <v>0</v>
      </c>
      <c r="BH236" s="109">
        <f t="shared" ref="BH236:BH247" si="62">IF(U236="zníž. prenesená",N236,0)</f>
        <v>0</v>
      </c>
      <c r="BI236" s="109">
        <f t="shared" ref="BI236:BI247" si="63">IF(U236="nulová",N236,0)</f>
        <v>0</v>
      </c>
      <c r="BJ236" s="17" t="s">
        <v>85</v>
      </c>
      <c r="BK236" s="175">
        <f t="shared" ref="BK236:BK247" si="64">ROUND(L236*K236,3)</f>
        <v>0</v>
      </c>
      <c r="BL236" s="17" t="s">
        <v>91</v>
      </c>
      <c r="BM236" s="17" t="s">
        <v>409</v>
      </c>
    </row>
    <row r="237" spans="2:65" s="1" customFormat="1" ht="22.5" customHeight="1">
      <c r="B237" s="34"/>
      <c r="C237" s="167" t="s">
        <v>410</v>
      </c>
      <c r="D237" s="167" t="s">
        <v>152</v>
      </c>
      <c r="E237" s="168" t="s">
        <v>247</v>
      </c>
      <c r="F237" s="241" t="s">
        <v>248</v>
      </c>
      <c r="G237" s="241"/>
      <c r="H237" s="241"/>
      <c r="I237" s="241"/>
      <c r="J237" s="169" t="s">
        <v>249</v>
      </c>
      <c r="K237" s="170">
        <v>0.72</v>
      </c>
      <c r="L237" s="239">
        <v>0</v>
      </c>
      <c r="M237" s="242"/>
      <c r="N237" s="240">
        <f t="shared" si="55"/>
        <v>0</v>
      </c>
      <c r="O237" s="240"/>
      <c r="P237" s="240"/>
      <c r="Q237" s="240"/>
      <c r="R237" s="36"/>
      <c r="T237" s="172" t="s">
        <v>20</v>
      </c>
      <c r="U237" s="43" t="s">
        <v>43</v>
      </c>
      <c r="V237" s="35"/>
      <c r="W237" s="173">
        <f t="shared" si="56"/>
        <v>0</v>
      </c>
      <c r="X237" s="173">
        <v>2.32341</v>
      </c>
      <c r="Y237" s="173">
        <f t="shared" si="57"/>
        <v>1.6728551999999999</v>
      </c>
      <c r="Z237" s="173">
        <v>0</v>
      </c>
      <c r="AA237" s="174">
        <f t="shared" si="58"/>
        <v>0</v>
      </c>
      <c r="AR237" s="17" t="s">
        <v>91</v>
      </c>
      <c r="AT237" s="17" t="s">
        <v>152</v>
      </c>
      <c r="AU237" s="17" t="s">
        <v>88</v>
      </c>
      <c r="AY237" s="17" t="s">
        <v>151</v>
      </c>
      <c r="BE237" s="109">
        <f t="shared" si="59"/>
        <v>0</v>
      </c>
      <c r="BF237" s="109">
        <f t="shared" si="60"/>
        <v>0</v>
      </c>
      <c r="BG237" s="109">
        <f t="shared" si="61"/>
        <v>0</v>
      </c>
      <c r="BH237" s="109">
        <f t="shared" si="62"/>
        <v>0</v>
      </c>
      <c r="BI237" s="109">
        <f t="shared" si="63"/>
        <v>0</v>
      </c>
      <c r="BJ237" s="17" t="s">
        <v>85</v>
      </c>
      <c r="BK237" s="175">
        <f t="shared" si="64"/>
        <v>0</v>
      </c>
      <c r="BL237" s="17" t="s">
        <v>91</v>
      </c>
      <c r="BM237" s="17" t="s">
        <v>411</v>
      </c>
    </row>
    <row r="238" spans="2:65" s="1" customFormat="1" ht="31.5" customHeight="1">
      <c r="B238" s="34"/>
      <c r="C238" s="167" t="s">
        <v>412</v>
      </c>
      <c r="D238" s="167" t="s">
        <v>152</v>
      </c>
      <c r="E238" s="168" t="s">
        <v>252</v>
      </c>
      <c r="F238" s="241" t="s">
        <v>253</v>
      </c>
      <c r="G238" s="241"/>
      <c r="H238" s="241"/>
      <c r="I238" s="241"/>
      <c r="J238" s="169" t="s">
        <v>165</v>
      </c>
      <c r="K238" s="170">
        <v>2</v>
      </c>
      <c r="L238" s="239">
        <v>0</v>
      </c>
      <c r="M238" s="242"/>
      <c r="N238" s="240">
        <f t="shared" si="55"/>
        <v>0</v>
      </c>
      <c r="O238" s="240"/>
      <c r="P238" s="240"/>
      <c r="Q238" s="240"/>
      <c r="R238" s="36"/>
      <c r="T238" s="172" t="s">
        <v>20</v>
      </c>
      <c r="U238" s="43" t="s">
        <v>43</v>
      </c>
      <c r="V238" s="35"/>
      <c r="W238" s="173">
        <f t="shared" si="56"/>
        <v>0</v>
      </c>
      <c r="X238" s="173">
        <v>0</v>
      </c>
      <c r="Y238" s="173">
        <f t="shared" si="57"/>
        <v>0</v>
      </c>
      <c r="Z238" s="173">
        <v>0</v>
      </c>
      <c r="AA238" s="174">
        <f t="shared" si="58"/>
        <v>0</v>
      </c>
      <c r="AR238" s="17" t="s">
        <v>156</v>
      </c>
      <c r="AT238" s="17" t="s">
        <v>152</v>
      </c>
      <c r="AU238" s="17" t="s">
        <v>88</v>
      </c>
      <c r="AY238" s="17" t="s">
        <v>151</v>
      </c>
      <c r="BE238" s="109">
        <f t="shared" si="59"/>
        <v>0</v>
      </c>
      <c r="BF238" s="109">
        <f t="shared" si="60"/>
        <v>0</v>
      </c>
      <c r="BG238" s="109">
        <f t="shared" si="61"/>
        <v>0</v>
      </c>
      <c r="BH238" s="109">
        <f t="shared" si="62"/>
        <v>0</v>
      </c>
      <c r="BI238" s="109">
        <f t="shared" si="63"/>
        <v>0</v>
      </c>
      <c r="BJ238" s="17" t="s">
        <v>85</v>
      </c>
      <c r="BK238" s="175">
        <f t="shared" si="64"/>
        <v>0</v>
      </c>
      <c r="BL238" s="17" t="s">
        <v>156</v>
      </c>
      <c r="BM238" s="17" t="s">
        <v>413</v>
      </c>
    </row>
    <row r="239" spans="2:65" s="1" customFormat="1" ht="31.5" customHeight="1">
      <c r="B239" s="34"/>
      <c r="C239" s="167" t="s">
        <v>414</v>
      </c>
      <c r="D239" s="167" t="s">
        <v>152</v>
      </c>
      <c r="E239" s="168" t="s">
        <v>256</v>
      </c>
      <c r="F239" s="241" t="s">
        <v>257</v>
      </c>
      <c r="G239" s="241"/>
      <c r="H239" s="241"/>
      <c r="I239" s="241"/>
      <c r="J239" s="169" t="s">
        <v>155</v>
      </c>
      <c r="K239" s="170">
        <v>75</v>
      </c>
      <c r="L239" s="239">
        <v>0</v>
      </c>
      <c r="M239" s="242"/>
      <c r="N239" s="240">
        <f t="shared" si="55"/>
        <v>0</v>
      </c>
      <c r="O239" s="240"/>
      <c r="P239" s="240"/>
      <c r="Q239" s="240"/>
      <c r="R239" s="36"/>
      <c r="T239" s="172" t="s">
        <v>20</v>
      </c>
      <c r="U239" s="43" t="s">
        <v>43</v>
      </c>
      <c r="V239" s="35"/>
      <c r="W239" s="173">
        <f t="shared" si="56"/>
        <v>0</v>
      </c>
      <c r="X239" s="173">
        <v>0</v>
      </c>
      <c r="Y239" s="173">
        <f t="shared" si="57"/>
        <v>0</v>
      </c>
      <c r="Z239" s="173">
        <v>0</v>
      </c>
      <c r="AA239" s="174">
        <f t="shared" si="58"/>
        <v>0</v>
      </c>
      <c r="AR239" s="17" t="s">
        <v>156</v>
      </c>
      <c r="AT239" s="17" t="s">
        <v>152</v>
      </c>
      <c r="AU239" s="17" t="s">
        <v>88</v>
      </c>
      <c r="AY239" s="17" t="s">
        <v>151</v>
      </c>
      <c r="BE239" s="109">
        <f t="shared" si="59"/>
        <v>0</v>
      </c>
      <c r="BF239" s="109">
        <f t="shared" si="60"/>
        <v>0</v>
      </c>
      <c r="BG239" s="109">
        <f t="shared" si="61"/>
        <v>0</v>
      </c>
      <c r="BH239" s="109">
        <f t="shared" si="62"/>
        <v>0</v>
      </c>
      <c r="BI239" s="109">
        <f t="shared" si="63"/>
        <v>0</v>
      </c>
      <c r="BJ239" s="17" t="s">
        <v>85</v>
      </c>
      <c r="BK239" s="175">
        <f t="shared" si="64"/>
        <v>0</v>
      </c>
      <c r="BL239" s="17" t="s">
        <v>156</v>
      </c>
      <c r="BM239" s="17" t="s">
        <v>415</v>
      </c>
    </row>
    <row r="240" spans="2:65" s="1" customFormat="1" ht="44.25" customHeight="1">
      <c r="B240" s="34"/>
      <c r="C240" s="167" t="s">
        <v>416</v>
      </c>
      <c r="D240" s="167" t="s">
        <v>152</v>
      </c>
      <c r="E240" s="168" t="s">
        <v>260</v>
      </c>
      <c r="F240" s="241" t="s">
        <v>261</v>
      </c>
      <c r="G240" s="241"/>
      <c r="H240" s="241"/>
      <c r="I240" s="241"/>
      <c r="J240" s="169" t="s">
        <v>155</v>
      </c>
      <c r="K240" s="170">
        <v>75</v>
      </c>
      <c r="L240" s="239">
        <v>0</v>
      </c>
      <c r="M240" s="242"/>
      <c r="N240" s="240">
        <f t="shared" si="55"/>
        <v>0</v>
      </c>
      <c r="O240" s="240"/>
      <c r="P240" s="240"/>
      <c r="Q240" s="240"/>
      <c r="R240" s="36"/>
      <c r="T240" s="172" t="s">
        <v>20</v>
      </c>
      <c r="U240" s="43" t="s">
        <v>43</v>
      </c>
      <c r="V240" s="35"/>
      <c r="W240" s="173">
        <f t="shared" si="56"/>
        <v>0</v>
      </c>
      <c r="X240" s="173">
        <v>0</v>
      </c>
      <c r="Y240" s="173">
        <f t="shared" si="57"/>
        <v>0</v>
      </c>
      <c r="Z240" s="173">
        <v>0</v>
      </c>
      <c r="AA240" s="174">
        <f t="shared" si="58"/>
        <v>0</v>
      </c>
      <c r="AR240" s="17" t="s">
        <v>156</v>
      </c>
      <c r="AT240" s="17" t="s">
        <v>152</v>
      </c>
      <c r="AU240" s="17" t="s">
        <v>88</v>
      </c>
      <c r="AY240" s="17" t="s">
        <v>151</v>
      </c>
      <c r="BE240" s="109">
        <f t="shared" si="59"/>
        <v>0</v>
      </c>
      <c r="BF240" s="109">
        <f t="shared" si="60"/>
        <v>0</v>
      </c>
      <c r="BG240" s="109">
        <f t="shared" si="61"/>
        <v>0</v>
      </c>
      <c r="BH240" s="109">
        <f t="shared" si="62"/>
        <v>0</v>
      </c>
      <c r="BI240" s="109">
        <f t="shared" si="63"/>
        <v>0</v>
      </c>
      <c r="BJ240" s="17" t="s">
        <v>85</v>
      </c>
      <c r="BK240" s="175">
        <f t="shared" si="64"/>
        <v>0</v>
      </c>
      <c r="BL240" s="17" t="s">
        <v>156</v>
      </c>
      <c r="BM240" s="17" t="s">
        <v>417</v>
      </c>
    </row>
    <row r="241" spans="2:65" s="1" customFormat="1" ht="22.5" customHeight="1">
      <c r="B241" s="34"/>
      <c r="C241" s="176" t="s">
        <v>418</v>
      </c>
      <c r="D241" s="176" t="s">
        <v>158</v>
      </c>
      <c r="E241" s="177" t="s">
        <v>264</v>
      </c>
      <c r="F241" s="245" t="s">
        <v>265</v>
      </c>
      <c r="G241" s="245"/>
      <c r="H241" s="245"/>
      <c r="I241" s="245"/>
      <c r="J241" s="178" t="s">
        <v>266</v>
      </c>
      <c r="K241" s="179">
        <v>2.7</v>
      </c>
      <c r="L241" s="246">
        <v>0</v>
      </c>
      <c r="M241" s="247"/>
      <c r="N241" s="248">
        <f t="shared" si="55"/>
        <v>0</v>
      </c>
      <c r="O241" s="240"/>
      <c r="P241" s="240"/>
      <c r="Q241" s="240"/>
      <c r="R241" s="36"/>
      <c r="T241" s="172" t="s">
        <v>20</v>
      </c>
      <c r="U241" s="43" t="s">
        <v>43</v>
      </c>
      <c r="V241" s="35"/>
      <c r="W241" s="173">
        <f t="shared" si="56"/>
        <v>0</v>
      </c>
      <c r="X241" s="173">
        <v>1</v>
      </c>
      <c r="Y241" s="173">
        <f t="shared" si="57"/>
        <v>2.7</v>
      </c>
      <c r="Z241" s="173">
        <v>0</v>
      </c>
      <c r="AA241" s="174">
        <f t="shared" si="58"/>
        <v>0</v>
      </c>
      <c r="AR241" s="17" t="s">
        <v>366</v>
      </c>
      <c r="AT241" s="17" t="s">
        <v>158</v>
      </c>
      <c r="AU241" s="17" t="s">
        <v>88</v>
      </c>
      <c r="AY241" s="17" t="s">
        <v>151</v>
      </c>
      <c r="BE241" s="109">
        <f t="shared" si="59"/>
        <v>0</v>
      </c>
      <c r="BF241" s="109">
        <f t="shared" si="60"/>
        <v>0</v>
      </c>
      <c r="BG241" s="109">
        <f t="shared" si="61"/>
        <v>0</v>
      </c>
      <c r="BH241" s="109">
        <f t="shared" si="62"/>
        <v>0</v>
      </c>
      <c r="BI241" s="109">
        <f t="shared" si="63"/>
        <v>0</v>
      </c>
      <c r="BJ241" s="17" t="s">
        <v>85</v>
      </c>
      <c r="BK241" s="175">
        <f t="shared" si="64"/>
        <v>0</v>
      </c>
      <c r="BL241" s="17" t="s">
        <v>366</v>
      </c>
      <c r="BM241" s="17" t="s">
        <v>419</v>
      </c>
    </row>
    <row r="242" spans="2:65" s="1" customFormat="1" ht="31.5" customHeight="1">
      <c r="B242" s="34"/>
      <c r="C242" s="167" t="s">
        <v>420</v>
      </c>
      <c r="D242" s="167" t="s">
        <v>152</v>
      </c>
      <c r="E242" s="168" t="s">
        <v>269</v>
      </c>
      <c r="F242" s="241" t="s">
        <v>270</v>
      </c>
      <c r="G242" s="241"/>
      <c r="H242" s="241"/>
      <c r="I242" s="241"/>
      <c r="J242" s="169" t="s">
        <v>155</v>
      </c>
      <c r="K242" s="170">
        <v>75</v>
      </c>
      <c r="L242" s="239">
        <v>0</v>
      </c>
      <c r="M242" s="242"/>
      <c r="N242" s="240">
        <f t="shared" si="55"/>
        <v>0</v>
      </c>
      <c r="O242" s="240"/>
      <c r="P242" s="240"/>
      <c r="Q242" s="240"/>
      <c r="R242" s="36"/>
      <c r="T242" s="172" t="s">
        <v>20</v>
      </c>
      <c r="U242" s="43" t="s">
        <v>43</v>
      </c>
      <c r="V242" s="35"/>
      <c r="W242" s="173">
        <f t="shared" si="56"/>
        <v>0</v>
      </c>
      <c r="X242" s="173">
        <v>0</v>
      </c>
      <c r="Y242" s="173">
        <f t="shared" si="57"/>
        <v>0</v>
      </c>
      <c r="Z242" s="173">
        <v>0</v>
      </c>
      <c r="AA242" s="174">
        <f t="shared" si="58"/>
        <v>0</v>
      </c>
      <c r="AR242" s="17" t="s">
        <v>156</v>
      </c>
      <c r="AT242" s="17" t="s">
        <v>152</v>
      </c>
      <c r="AU242" s="17" t="s">
        <v>88</v>
      </c>
      <c r="AY242" s="17" t="s">
        <v>151</v>
      </c>
      <c r="BE242" s="109">
        <f t="shared" si="59"/>
        <v>0</v>
      </c>
      <c r="BF242" s="109">
        <f t="shared" si="60"/>
        <v>0</v>
      </c>
      <c r="BG242" s="109">
        <f t="shared" si="61"/>
        <v>0</v>
      </c>
      <c r="BH242" s="109">
        <f t="shared" si="62"/>
        <v>0</v>
      </c>
      <c r="BI242" s="109">
        <f t="shared" si="63"/>
        <v>0</v>
      </c>
      <c r="BJ242" s="17" t="s">
        <v>85</v>
      </c>
      <c r="BK242" s="175">
        <f t="shared" si="64"/>
        <v>0</v>
      </c>
      <c r="BL242" s="17" t="s">
        <v>156</v>
      </c>
      <c r="BM242" s="17" t="s">
        <v>421</v>
      </c>
    </row>
    <row r="243" spans="2:65" s="1" customFormat="1" ht="22.5" customHeight="1">
      <c r="B243" s="34"/>
      <c r="C243" s="176" t="s">
        <v>422</v>
      </c>
      <c r="D243" s="176" t="s">
        <v>158</v>
      </c>
      <c r="E243" s="177" t="s">
        <v>273</v>
      </c>
      <c r="F243" s="245" t="s">
        <v>274</v>
      </c>
      <c r="G243" s="245"/>
      <c r="H243" s="245"/>
      <c r="I243" s="245"/>
      <c r="J243" s="178" t="s">
        <v>155</v>
      </c>
      <c r="K243" s="179">
        <v>75</v>
      </c>
      <c r="L243" s="246">
        <v>0</v>
      </c>
      <c r="M243" s="247"/>
      <c r="N243" s="248">
        <f t="shared" si="55"/>
        <v>0</v>
      </c>
      <c r="O243" s="240"/>
      <c r="P243" s="240"/>
      <c r="Q243" s="240"/>
      <c r="R243" s="36"/>
      <c r="T243" s="172" t="s">
        <v>20</v>
      </c>
      <c r="U243" s="43" t="s">
        <v>43</v>
      </c>
      <c r="V243" s="35"/>
      <c r="W243" s="173">
        <f t="shared" si="56"/>
        <v>0</v>
      </c>
      <c r="X243" s="173">
        <v>2.1000000000000001E-4</v>
      </c>
      <c r="Y243" s="173">
        <f t="shared" si="57"/>
        <v>1.575E-2</v>
      </c>
      <c r="Z243" s="173">
        <v>0</v>
      </c>
      <c r="AA243" s="174">
        <f t="shared" si="58"/>
        <v>0</v>
      </c>
      <c r="AR243" s="17" t="s">
        <v>366</v>
      </c>
      <c r="AT243" s="17" t="s">
        <v>158</v>
      </c>
      <c r="AU243" s="17" t="s">
        <v>88</v>
      </c>
      <c r="AY243" s="17" t="s">
        <v>151</v>
      </c>
      <c r="BE243" s="109">
        <f t="shared" si="59"/>
        <v>0</v>
      </c>
      <c r="BF243" s="109">
        <f t="shared" si="60"/>
        <v>0</v>
      </c>
      <c r="BG243" s="109">
        <f t="shared" si="61"/>
        <v>0</v>
      </c>
      <c r="BH243" s="109">
        <f t="shared" si="62"/>
        <v>0</v>
      </c>
      <c r="BI243" s="109">
        <f t="shared" si="63"/>
        <v>0</v>
      </c>
      <c r="BJ243" s="17" t="s">
        <v>85</v>
      </c>
      <c r="BK243" s="175">
        <f t="shared" si="64"/>
        <v>0</v>
      </c>
      <c r="BL243" s="17" t="s">
        <v>366</v>
      </c>
      <c r="BM243" s="17" t="s">
        <v>423</v>
      </c>
    </row>
    <row r="244" spans="2:65" s="1" customFormat="1" ht="44.25" customHeight="1">
      <c r="B244" s="34"/>
      <c r="C244" s="167" t="s">
        <v>424</v>
      </c>
      <c r="D244" s="167" t="s">
        <v>152</v>
      </c>
      <c r="E244" s="168" t="s">
        <v>277</v>
      </c>
      <c r="F244" s="241" t="s">
        <v>278</v>
      </c>
      <c r="G244" s="241"/>
      <c r="H244" s="241"/>
      <c r="I244" s="241"/>
      <c r="J244" s="169" t="s">
        <v>155</v>
      </c>
      <c r="K244" s="170">
        <v>75</v>
      </c>
      <c r="L244" s="239">
        <v>0</v>
      </c>
      <c r="M244" s="242"/>
      <c r="N244" s="240">
        <f t="shared" si="55"/>
        <v>0</v>
      </c>
      <c r="O244" s="240"/>
      <c r="P244" s="240"/>
      <c r="Q244" s="240"/>
      <c r="R244" s="36"/>
      <c r="T244" s="172" t="s">
        <v>20</v>
      </c>
      <c r="U244" s="43" t="s">
        <v>43</v>
      </c>
      <c r="V244" s="35"/>
      <c r="W244" s="173">
        <f t="shared" si="56"/>
        <v>0</v>
      </c>
      <c r="X244" s="173">
        <v>0</v>
      </c>
      <c r="Y244" s="173">
        <f t="shared" si="57"/>
        <v>0</v>
      </c>
      <c r="Z244" s="173">
        <v>0</v>
      </c>
      <c r="AA244" s="174">
        <f t="shared" si="58"/>
        <v>0</v>
      </c>
      <c r="AR244" s="17" t="s">
        <v>156</v>
      </c>
      <c r="AT244" s="17" t="s">
        <v>152</v>
      </c>
      <c r="AU244" s="17" t="s">
        <v>88</v>
      </c>
      <c r="AY244" s="17" t="s">
        <v>151</v>
      </c>
      <c r="BE244" s="109">
        <f t="shared" si="59"/>
        <v>0</v>
      </c>
      <c r="BF244" s="109">
        <f t="shared" si="60"/>
        <v>0</v>
      </c>
      <c r="BG244" s="109">
        <f t="shared" si="61"/>
        <v>0</v>
      </c>
      <c r="BH244" s="109">
        <f t="shared" si="62"/>
        <v>0</v>
      </c>
      <c r="BI244" s="109">
        <f t="shared" si="63"/>
        <v>0</v>
      </c>
      <c r="BJ244" s="17" t="s">
        <v>85</v>
      </c>
      <c r="BK244" s="175">
        <f t="shared" si="64"/>
        <v>0</v>
      </c>
      <c r="BL244" s="17" t="s">
        <v>156</v>
      </c>
      <c r="BM244" s="17" t="s">
        <v>425</v>
      </c>
    </row>
    <row r="245" spans="2:65" s="1" customFormat="1" ht="31.5" customHeight="1">
      <c r="B245" s="34"/>
      <c r="C245" s="167" t="s">
        <v>426</v>
      </c>
      <c r="D245" s="167" t="s">
        <v>152</v>
      </c>
      <c r="E245" s="168" t="s">
        <v>281</v>
      </c>
      <c r="F245" s="241" t="s">
        <v>282</v>
      </c>
      <c r="G245" s="241"/>
      <c r="H245" s="241"/>
      <c r="I245" s="241"/>
      <c r="J245" s="169" t="s">
        <v>155</v>
      </c>
      <c r="K245" s="170">
        <v>2</v>
      </c>
      <c r="L245" s="239">
        <v>0</v>
      </c>
      <c r="M245" s="242"/>
      <c r="N245" s="240">
        <f t="shared" si="55"/>
        <v>0</v>
      </c>
      <c r="O245" s="240"/>
      <c r="P245" s="240"/>
      <c r="Q245" s="240"/>
      <c r="R245" s="36"/>
      <c r="T245" s="172" t="s">
        <v>20</v>
      </c>
      <c r="U245" s="43" t="s">
        <v>43</v>
      </c>
      <c r="V245" s="35"/>
      <c r="W245" s="173">
        <f t="shared" si="56"/>
        <v>0</v>
      </c>
      <c r="X245" s="173">
        <v>1.0000000000000001E-5</v>
      </c>
      <c r="Y245" s="173">
        <f t="shared" si="57"/>
        <v>2.0000000000000002E-5</v>
      </c>
      <c r="Z245" s="173">
        <v>0</v>
      </c>
      <c r="AA245" s="174">
        <f t="shared" si="58"/>
        <v>0</v>
      </c>
      <c r="AR245" s="17" t="s">
        <v>91</v>
      </c>
      <c r="AT245" s="17" t="s">
        <v>152</v>
      </c>
      <c r="AU245" s="17" t="s">
        <v>88</v>
      </c>
      <c r="AY245" s="17" t="s">
        <v>151</v>
      </c>
      <c r="BE245" s="109">
        <f t="shared" si="59"/>
        <v>0</v>
      </c>
      <c r="BF245" s="109">
        <f t="shared" si="60"/>
        <v>0</v>
      </c>
      <c r="BG245" s="109">
        <f t="shared" si="61"/>
        <v>0</v>
      </c>
      <c r="BH245" s="109">
        <f t="shared" si="62"/>
        <v>0</v>
      </c>
      <c r="BI245" s="109">
        <f t="shared" si="63"/>
        <v>0</v>
      </c>
      <c r="BJ245" s="17" t="s">
        <v>85</v>
      </c>
      <c r="BK245" s="175">
        <f t="shared" si="64"/>
        <v>0</v>
      </c>
      <c r="BL245" s="17" t="s">
        <v>91</v>
      </c>
      <c r="BM245" s="17" t="s">
        <v>427</v>
      </c>
    </row>
    <row r="246" spans="2:65" s="1" customFormat="1" ht="31.5" customHeight="1">
      <c r="B246" s="34"/>
      <c r="C246" s="176" t="s">
        <v>428</v>
      </c>
      <c r="D246" s="176" t="s">
        <v>158</v>
      </c>
      <c r="E246" s="177" t="s">
        <v>285</v>
      </c>
      <c r="F246" s="245" t="s">
        <v>286</v>
      </c>
      <c r="G246" s="245"/>
      <c r="H246" s="245"/>
      <c r="I246" s="245"/>
      <c r="J246" s="178" t="s">
        <v>165</v>
      </c>
      <c r="K246" s="179">
        <v>2</v>
      </c>
      <c r="L246" s="246">
        <v>0</v>
      </c>
      <c r="M246" s="247"/>
      <c r="N246" s="248">
        <f t="shared" si="55"/>
        <v>0</v>
      </c>
      <c r="O246" s="240"/>
      <c r="P246" s="240"/>
      <c r="Q246" s="240"/>
      <c r="R246" s="36"/>
      <c r="T246" s="172" t="s">
        <v>20</v>
      </c>
      <c r="U246" s="43" t="s">
        <v>43</v>
      </c>
      <c r="V246" s="35"/>
      <c r="W246" s="173">
        <f t="shared" si="56"/>
        <v>0</v>
      </c>
      <c r="X246" s="173">
        <v>4.8300000000000001E-3</v>
      </c>
      <c r="Y246" s="173">
        <f t="shared" si="57"/>
        <v>9.6600000000000002E-3</v>
      </c>
      <c r="Z246" s="173">
        <v>0</v>
      </c>
      <c r="AA246" s="174">
        <f t="shared" si="58"/>
        <v>0</v>
      </c>
      <c r="AR246" s="17" t="s">
        <v>182</v>
      </c>
      <c r="AT246" s="17" t="s">
        <v>158</v>
      </c>
      <c r="AU246" s="17" t="s">
        <v>88</v>
      </c>
      <c r="AY246" s="17" t="s">
        <v>151</v>
      </c>
      <c r="BE246" s="109">
        <f t="shared" si="59"/>
        <v>0</v>
      </c>
      <c r="BF246" s="109">
        <f t="shared" si="60"/>
        <v>0</v>
      </c>
      <c r="BG246" s="109">
        <f t="shared" si="61"/>
        <v>0</v>
      </c>
      <c r="BH246" s="109">
        <f t="shared" si="62"/>
        <v>0</v>
      </c>
      <c r="BI246" s="109">
        <f t="shared" si="63"/>
        <v>0</v>
      </c>
      <c r="BJ246" s="17" t="s">
        <v>85</v>
      </c>
      <c r="BK246" s="175">
        <f t="shared" si="64"/>
        <v>0</v>
      </c>
      <c r="BL246" s="17" t="s">
        <v>91</v>
      </c>
      <c r="BM246" s="17" t="s">
        <v>429</v>
      </c>
    </row>
    <row r="247" spans="2:65" s="1" customFormat="1" ht="57" customHeight="1">
      <c r="B247" s="34"/>
      <c r="C247" s="167" t="s">
        <v>430</v>
      </c>
      <c r="D247" s="167" t="s">
        <v>152</v>
      </c>
      <c r="E247" s="168" t="s">
        <v>289</v>
      </c>
      <c r="F247" s="241" t="s">
        <v>290</v>
      </c>
      <c r="G247" s="241"/>
      <c r="H247" s="241"/>
      <c r="I247" s="241"/>
      <c r="J247" s="169" t="s">
        <v>165</v>
      </c>
      <c r="K247" s="170">
        <v>1</v>
      </c>
      <c r="L247" s="239">
        <v>0</v>
      </c>
      <c r="M247" s="242"/>
      <c r="N247" s="240">
        <f t="shared" si="55"/>
        <v>0</v>
      </c>
      <c r="O247" s="240"/>
      <c r="P247" s="240"/>
      <c r="Q247" s="240"/>
      <c r="R247" s="36"/>
      <c r="T247" s="172" t="s">
        <v>20</v>
      </c>
      <c r="U247" s="43" t="s">
        <v>43</v>
      </c>
      <c r="V247" s="35"/>
      <c r="W247" s="173">
        <f t="shared" si="56"/>
        <v>0</v>
      </c>
      <c r="X247" s="173">
        <v>0</v>
      </c>
      <c r="Y247" s="173">
        <f t="shared" si="57"/>
        <v>0</v>
      </c>
      <c r="Z247" s="173">
        <v>0</v>
      </c>
      <c r="AA247" s="174">
        <f t="shared" si="58"/>
        <v>0</v>
      </c>
      <c r="AR247" s="17" t="s">
        <v>156</v>
      </c>
      <c r="AT247" s="17" t="s">
        <v>152</v>
      </c>
      <c r="AU247" s="17" t="s">
        <v>88</v>
      </c>
      <c r="AY247" s="17" t="s">
        <v>151</v>
      </c>
      <c r="BE247" s="109">
        <f t="shared" si="59"/>
        <v>0</v>
      </c>
      <c r="BF247" s="109">
        <f t="shared" si="60"/>
        <v>0</v>
      </c>
      <c r="BG247" s="109">
        <f t="shared" si="61"/>
        <v>0</v>
      </c>
      <c r="BH247" s="109">
        <f t="shared" si="62"/>
        <v>0</v>
      </c>
      <c r="BI247" s="109">
        <f t="shared" si="63"/>
        <v>0</v>
      </c>
      <c r="BJ247" s="17" t="s">
        <v>85</v>
      </c>
      <c r="BK247" s="175">
        <f t="shared" si="64"/>
        <v>0</v>
      </c>
      <c r="BL247" s="17" t="s">
        <v>156</v>
      </c>
      <c r="BM247" s="17" t="s">
        <v>431</v>
      </c>
    </row>
    <row r="248" spans="2:65" s="9" customFormat="1" ht="29.85" customHeight="1">
      <c r="B248" s="156"/>
      <c r="C248" s="157"/>
      <c r="D248" s="166" t="s">
        <v>123</v>
      </c>
      <c r="E248" s="166"/>
      <c r="F248" s="166"/>
      <c r="G248" s="166"/>
      <c r="H248" s="166"/>
      <c r="I248" s="166"/>
      <c r="J248" s="166"/>
      <c r="K248" s="166"/>
      <c r="L248" s="166"/>
      <c r="M248" s="166"/>
      <c r="N248" s="234">
        <f>BK248</f>
        <v>0</v>
      </c>
      <c r="O248" s="235"/>
      <c r="P248" s="235"/>
      <c r="Q248" s="235"/>
      <c r="R248" s="159"/>
      <c r="T248" s="160"/>
      <c r="U248" s="157"/>
      <c r="V248" s="157"/>
      <c r="W248" s="161">
        <f>W249+W272</f>
        <v>0</v>
      </c>
      <c r="X248" s="157"/>
      <c r="Y248" s="161">
        <f>Y249+Y272</f>
        <v>4.4116409500000007</v>
      </c>
      <c r="Z248" s="157"/>
      <c r="AA248" s="162">
        <f>AA249+AA272</f>
        <v>0</v>
      </c>
      <c r="AR248" s="163" t="s">
        <v>88</v>
      </c>
      <c r="AT248" s="164" t="s">
        <v>75</v>
      </c>
      <c r="AU248" s="164" t="s">
        <v>82</v>
      </c>
      <c r="AY248" s="163" t="s">
        <v>151</v>
      </c>
      <c r="BK248" s="165">
        <f>BK249+BK272</f>
        <v>0</v>
      </c>
    </row>
    <row r="249" spans="2:65" s="9" customFormat="1" ht="14.85" customHeight="1">
      <c r="B249" s="156"/>
      <c r="C249" s="157"/>
      <c r="D249" s="166" t="s">
        <v>119</v>
      </c>
      <c r="E249" s="166"/>
      <c r="F249" s="166"/>
      <c r="G249" s="166"/>
      <c r="H249" s="166"/>
      <c r="I249" s="166"/>
      <c r="J249" s="166"/>
      <c r="K249" s="166"/>
      <c r="L249" s="166"/>
      <c r="M249" s="166"/>
      <c r="N249" s="236">
        <f>BK249</f>
        <v>0</v>
      </c>
      <c r="O249" s="237"/>
      <c r="P249" s="237"/>
      <c r="Q249" s="237"/>
      <c r="R249" s="159"/>
      <c r="T249" s="160"/>
      <c r="U249" s="157"/>
      <c r="V249" s="157"/>
      <c r="W249" s="161">
        <f>SUM(W250:W271)</f>
        <v>0</v>
      </c>
      <c r="X249" s="157"/>
      <c r="Y249" s="161">
        <f>SUM(Y250:Y271)</f>
        <v>0.19208575</v>
      </c>
      <c r="Z249" s="157"/>
      <c r="AA249" s="162">
        <f>SUM(AA250:AA271)</f>
        <v>0</v>
      </c>
      <c r="AR249" s="163" t="s">
        <v>88</v>
      </c>
      <c r="AT249" s="164" t="s">
        <v>75</v>
      </c>
      <c r="AU249" s="164" t="s">
        <v>85</v>
      </c>
      <c r="AY249" s="163" t="s">
        <v>151</v>
      </c>
      <c r="BK249" s="165">
        <f>SUM(BK250:BK271)</f>
        <v>0</v>
      </c>
    </row>
    <row r="250" spans="2:65" s="1" customFormat="1" ht="31.5" customHeight="1">
      <c r="B250" s="34"/>
      <c r="C250" s="167" t="s">
        <v>432</v>
      </c>
      <c r="D250" s="167" t="s">
        <v>152</v>
      </c>
      <c r="E250" s="168" t="s">
        <v>153</v>
      </c>
      <c r="F250" s="241" t="s">
        <v>154</v>
      </c>
      <c r="G250" s="241"/>
      <c r="H250" s="241"/>
      <c r="I250" s="241"/>
      <c r="J250" s="169" t="s">
        <v>155</v>
      </c>
      <c r="K250" s="170">
        <v>4</v>
      </c>
      <c r="L250" s="239">
        <v>0</v>
      </c>
      <c r="M250" s="242"/>
      <c r="N250" s="240">
        <f t="shared" ref="N250:N271" si="65">ROUND(L250*K250,3)</f>
        <v>0</v>
      </c>
      <c r="O250" s="240"/>
      <c r="P250" s="240"/>
      <c r="Q250" s="240"/>
      <c r="R250" s="36"/>
      <c r="T250" s="172" t="s">
        <v>20</v>
      </c>
      <c r="U250" s="43" t="s">
        <v>43</v>
      </c>
      <c r="V250" s="35"/>
      <c r="W250" s="173">
        <f t="shared" ref="W250:W271" si="66">V250*K250</f>
        <v>0</v>
      </c>
      <c r="X250" s="173">
        <v>0</v>
      </c>
      <c r="Y250" s="173">
        <f t="shared" ref="Y250:Y271" si="67">X250*K250</f>
        <v>0</v>
      </c>
      <c r="Z250" s="173">
        <v>0</v>
      </c>
      <c r="AA250" s="174">
        <f t="shared" ref="AA250:AA271" si="68">Z250*K250</f>
        <v>0</v>
      </c>
      <c r="AR250" s="17" t="s">
        <v>156</v>
      </c>
      <c r="AT250" s="17" t="s">
        <v>152</v>
      </c>
      <c r="AU250" s="17" t="s">
        <v>88</v>
      </c>
      <c r="AY250" s="17" t="s">
        <v>151</v>
      </c>
      <c r="BE250" s="109">
        <f t="shared" ref="BE250:BE271" si="69">IF(U250="základná",N250,0)</f>
        <v>0</v>
      </c>
      <c r="BF250" s="109">
        <f t="shared" ref="BF250:BF271" si="70">IF(U250="znížená",N250,0)</f>
        <v>0</v>
      </c>
      <c r="BG250" s="109">
        <f t="shared" ref="BG250:BG271" si="71">IF(U250="zákl. prenesená",N250,0)</f>
        <v>0</v>
      </c>
      <c r="BH250" s="109">
        <f t="shared" ref="BH250:BH271" si="72">IF(U250="zníž. prenesená",N250,0)</f>
        <v>0</v>
      </c>
      <c r="BI250" s="109">
        <f t="shared" ref="BI250:BI271" si="73">IF(U250="nulová",N250,0)</f>
        <v>0</v>
      </c>
      <c r="BJ250" s="17" t="s">
        <v>85</v>
      </c>
      <c r="BK250" s="175">
        <f t="shared" ref="BK250:BK271" si="74">ROUND(L250*K250,3)</f>
        <v>0</v>
      </c>
      <c r="BL250" s="17" t="s">
        <v>156</v>
      </c>
      <c r="BM250" s="17" t="s">
        <v>433</v>
      </c>
    </row>
    <row r="251" spans="2:65" s="1" customFormat="1" ht="22.5" customHeight="1">
      <c r="B251" s="34"/>
      <c r="C251" s="176" t="s">
        <v>434</v>
      </c>
      <c r="D251" s="176" t="s">
        <v>158</v>
      </c>
      <c r="E251" s="177" t="s">
        <v>159</v>
      </c>
      <c r="F251" s="245" t="s">
        <v>160</v>
      </c>
      <c r="G251" s="245"/>
      <c r="H251" s="245"/>
      <c r="I251" s="245"/>
      <c r="J251" s="178" t="s">
        <v>155</v>
      </c>
      <c r="K251" s="179">
        <v>4</v>
      </c>
      <c r="L251" s="246">
        <v>0</v>
      </c>
      <c r="M251" s="247"/>
      <c r="N251" s="248">
        <f t="shared" si="65"/>
        <v>0</v>
      </c>
      <c r="O251" s="240"/>
      <c r="P251" s="240"/>
      <c r="Q251" s="240"/>
      <c r="R251" s="36"/>
      <c r="T251" s="172" t="s">
        <v>20</v>
      </c>
      <c r="U251" s="43" t="s">
        <v>43</v>
      </c>
      <c r="V251" s="35"/>
      <c r="W251" s="173">
        <f t="shared" si="66"/>
        <v>0</v>
      </c>
      <c r="X251" s="173">
        <v>1.0200000000000001E-3</v>
      </c>
      <c r="Y251" s="173">
        <f t="shared" si="67"/>
        <v>4.0800000000000003E-3</v>
      </c>
      <c r="Z251" s="173">
        <v>0</v>
      </c>
      <c r="AA251" s="174">
        <f t="shared" si="68"/>
        <v>0</v>
      </c>
      <c r="AR251" s="17" t="s">
        <v>161</v>
      </c>
      <c r="AT251" s="17" t="s">
        <v>158</v>
      </c>
      <c r="AU251" s="17" t="s">
        <v>88</v>
      </c>
      <c r="AY251" s="17" t="s">
        <v>151</v>
      </c>
      <c r="BE251" s="109">
        <f t="shared" si="69"/>
        <v>0</v>
      </c>
      <c r="BF251" s="109">
        <f t="shared" si="70"/>
        <v>0</v>
      </c>
      <c r="BG251" s="109">
        <f t="shared" si="71"/>
        <v>0</v>
      </c>
      <c r="BH251" s="109">
        <f t="shared" si="72"/>
        <v>0</v>
      </c>
      <c r="BI251" s="109">
        <f t="shared" si="73"/>
        <v>0</v>
      </c>
      <c r="BJ251" s="17" t="s">
        <v>85</v>
      </c>
      <c r="BK251" s="175">
        <f t="shared" si="74"/>
        <v>0</v>
      </c>
      <c r="BL251" s="17" t="s">
        <v>156</v>
      </c>
      <c r="BM251" s="17" t="s">
        <v>435</v>
      </c>
    </row>
    <row r="252" spans="2:65" s="1" customFormat="1" ht="31.5" customHeight="1">
      <c r="B252" s="34"/>
      <c r="C252" s="167" t="s">
        <v>436</v>
      </c>
      <c r="D252" s="167" t="s">
        <v>152</v>
      </c>
      <c r="E252" s="168" t="s">
        <v>163</v>
      </c>
      <c r="F252" s="241" t="s">
        <v>164</v>
      </c>
      <c r="G252" s="241"/>
      <c r="H252" s="241"/>
      <c r="I252" s="241"/>
      <c r="J252" s="169" t="s">
        <v>165</v>
      </c>
      <c r="K252" s="170">
        <v>2</v>
      </c>
      <c r="L252" s="239">
        <v>0</v>
      </c>
      <c r="M252" s="242"/>
      <c r="N252" s="240">
        <f t="shared" si="65"/>
        <v>0</v>
      </c>
      <c r="O252" s="240"/>
      <c r="P252" s="240"/>
      <c r="Q252" s="240"/>
      <c r="R252" s="36"/>
      <c r="T252" s="172" t="s">
        <v>20</v>
      </c>
      <c r="U252" s="43" t="s">
        <v>43</v>
      </c>
      <c r="V252" s="35"/>
      <c r="W252" s="173">
        <f t="shared" si="66"/>
        <v>0</v>
      </c>
      <c r="X252" s="173">
        <v>0</v>
      </c>
      <c r="Y252" s="173">
        <f t="shared" si="67"/>
        <v>0</v>
      </c>
      <c r="Z252" s="173">
        <v>0</v>
      </c>
      <c r="AA252" s="174">
        <f t="shared" si="68"/>
        <v>0</v>
      </c>
      <c r="AR252" s="17" t="s">
        <v>156</v>
      </c>
      <c r="AT252" s="17" t="s">
        <v>152</v>
      </c>
      <c r="AU252" s="17" t="s">
        <v>88</v>
      </c>
      <c r="AY252" s="17" t="s">
        <v>151</v>
      </c>
      <c r="BE252" s="109">
        <f t="shared" si="69"/>
        <v>0</v>
      </c>
      <c r="BF252" s="109">
        <f t="shared" si="70"/>
        <v>0</v>
      </c>
      <c r="BG252" s="109">
        <f t="shared" si="71"/>
        <v>0</v>
      </c>
      <c r="BH252" s="109">
        <f t="shared" si="72"/>
        <v>0</v>
      </c>
      <c r="BI252" s="109">
        <f t="shared" si="73"/>
        <v>0</v>
      </c>
      <c r="BJ252" s="17" t="s">
        <v>85</v>
      </c>
      <c r="BK252" s="175">
        <f t="shared" si="74"/>
        <v>0</v>
      </c>
      <c r="BL252" s="17" t="s">
        <v>156</v>
      </c>
      <c r="BM252" s="17" t="s">
        <v>437</v>
      </c>
    </row>
    <row r="253" spans="2:65" s="1" customFormat="1" ht="22.5" customHeight="1">
      <c r="B253" s="34"/>
      <c r="C253" s="176" t="s">
        <v>438</v>
      </c>
      <c r="D253" s="176" t="s">
        <v>158</v>
      </c>
      <c r="E253" s="177" t="s">
        <v>167</v>
      </c>
      <c r="F253" s="245" t="s">
        <v>168</v>
      </c>
      <c r="G253" s="245"/>
      <c r="H253" s="245"/>
      <c r="I253" s="245"/>
      <c r="J253" s="178" t="s">
        <v>165</v>
      </c>
      <c r="K253" s="179">
        <v>2</v>
      </c>
      <c r="L253" s="246">
        <v>0</v>
      </c>
      <c r="M253" s="247"/>
      <c r="N253" s="248">
        <f t="shared" si="65"/>
        <v>0</v>
      </c>
      <c r="O253" s="240"/>
      <c r="P253" s="240"/>
      <c r="Q253" s="240"/>
      <c r="R253" s="36"/>
      <c r="T253" s="172" t="s">
        <v>20</v>
      </c>
      <c r="U253" s="43" t="s">
        <v>43</v>
      </c>
      <c r="V253" s="35"/>
      <c r="W253" s="173">
        <f t="shared" si="66"/>
        <v>0</v>
      </c>
      <c r="X253" s="173">
        <v>6.0000000000000002E-5</v>
      </c>
      <c r="Y253" s="173">
        <f t="shared" si="67"/>
        <v>1.2E-4</v>
      </c>
      <c r="Z253" s="173">
        <v>0</v>
      </c>
      <c r="AA253" s="174">
        <f t="shared" si="68"/>
        <v>0</v>
      </c>
      <c r="AR253" s="17" t="s">
        <v>161</v>
      </c>
      <c r="AT253" s="17" t="s">
        <v>158</v>
      </c>
      <c r="AU253" s="17" t="s">
        <v>88</v>
      </c>
      <c r="AY253" s="17" t="s">
        <v>151</v>
      </c>
      <c r="BE253" s="109">
        <f t="shared" si="69"/>
        <v>0</v>
      </c>
      <c r="BF253" s="109">
        <f t="shared" si="70"/>
        <v>0</v>
      </c>
      <c r="BG253" s="109">
        <f t="shared" si="71"/>
        <v>0</v>
      </c>
      <c r="BH253" s="109">
        <f t="shared" si="72"/>
        <v>0</v>
      </c>
      <c r="BI253" s="109">
        <f t="shared" si="73"/>
        <v>0</v>
      </c>
      <c r="BJ253" s="17" t="s">
        <v>85</v>
      </c>
      <c r="BK253" s="175">
        <f t="shared" si="74"/>
        <v>0</v>
      </c>
      <c r="BL253" s="17" t="s">
        <v>156</v>
      </c>
      <c r="BM253" s="17" t="s">
        <v>439</v>
      </c>
    </row>
    <row r="254" spans="2:65" s="1" customFormat="1" ht="31.5" customHeight="1">
      <c r="B254" s="34"/>
      <c r="C254" s="167" t="s">
        <v>440</v>
      </c>
      <c r="D254" s="167" t="s">
        <v>152</v>
      </c>
      <c r="E254" s="168" t="s">
        <v>171</v>
      </c>
      <c r="F254" s="241" t="s">
        <v>172</v>
      </c>
      <c r="G254" s="241"/>
      <c r="H254" s="241"/>
      <c r="I254" s="241"/>
      <c r="J254" s="169" t="s">
        <v>165</v>
      </c>
      <c r="K254" s="170">
        <v>2</v>
      </c>
      <c r="L254" s="239">
        <v>0</v>
      </c>
      <c r="M254" s="242"/>
      <c r="N254" s="240">
        <f t="shared" si="65"/>
        <v>0</v>
      </c>
      <c r="O254" s="240"/>
      <c r="P254" s="240"/>
      <c r="Q254" s="240"/>
      <c r="R254" s="36"/>
      <c r="T254" s="172" t="s">
        <v>20</v>
      </c>
      <c r="U254" s="43" t="s">
        <v>43</v>
      </c>
      <c r="V254" s="35"/>
      <c r="W254" s="173">
        <f t="shared" si="66"/>
        <v>0</v>
      </c>
      <c r="X254" s="173">
        <v>0</v>
      </c>
      <c r="Y254" s="173">
        <f t="shared" si="67"/>
        <v>0</v>
      </c>
      <c r="Z254" s="173">
        <v>0</v>
      </c>
      <c r="AA254" s="174">
        <f t="shared" si="68"/>
        <v>0</v>
      </c>
      <c r="AR254" s="17" t="s">
        <v>156</v>
      </c>
      <c r="AT254" s="17" t="s">
        <v>152</v>
      </c>
      <c r="AU254" s="17" t="s">
        <v>88</v>
      </c>
      <c r="AY254" s="17" t="s">
        <v>151</v>
      </c>
      <c r="BE254" s="109">
        <f t="shared" si="69"/>
        <v>0</v>
      </c>
      <c r="BF254" s="109">
        <f t="shared" si="70"/>
        <v>0</v>
      </c>
      <c r="BG254" s="109">
        <f t="shared" si="71"/>
        <v>0</v>
      </c>
      <c r="BH254" s="109">
        <f t="shared" si="72"/>
        <v>0</v>
      </c>
      <c r="BI254" s="109">
        <f t="shared" si="73"/>
        <v>0</v>
      </c>
      <c r="BJ254" s="17" t="s">
        <v>85</v>
      </c>
      <c r="BK254" s="175">
        <f t="shared" si="74"/>
        <v>0</v>
      </c>
      <c r="BL254" s="17" t="s">
        <v>156</v>
      </c>
      <c r="BM254" s="17" t="s">
        <v>441</v>
      </c>
    </row>
    <row r="255" spans="2:65" s="1" customFormat="1" ht="22.5" customHeight="1">
      <c r="B255" s="34"/>
      <c r="C255" s="167" t="s">
        <v>442</v>
      </c>
      <c r="D255" s="167" t="s">
        <v>152</v>
      </c>
      <c r="E255" s="168" t="s">
        <v>175</v>
      </c>
      <c r="F255" s="241" t="s">
        <v>176</v>
      </c>
      <c r="G255" s="241"/>
      <c r="H255" s="241"/>
      <c r="I255" s="241"/>
      <c r="J255" s="169" t="s">
        <v>165</v>
      </c>
      <c r="K255" s="170">
        <v>2</v>
      </c>
      <c r="L255" s="239">
        <v>0</v>
      </c>
      <c r="M255" s="242"/>
      <c r="N255" s="240">
        <f t="shared" si="65"/>
        <v>0</v>
      </c>
      <c r="O255" s="240"/>
      <c r="P255" s="240"/>
      <c r="Q255" s="240"/>
      <c r="R255" s="36"/>
      <c r="T255" s="172" t="s">
        <v>20</v>
      </c>
      <c r="U255" s="43" t="s">
        <v>43</v>
      </c>
      <c r="V255" s="35"/>
      <c r="W255" s="173">
        <f t="shared" si="66"/>
        <v>0</v>
      </c>
      <c r="X255" s="173">
        <v>0</v>
      </c>
      <c r="Y255" s="173">
        <f t="shared" si="67"/>
        <v>0</v>
      </c>
      <c r="Z255" s="173">
        <v>0</v>
      </c>
      <c r="AA255" s="174">
        <f t="shared" si="68"/>
        <v>0</v>
      </c>
      <c r="AR255" s="17" t="s">
        <v>156</v>
      </c>
      <c r="AT255" s="17" t="s">
        <v>152</v>
      </c>
      <c r="AU255" s="17" t="s">
        <v>88</v>
      </c>
      <c r="AY255" s="17" t="s">
        <v>151</v>
      </c>
      <c r="BE255" s="109">
        <f t="shared" si="69"/>
        <v>0</v>
      </c>
      <c r="BF255" s="109">
        <f t="shared" si="70"/>
        <v>0</v>
      </c>
      <c r="BG255" s="109">
        <f t="shared" si="71"/>
        <v>0</v>
      </c>
      <c r="BH255" s="109">
        <f t="shared" si="72"/>
        <v>0</v>
      </c>
      <c r="BI255" s="109">
        <f t="shared" si="73"/>
        <v>0</v>
      </c>
      <c r="BJ255" s="17" t="s">
        <v>85</v>
      </c>
      <c r="BK255" s="175">
        <f t="shared" si="74"/>
        <v>0</v>
      </c>
      <c r="BL255" s="17" t="s">
        <v>156</v>
      </c>
      <c r="BM255" s="17" t="s">
        <v>443</v>
      </c>
    </row>
    <row r="256" spans="2:65" s="1" customFormat="1" ht="31.5" customHeight="1">
      <c r="B256" s="34"/>
      <c r="C256" s="176" t="s">
        <v>444</v>
      </c>
      <c r="D256" s="176" t="s">
        <v>158</v>
      </c>
      <c r="E256" s="177" t="s">
        <v>179</v>
      </c>
      <c r="F256" s="245" t="s">
        <v>180</v>
      </c>
      <c r="G256" s="245"/>
      <c r="H256" s="245"/>
      <c r="I256" s="245"/>
      <c r="J256" s="178" t="s">
        <v>165</v>
      </c>
      <c r="K256" s="179">
        <v>2</v>
      </c>
      <c r="L256" s="246">
        <v>0</v>
      </c>
      <c r="M256" s="247"/>
      <c r="N256" s="248">
        <f t="shared" si="65"/>
        <v>0</v>
      </c>
      <c r="O256" s="240"/>
      <c r="P256" s="240"/>
      <c r="Q256" s="240"/>
      <c r="R256" s="36"/>
      <c r="T256" s="172" t="s">
        <v>20</v>
      </c>
      <c r="U256" s="43" t="s">
        <v>43</v>
      </c>
      <c r="V256" s="35"/>
      <c r="W256" s="173">
        <f t="shared" si="66"/>
        <v>0</v>
      </c>
      <c r="X256" s="173">
        <v>4.8000000000000001E-2</v>
      </c>
      <c r="Y256" s="173">
        <f t="shared" si="67"/>
        <v>9.6000000000000002E-2</v>
      </c>
      <c r="Z256" s="173">
        <v>0</v>
      </c>
      <c r="AA256" s="174">
        <f t="shared" si="68"/>
        <v>0</v>
      </c>
      <c r="AR256" s="17" t="s">
        <v>161</v>
      </c>
      <c r="AT256" s="17" t="s">
        <v>158</v>
      </c>
      <c r="AU256" s="17" t="s">
        <v>88</v>
      </c>
      <c r="AY256" s="17" t="s">
        <v>151</v>
      </c>
      <c r="BE256" s="109">
        <f t="shared" si="69"/>
        <v>0</v>
      </c>
      <c r="BF256" s="109">
        <f t="shared" si="70"/>
        <v>0</v>
      </c>
      <c r="BG256" s="109">
        <f t="shared" si="71"/>
        <v>0</v>
      </c>
      <c r="BH256" s="109">
        <f t="shared" si="72"/>
        <v>0</v>
      </c>
      <c r="BI256" s="109">
        <f t="shared" si="73"/>
        <v>0</v>
      </c>
      <c r="BJ256" s="17" t="s">
        <v>85</v>
      </c>
      <c r="BK256" s="175">
        <f t="shared" si="74"/>
        <v>0</v>
      </c>
      <c r="BL256" s="17" t="s">
        <v>156</v>
      </c>
      <c r="BM256" s="17" t="s">
        <v>445</v>
      </c>
    </row>
    <row r="257" spans="2:65" s="1" customFormat="1" ht="22.5" customHeight="1">
      <c r="B257" s="34"/>
      <c r="C257" s="167" t="s">
        <v>446</v>
      </c>
      <c r="D257" s="167" t="s">
        <v>152</v>
      </c>
      <c r="E257" s="168" t="s">
        <v>183</v>
      </c>
      <c r="F257" s="241" t="s">
        <v>184</v>
      </c>
      <c r="G257" s="241"/>
      <c r="H257" s="241"/>
      <c r="I257" s="241"/>
      <c r="J257" s="169" t="s">
        <v>165</v>
      </c>
      <c r="K257" s="170">
        <v>2</v>
      </c>
      <c r="L257" s="239">
        <v>0</v>
      </c>
      <c r="M257" s="242"/>
      <c r="N257" s="240">
        <f t="shared" si="65"/>
        <v>0</v>
      </c>
      <c r="O257" s="240"/>
      <c r="P257" s="240"/>
      <c r="Q257" s="240"/>
      <c r="R257" s="36"/>
      <c r="T257" s="172" t="s">
        <v>20</v>
      </c>
      <c r="U257" s="43" t="s">
        <v>43</v>
      </c>
      <c r="V257" s="35"/>
      <c r="W257" s="173">
        <f t="shared" si="66"/>
        <v>0</v>
      </c>
      <c r="X257" s="173">
        <v>0</v>
      </c>
      <c r="Y257" s="173">
        <f t="shared" si="67"/>
        <v>0</v>
      </c>
      <c r="Z257" s="173">
        <v>0</v>
      </c>
      <c r="AA257" s="174">
        <f t="shared" si="68"/>
        <v>0</v>
      </c>
      <c r="AR257" s="17" t="s">
        <v>156</v>
      </c>
      <c r="AT257" s="17" t="s">
        <v>152</v>
      </c>
      <c r="AU257" s="17" t="s">
        <v>88</v>
      </c>
      <c r="AY257" s="17" t="s">
        <v>151</v>
      </c>
      <c r="BE257" s="109">
        <f t="shared" si="69"/>
        <v>0</v>
      </c>
      <c r="BF257" s="109">
        <f t="shared" si="70"/>
        <v>0</v>
      </c>
      <c r="BG257" s="109">
        <f t="shared" si="71"/>
        <v>0</v>
      </c>
      <c r="BH257" s="109">
        <f t="shared" si="72"/>
        <v>0</v>
      </c>
      <c r="BI257" s="109">
        <f t="shared" si="73"/>
        <v>0</v>
      </c>
      <c r="BJ257" s="17" t="s">
        <v>85</v>
      </c>
      <c r="BK257" s="175">
        <f t="shared" si="74"/>
        <v>0</v>
      </c>
      <c r="BL257" s="17" t="s">
        <v>156</v>
      </c>
      <c r="BM257" s="17" t="s">
        <v>447</v>
      </c>
    </row>
    <row r="258" spans="2:65" s="1" customFormat="1" ht="22.5" customHeight="1">
      <c r="B258" s="34"/>
      <c r="C258" s="176" t="s">
        <v>448</v>
      </c>
      <c r="D258" s="176" t="s">
        <v>158</v>
      </c>
      <c r="E258" s="177" t="s">
        <v>187</v>
      </c>
      <c r="F258" s="245" t="s">
        <v>188</v>
      </c>
      <c r="G258" s="245"/>
      <c r="H258" s="245"/>
      <c r="I258" s="245"/>
      <c r="J258" s="178" t="s">
        <v>165</v>
      </c>
      <c r="K258" s="179">
        <v>2</v>
      </c>
      <c r="L258" s="246">
        <v>0</v>
      </c>
      <c r="M258" s="247"/>
      <c r="N258" s="248">
        <f t="shared" si="65"/>
        <v>0</v>
      </c>
      <c r="O258" s="240"/>
      <c r="P258" s="240"/>
      <c r="Q258" s="240"/>
      <c r="R258" s="36"/>
      <c r="T258" s="172" t="s">
        <v>20</v>
      </c>
      <c r="U258" s="43" t="s">
        <v>43</v>
      </c>
      <c r="V258" s="35"/>
      <c r="W258" s="173">
        <f t="shared" si="66"/>
        <v>0</v>
      </c>
      <c r="X258" s="173">
        <v>4.13E-3</v>
      </c>
      <c r="Y258" s="173">
        <f t="shared" si="67"/>
        <v>8.26E-3</v>
      </c>
      <c r="Z258" s="173">
        <v>0</v>
      </c>
      <c r="AA258" s="174">
        <f t="shared" si="68"/>
        <v>0</v>
      </c>
      <c r="AR258" s="17" t="s">
        <v>161</v>
      </c>
      <c r="AT258" s="17" t="s">
        <v>158</v>
      </c>
      <c r="AU258" s="17" t="s">
        <v>88</v>
      </c>
      <c r="AY258" s="17" t="s">
        <v>151</v>
      </c>
      <c r="BE258" s="109">
        <f t="shared" si="69"/>
        <v>0</v>
      </c>
      <c r="BF258" s="109">
        <f t="shared" si="70"/>
        <v>0</v>
      </c>
      <c r="BG258" s="109">
        <f t="shared" si="71"/>
        <v>0</v>
      </c>
      <c r="BH258" s="109">
        <f t="shared" si="72"/>
        <v>0</v>
      </c>
      <c r="BI258" s="109">
        <f t="shared" si="73"/>
        <v>0</v>
      </c>
      <c r="BJ258" s="17" t="s">
        <v>85</v>
      </c>
      <c r="BK258" s="175">
        <f t="shared" si="74"/>
        <v>0</v>
      </c>
      <c r="BL258" s="17" t="s">
        <v>156</v>
      </c>
      <c r="BM258" s="17" t="s">
        <v>449</v>
      </c>
    </row>
    <row r="259" spans="2:65" s="1" customFormat="1" ht="22.5" customHeight="1">
      <c r="B259" s="34"/>
      <c r="C259" s="167" t="s">
        <v>450</v>
      </c>
      <c r="D259" s="167" t="s">
        <v>152</v>
      </c>
      <c r="E259" s="168" t="s">
        <v>191</v>
      </c>
      <c r="F259" s="241" t="s">
        <v>192</v>
      </c>
      <c r="G259" s="241"/>
      <c r="H259" s="241"/>
      <c r="I259" s="241"/>
      <c r="J259" s="169" t="s">
        <v>155</v>
      </c>
      <c r="K259" s="170">
        <v>70</v>
      </c>
      <c r="L259" s="239">
        <v>0</v>
      </c>
      <c r="M259" s="242"/>
      <c r="N259" s="240">
        <f t="shared" si="65"/>
        <v>0</v>
      </c>
      <c r="O259" s="240"/>
      <c r="P259" s="240"/>
      <c r="Q259" s="240"/>
      <c r="R259" s="36"/>
      <c r="T259" s="172" t="s">
        <v>20</v>
      </c>
      <c r="U259" s="43" t="s">
        <v>43</v>
      </c>
      <c r="V259" s="35"/>
      <c r="W259" s="173">
        <f t="shared" si="66"/>
        <v>0</v>
      </c>
      <c r="X259" s="173">
        <v>0</v>
      </c>
      <c r="Y259" s="173">
        <f t="shared" si="67"/>
        <v>0</v>
      </c>
      <c r="Z259" s="173">
        <v>0</v>
      </c>
      <c r="AA259" s="174">
        <f t="shared" si="68"/>
        <v>0</v>
      </c>
      <c r="AR259" s="17" t="s">
        <v>156</v>
      </c>
      <c r="AT259" s="17" t="s">
        <v>152</v>
      </c>
      <c r="AU259" s="17" t="s">
        <v>88</v>
      </c>
      <c r="AY259" s="17" t="s">
        <v>151</v>
      </c>
      <c r="BE259" s="109">
        <f t="shared" si="69"/>
        <v>0</v>
      </c>
      <c r="BF259" s="109">
        <f t="shared" si="70"/>
        <v>0</v>
      </c>
      <c r="BG259" s="109">
        <f t="shared" si="71"/>
        <v>0</v>
      </c>
      <c r="BH259" s="109">
        <f t="shared" si="72"/>
        <v>0</v>
      </c>
      <c r="BI259" s="109">
        <f t="shared" si="73"/>
        <v>0</v>
      </c>
      <c r="BJ259" s="17" t="s">
        <v>85</v>
      </c>
      <c r="BK259" s="175">
        <f t="shared" si="74"/>
        <v>0</v>
      </c>
      <c r="BL259" s="17" t="s">
        <v>156</v>
      </c>
      <c r="BM259" s="17" t="s">
        <v>451</v>
      </c>
    </row>
    <row r="260" spans="2:65" s="1" customFormat="1" ht="31.5" customHeight="1">
      <c r="B260" s="34"/>
      <c r="C260" s="176" t="s">
        <v>452</v>
      </c>
      <c r="D260" s="176" t="s">
        <v>158</v>
      </c>
      <c r="E260" s="177" t="s">
        <v>195</v>
      </c>
      <c r="F260" s="245" t="s">
        <v>196</v>
      </c>
      <c r="G260" s="245"/>
      <c r="H260" s="245"/>
      <c r="I260" s="245"/>
      <c r="J260" s="178" t="s">
        <v>197</v>
      </c>
      <c r="K260" s="179">
        <v>1.556</v>
      </c>
      <c r="L260" s="246">
        <v>0</v>
      </c>
      <c r="M260" s="247"/>
      <c r="N260" s="248">
        <f t="shared" si="65"/>
        <v>0</v>
      </c>
      <c r="O260" s="240"/>
      <c r="P260" s="240"/>
      <c r="Q260" s="240"/>
      <c r="R260" s="36"/>
      <c r="T260" s="172" t="s">
        <v>20</v>
      </c>
      <c r="U260" s="43" t="s">
        <v>43</v>
      </c>
      <c r="V260" s="35"/>
      <c r="W260" s="173">
        <f t="shared" si="66"/>
        <v>0</v>
      </c>
      <c r="X260" s="173">
        <v>1E-3</v>
      </c>
      <c r="Y260" s="173">
        <f t="shared" si="67"/>
        <v>1.5560000000000001E-3</v>
      </c>
      <c r="Z260" s="173">
        <v>0</v>
      </c>
      <c r="AA260" s="174">
        <f t="shared" si="68"/>
        <v>0</v>
      </c>
      <c r="AR260" s="17" t="s">
        <v>161</v>
      </c>
      <c r="AT260" s="17" t="s">
        <v>158</v>
      </c>
      <c r="AU260" s="17" t="s">
        <v>88</v>
      </c>
      <c r="AY260" s="17" t="s">
        <v>151</v>
      </c>
      <c r="BE260" s="109">
        <f t="shared" si="69"/>
        <v>0</v>
      </c>
      <c r="BF260" s="109">
        <f t="shared" si="70"/>
        <v>0</v>
      </c>
      <c r="BG260" s="109">
        <f t="shared" si="71"/>
        <v>0</v>
      </c>
      <c r="BH260" s="109">
        <f t="shared" si="72"/>
        <v>0</v>
      </c>
      <c r="BI260" s="109">
        <f t="shared" si="73"/>
        <v>0</v>
      </c>
      <c r="BJ260" s="17" t="s">
        <v>85</v>
      </c>
      <c r="BK260" s="175">
        <f t="shared" si="74"/>
        <v>0</v>
      </c>
      <c r="BL260" s="17" t="s">
        <v>156</v>
      </c>
      <c r="BM260" s="17" t="s">
        <v>453</v>
      </c>
    </row>
    <row r="261" spans="2:65" s="1" customFormat="1" ht="31.5" customHeight="1">
      <c r="B261" s="34"/>
      <c r="C261" s="176" t="s">
        <v>454</v>
      </c>
      <c r="D261" s="176" t="s">
        <v>158</v>
      </c>
      <c r="E261" s="177" t="s">
        <v>200</v>
      </c>
      <c r="F261" s="245" t="s">
        <v>201</v>
      </c>
      <c r="G261" s="245"/>
      <c r="H261" s="245"/>
      <c r="I261" s="245"/>
      <c r="J261" s="178" t="s">
        <v>197</v>
      </c>
      <c r="K261" s="179">
        <v>58.332999999999998</v>
      </c>
      <c r="L261" s="246">
        <v>0</v>
      </c>
      <c r="M261" s="247"/>
      <c r="N261" s="248">
        <f t="shared" si="65"/>
        <v>0</v>
      </c>
      <c r="O261" s="240"/>
      <c r="P261" s="240"/>
      <c r="Q261" s="240"/>
      <c r="R261" s="36"/>
      <c r="T261" s="172" t="s">
        <v>20</v>
      </c>
      <c r="U261" s="43" t="s">
        <v>43</v>
      </c>
      <c r="V261" s="35"/>
      <c r="W261" s="173">
        <f t="shared" si="66"/>
        <v>0</v>
      </c>
      <c r="X261" s="173">
        <v>1E-3</v>
      </c>
      <c r="Y261" s="173">
        <f t="shared" si="67"/>
        <v>5.8333000000000003E-2</v>
      </c>
      <c r="Z261" s="173">
        <v>0</v>
      </c>
      <c r="AA261" s="174">
        <f t="shared" si="68"/>
        <v>0</v>
      </c>
      <c r="AR261" s="17" t="s">
        <v>161</v>
      </c>
      <c r="AT261" s="17" t="s">
        <v>158</v>
      </c>
      <c r="AU261" s="17" t="s">
        <v>88</v>
      </c>
      <c r="AY261" s="17" t="s">
        <v>151</v>
      </c>
      <c r="BE261" s="109">
        <f t="shared" si="69"/>
        <v>0</v>
      </c>
      <c r="BF261" s="109">
        <f t="shared" si="70"/>
        <v>0</v>
      </c>
      <c r="BG261" s="109">
        <f t="shared" si="71"/>
        <v>0</v>
      </c>
      <c r="BH261" s="109">
        <f t="shared" si="72"/>
        <v>0</v>
      </c>
      <c r="BI261" s="109">
        <f t="shared" si="73"/>
        <v>0</v>
      </c>
      <c r="BJ261" s="17" t="s">
        <v>85</v>
      </c>
      <c r="BK261" s="175">
        <f t="shared" si="74"/>
        <v>0</v>
      </c>
      <c r="BL261" s="17" t="s">
        <v>156</v>
      </c>
      <c r="BM261" s="17" t="s">
        <v>455</v>
      </c>
    </row>
    <row r="262" spans="2:65" s="1" customFormat="1" ht="22.5" customHeight="1">
      <c r="B262" s="34"/>
      <c r="C262" s="167" t="s">
        <v>456</v>
      </c>
      <c r="D262" s="167" t="s">
        <v>152</v>
      </c>
      <c r="E262" s="168" t="s">
        <v>204</v>
      </c>
      <c r="F262" s="241" t="s">
        <v>205</v>
      </c>
      <c r="G262" s="241"/>
      <c r="H262" s="241"/>
      <c r="I262" s="241"/>
      <c r="J262" s="169" t="s">
        <v>165</v>
      </c>
      <c r="K262" s="170">
        <v>4</v>
      </c>
      <c r="L262" s="239">
        <v>0</v>
      </c>
      <c r="M262" s="242"/>
      <c r="N262" s="240">
        <f t="shared" si="65"/>
        <v>0</v>
      </c>
      <c r="O262" s="240"/>
      <c r="P262" s="240"/>
      <c r="Q262" s="240"/>
      <c r="R262" s="36"/>
      <c r="T262" s="172" t="s">
        <v>20</v>
      </c>
      <c r="U262" s="43" t="s">
        <v>43</v>
      </c>
      <c r="V262" s="35"/>
      <c r="W262" s="173">
        <f t="shared" si="66"/>
        <v>0</v>
      </c>
      <c r="X262" s="173">
        <v>0</v>
      </c>
      <c r="Y262" s="173">
        <f t="shared" si="67"/>
        <v>0</v>
      </c>
      <c r="Z262" s="173">
        <v>0</v>
      </c>
      <c r="AA262" s="174">
        <f t="shared" si="68"/>
        <v>0</v>
      </c>
      <c r="AR262" s="17" t="s">
        <v>156</v>
      </c>
      <c r="AT262" s="17" t="s">
        <v>152</v>
      </c>
      <c r="AU262" s="17" t="s">
        <v>88</v>
      </c>
      <c r="AY262" s="17" t="s">
        <v>151</v>
      </c>
      <c r="BE262" s="109">
        <f t="shared" si="69"/>
        <v>0</v>
      </c>
      <c r="BF262" s="109">
        <f t="shared" si="70"/>
        <v>0</v>
      </c>
      <c r="BG262" s="109">
        <f t="shared" si="71"/>
        <v>0</v>
      </c>
      <c r="BH262" s="109">
        <f t="shared" si="72"/>
        <v>0</v>
      </c>
      <c r="BI262" s="109">
        <f t="shared" si="73"/>
        <v>0</v>
      </c>
      <c r="BJ262" s="17" t="s">
        <v>85</v>
      </c>
      <c r="BK262" s="175">
        <f t="shared" si="74"/>
        <v>0</v>
      </c>
      <c r="BL262" s="17" t="s">
        <v>156</v>
      </c>
      <c r="BM262" s="17" t="s">
        <v>457</v>
      </c>
    </row>
    <row r="263" spans="2:65" s="1" customFormat="1" ht="31.5" customHeight="1">
      <c r="B263" s="34"/>
      <c r="C263" s="176" t="s">
        <v>458</v>
      </c>
      <c r="D263" s="176" t="s">
        <v>158</v>
      </c>
      <c r="E263" s="177" t="s">
        <v>208</v>
      </c>
      <c r="F263" s="245" t="s">
        <v>209</v>
      </c>
      <c r="G263" s="245"/>
      <c r="H263" s="245"/>
      <c r="I263" s="245"/>
      <c r="J263" s="178" t="s">
        <v>165</v>
      </c>
      <c r="K263" s="179">
        <v>4</v>
      </c>
      <c r="L263" s="246">
        <v>0</v>
      </c>
      <c r="M263" s="247"/>
      <c r="N263" s="248">
        <f t="shared" si="65"/>
        <v>0</v>
      </c>
      <c r="O263" s="240"/>
      <c r="P263" s="240"/>
      <c r="Q263" s="240"/>
      <c r="R263" s="36"/>
      <c r="T263" s="172" t="s">
        <v>20</v>
      </c>
      <c r="U263" s="43" t="s">
        <v>43</v>
      </c>
      <c r="V263" s="35"/>
      <c r="W263" s="173">
        <f t="shared" si="66"/>
        <v>0</v>
      </c>
      <c r="X263" s="173">
        <v>1.6000000000000001E-4</v>
      </c>
      <c r="Y263" s="173">
        <f t="shared" si="67"/>
        <v>6.4000000000000005E-4</v>
      </c>
      <c r="Z263" s="173">
        <v>0</v>
      </c>
      <c r="AA263" s="174">
        <f t="shared" si="68"/>
        <v>0</v>
      </c>
      <c r="AR263" s="17" t="s">
        <v>161</v>
      </c>
      <c r="AT263" s="17" t="s">
        <v>158</v>
      </c>
      <c r="AU263" s="17" t="s">
        <v>88</v>
      </c>
      <c r="AY263" s="17" t="s">
        <v>151</v>
      </c>
      <c r="BE263" s="109">
        <f t="shared" si="69"/>
        <v>0</v>
      </c>
      <c r="BF263" s="109">
        <f t="shared" si="70"/>
        <v>0</v>
      </c>
      <c r="BG263" s="109">
        <f t="shared" si="71"/>
        <v>0</v>
      </c>
      <c r="BH263" s="109">
        <f t="shared" si="72"/>
        <v>0</v>
      </c>
      <c r="BI263" s="109">
        <f t="shared" si="73"/>
        <v>0</v>
      </c>
      <c r="BJ263" s="17" t="s">
        <v>85</v>
      </c>
      <c r="BK263" s="175">
        <f t="shared" si="74"/>
        <v>0</v>
      </c>
      <c r="BL263" s="17" t="s">
        <v>156</v>
      </c>
      <c r="BM263" s="17" t="s">
        <v>459</v>
      </c>
    </row>
    <row r="264" spans="2:65" s="1" customFormat="1" ht="22.5" customHeight="1">
      <c r="B264" s="34"/>
      <c r="C264" s="167" t="s">
        <v>460</v>
      </c>
      <c r="D264" s="167" t="s">
        <v>152</v>
      </c>
      <c r="E264" s="168" t="s">
        <v>212</v>
      </c>
      <c r="F264" s="241" t="s">
        <v>213</v>
      </c>
      <c r="G264" s="241"/>
      <c r="H264" s="241"/>
      <c r="I264" s="241"/>
      <c r="J264" s="169" t="s">
        <v>165</v>
      </c>
      <c r="K264" s="170">
        <v>2</v>
      </c>
      <c r="L264" s="239">
        <v>0</v>
      </c>
      <c r="M264" s="242"/>
      <c r="N264" s="240">
        <f t="shared" si="65"/>
        <v>0</v>
      </c>
      <c r="O264" s="240"/>
      <c r="P264" s="240"/>
      <c r="Q264" s="240"/>
      <c r="R264" s="36"/>
      <c r="T264" s="172" t="s">
        <v>20</v>
      </c>
      <c r="U264" s="43" t="s">
        <v>43</v>
      </c>
      <c r="V264" s="35"/>
      <c r="W264" s="173">
        <f t="shared" si="66"/>
        <v>0</v>
      </c>
      <c r="X264" s="173">
        <v>0</v>
      </c>
      <c r="Y264" s="173">
        <f t="shared" si="67"/>
        <v>0</v>
      </c>
      <c r="Z264" s="173">
        <v>0</v>
      </c>
      <c r="AA264" s="174">
        <f t="shared" si="68"/>
        <v>0</v>
      </c>
      <c r="AR264" s="17" t="s">
        <v>156</v>
      </c>
      <c r="AT264" s="17" t="s">
        <v>152</v>
      </c>
      <c r="AU264" s="17" t="s">
        <v>88</v>
      </c>
      <c r="AY264" s="17" t="s">
        <v>151</v>
      </c>
      <c r="BE264" s="109">
        <f t="shared" si="69"/>
        <v>0</v>
      </c>
      <c r="BF264" s="109">
        <f t="shared" si="70"/>
        <v>0</v>
      </c>
      <c r="BG264" s="109">
        <f t="shared" si="71"/>
        <v>0</v>
      </c>
      <c r="BH264" s="109">
        <f t="shared" si="72"/>
        <v>0</v>
      </c>
      <c r="BI264" s="109">
        <f t="shared" si="73"/>
        <v>0</v>
      </c>
      <c r="BJ264" s="17" t="s">
        <v>85</v>
      </c>
      <c r="BK264" s="175">
        <f t="shared" si="74"/>
        <v>0</v>
      </c>
      <c r="BL264" s="17" t="s">
        <v>156</v>
      </c>
      <c r="BM264" s="17" t="s">
        <v>461</v>
      </c>
    </row>
    <row r="265" spans="2:65" s="1" customFormat="1" ht="44.25" customHeight="1">
      <c r="B265" s="34"/>
      <c r="C265" s="176" t="s">
        <v>462</v>
      </c>
      <c r="D265" s="176" t="s">
        <v>158</v>
      </c>
      <c r="E265" s="177" t="s">
        <v>216</v>
      </c>
      <c r="F265" s="245" t="s">
        <v>217</v>
      </c>
      <c r="G265" s="245"/>
      <c r="H265" s="245"/>
      <c r="I265" s="245"/>
      <c r="J265" s="178" t="s">
        <v>165</v>
      </c>
      <c r="K265" s="179">
        <v>2</v>
      </c>
      <c r="L265" s="246">
        <v>0</v>
      </c>
      <c r="M265" s="247"/>
      <c r="N265" s="248">
        <f t="shared" si="65"/>
        <v>0</v>
      </c>
      <c r="O265" s="240"/>
      <c r="P265" s="240"/>
      <c r="Q265" s="240"/>
      <c r="R265" s="36"/>
      <c r="T265" s="172" t="s">
        <v>20</v>
      </c>
      <c r="U265" s="43" t="s">
        <v>43</v>
      </c>
      <c r="V265" s="35"/>
      <c r="W265" s="173">
        <f t="shared" si="66"/>
        <v>0</v>
      </c>
      <c r="X265" s="173">
        <v>1.4999999999999999E-4</v>
      </c>
      <c r="Y265" s="173">
        <f t="shared" si="67"/>
        <v>2.9999999999999997E-4</v>
      </c>
      <c r="Z265" s="173">
        <v>0</v>
      </c>
      <c r="AA265" s="174">
        <f t="shared" si="68"/>
        <v>0</v>
      </c>
      <c r="AR265" s="17" t="s">
        <v>161</v>
      </c>
      <c r="AT265" s="17" t="s">
        <v>158</v>
      </c>
      <c r="AU265" s="17" t="s">
        <v>88</v>
      </c>
      <c r="AY265" s="17" t="s">
        <v>151</v>
      </c>
      <c r="BE265" s="109">
        <f t="shared" si="69"/>
        <v>0</v>
      </c>
      <c r="BF265" s="109">
        <f t="shared" si="70"/>
        <v>0</v>
      </c>
      <c r="BG265" s="109">
        <f t="shared" si="71"/>
        <v>0</v>
      </c>
      <c r="BH265" s="109">
        <f t="shared" si="72"/>
        <v>0</v>
      </c>
      <c r="BI265" s="109">
        <f t="shared" si="73"/>
        <v>0</v>
      </c>
      <c r="BJ265" s="17" t="s">
        <v>85</v>
      </c>
      <c r="BK265" s="175">
        <f t="shared" si="74"/>
        <v>0</v>
      </c>
      <c r="BL265" s="17" t="s">
        <v>156</v>
      </c>
      <c r="BM265" s="17" t="s">
        <v>463</v>
      </c>
    </row>
    <row r="266" spans="2:65" s="1" customFormat="1" ht="22.5" customHeight="1">
      <c r="B266" s="34"/>
      <c r="C266" s="167" t="s">
        <v>464</v>
      </c>
      <c r="D266" s="167" t="s">
        <v>152</v>
      </c>
      <c r="E266" s="168" t="s">
        <v>220</v>
      </c>
      <c r="F266" s="241" t="s">
        <v>221</v>
      </c>
      <c r="G266" s="241"/>
      <c r="H266" s="241"/>
      <c r="I266" s="241"/>
      <c r="J266" s="169" t="s">
        <v>165</v>
      </c>
      <c r="K266" s="170">
        <v>2</v>
      </c>
      <c r="L266" s="239">
        <v>0</v>
      </c>
      <c r="M266" s="242"/>
      <c r="N266" s="240">
        <f t="shared" si="65"/>
        <v>0</v>
      </c>
      <c r="O266" s="240"/>
      <c r="P266" s="240"/>
      <c r="Q266" s="240"/>
      <c r="R266" s="36"/>
      <c r="T266" s="172" t="s">
        <v>20</v>
      </c>
      <c r="U266" s="43" t="s">
        <v>43</v>
      </c>
      <c r="V266" s="35"/>
      <c r="W266" s="173">
        <f t="shared" si="66"/>
        <v>0</v>
      </c>
      <c r="X266" s="173">
        <v>0</v>
      </c>
      <c r="Y266" s="173">
        <f t="shared" si="67"/>
        <v>0</v>
      </c>
      <c r="Z266" s="173">
        <v>0</v>
      </c>
      <c r="AA266" s="174">
        <f t="shared" si="68"/>
        <v>0</v>
      </c>
      <c r="AR266" s="17" t="s">
        <v>156</v>
      </c>
      <c r="AT266" s="17" t="s">
        <v>152</v>
      </c>
      <c r="AU266" s="17" t="s">
        <v>88</v>
      </c>
      <c r="AY266" s="17" t="s">
        <v>151</v>
      </c>
      <c r="BE266" s="109">
        <f t="shared" si="69"/>
        <v>0</v>
      </c>
      <c r="BF266" s="109">
        <f t="shared" si="70"/>
        <v>0</v>
      </c>
      <c r="BG266" s="109">
        <f t="shared" si="71"/>
        <v>0</v>
      </c>
      <c r="BH266" s="109">
        <f t="shared" si="72"/>
        <v>0</v>
      </c>
      <c r="BI266" s="109">
        <f t="shared" si="73"/>
        <v>0</v>
      </c>
      <c r="BJ266" s="17" t="s">
        <v>85</v>
      </c>
      <c r="BK266" s="175">
        <f t="shared" si="74"/>
        <v>0</v>
      </c>
      <c r="BL266" s="17" t="s">
        <v>156</v>
      </c>
      <c r="BM266" s="17" t="s">
        <v>465</v>
      </c>
    </row>
    <row r="267" spans="2:65" s="1" customFormat="1" ht="31.5" customHeight="1">
      <c r="B267" s="34"/>
      <c r="C267" s="176" t="s">
        <v>466</v>
      </c>
      <c r="D267" s="176" t="s">
        <v>158</v>
      </c>
      <c r="E267" s="177" t="s">
        <v>224</v>
      </c>
      <c r="F267" s="245" t="s">
        <v>225</v>
      </c>
      <c r="G267" s="245"/>
      <c r="H267" s="245"/>
      <c r="I267" s="245"/>
      <c r="J267" s="178" t="s">
        <v>165</v>
      </c>
      <c r="K267" s="179">
        <v>2</v>
      </c>
      <c r="L267" s="246">
        <v>0</v>
      </c>
      <c r="M267" s="247"/>
      <c r="N267" s="248">
        <f t="shared" si="65"/>
        <v>0</v>
      </c>
      <c r="O267" s="240"/>
      <c r="P267" s="240"/>
      <c r="Q267" s="240"/>
      <c r="R267" s="36"/>
      <c r="T267" s="172" t="s">
        <v>20</v>
      </c>
      <c r="U267" s="43" t="s">
        <v>43</v>
      </c>
      <c r="V267" s="35"/>
      <c r="W267" s="173">
        <f t="shared" si="66"/>
        <v>0</v>
      </c>
      <c r="X267" s="173">
        <v>2.1000000000000001E-4</v>
      </c>
      <c r="Y267" s="173">
        <f t="shared" si="67"/>
        <v>4.2000000000000002E-4</v>
      </c>
      <c r="Z267" s="173">
        <v>0</v>
      </c>
      <c r="AA267" s="174">
        <f t="shared" si="68"/>
        <v>0</v>
      </c>
      <c r="AR267" s="17" t="s">
        <v>161</v>
      </c>
      <c r="AT267" s="17" t="s">
        <v>158</v>
      </c>
      <c r="AU267" s="17" t="s">
        <v>88</v>
      </c>
      <c r="AY267" s="17" t="s">
        <v>151</v>
      </c>
      <c r="BE267" s="109">
        <f t="shared" si="69"/>
        <v>0</v>
      </c>
      <c r="BF267" s="109">
        <f t="shared" si="70"/>
        <v>0</v>
      </c>
      <c r="BG267" s="109">
        <f t="shared" si="71"/>
        <v>0</v>
      </c>
      <c r="BH267" s="109">
        <f t="shared" si="72"/>
        <v>0</v>
      </c>
      <c r="BI267" s="109">
        <f t="shared" si="73"/>
        <v>0</v>
      </c>
      <c r="BJ267" s="17" t="s">
        <v>85</v>
      </c>
      <c r="BK267" s="175">
        <f t="shared" si="74"/>
        <v>0</v>
      </c>
      <c r="BL267" s="17" t="s">
        <v>156</v>
      </c>
      <c r="BM267" s="17" t="s">
        <v>467</v>
      </c>
    </row>
    <row r="268" spans="2:65" s="1" customFormat="1" ht="22.5" customHeight="1">
      <c r="B268" s="34"/>
      <c r="C268" s="167" t="s">
        <v>468</v>
      </c>
      <c r="D268" s="167" t="s">
        <v>152</v>
      </c>
      <c r="E268" s="168" t="s">
        <v>228</v>
      </c>
      <c r="F268" s="241" t="s">
        <v>229</v>
      </c>
      <c r="G268" s="241"/>
      <c r="H268" s="241"/>
      <c r="I268" s="241"/>
      <c r="J268" s="169" t="s">
        <v>155</v>
      </c>
      <c r="K268" s="170">
        <v>70</v>
      </c>
      <c r="L268" s="239">
        <v>0</v>
      </c>
      <c r="M268" s="242"/>
      <c r="N268" s="240">
        <f t="shared" si="65"/>
        <v>0</v>
      </c>
      <c r="O268" s="240"/>
      <c r="P268" s="240"/>
      <c r="Q268" s="240"/>
      <c r="R268" s="36"/>
      <c r="T268" s="172" t="s">
        <v>20</v>
      </c>
      <c r="U268" s="43" t="s">
        <v>43</v>
      </c>
      <c r="V268" s="35"/>
      <c r="W268" s="173">
        <f t="shared" si="66"/>
        <v>0</v>
      </c>
      <c r="X268" s="173">
        <v>0</v>
      </c>
      <c r="Y268" s="173">
        <f t="shared" si="67"/>
        <v>0</v>
      </c>
      <c r="Z268" s="173">
        <v>0</v>
      </c>
      <c r="AA268" s="174">
        <f t="shared" si="68"/>
        <v>0</v>
      </c>
      <c r="AR268" s="17" t="s">
        <v>156</v>
      </c>
      <c r="AT268" s="17" t="s">
        <v>152</v>
      </c>
      <c r="AU268" s="17" t="s">
        <v>88</v>
      </c>
      <c r="AY268" s="17" t="s">
        <v>151</v>
      </c>
      <c r="BE268" s="109">
        <f t="shared" si="69"/>
        <v>0</v>
      </c>
      <c r="BF268" s="109">
        <f t="shared" si="70"/>
        <v>0</v>
      </c>
      <c r="BG268" s="109">
        <f t="shared" si="71"/>
        <v>0</v>
      </c>
      <c r="BH268" s="109">
        <f t="shared" si="72"/>
        <v>0</v>
      </c>
      <c r="BI268" s="109">
        <f t="shared" si="73"/>
        <v>0</v>
      </c>
      <c r="BJ268" s="17" t="s">
        <v>85</v>
      </c>
      <c r="BK268" s="175">
        <f t="shared" si="74"/>
        <v>0</v>
      </c>
      <c r="BL268" s="17" t="s">
        <v>156</v>
      </c>
      <c r="BM268" s="17" t="s">
        <v>469</v>
      </c>
    </row>
    <row r="269" spans="2:65" s="1" customFormat="1" ht="22.5" customHeight="1">
      <c r="B269" s="34"/>
      <c r="C269" s="176" t="s">
        <v>470</v>
      </c>
      <c r="D269" s="176" t="s">
        <v>158</v>
      </c>
      <c r="E269" s="177" t="s">
        <v>231</v>
      </c>
      <c r="F269" s="245" t="s">
        <v>232</v>
      </c>
      <c r="G269" s="245"/>
      <c r="H269" s="245"/>
      <c r="I269" s="245"/>
      <c r="J269" s="178" t="s">
        <v>155</v>
      </c>
      <c r="K269" s="179">
        <v>81.667000000000002</v>
      </c>
      <c r="L269" s="246">
        <v>0</v>
      </c>
      <c r="M269" s="247"/>
      <c r="N269" s="248">
        <f t="shared" si="65"/>
        <v>0</v>
      </c>
      <c r="O269" s="240"/>
      <c r="P269" s="240"/>
      <c r="Q269" s="240"/>
      <c r="R269" s="36"/>
      <c r="T269" s="172" t="s">
        <v>20</v>
      </c>
      <c r="U269" s="43" t="s">
        <v>43</v>
      </c>
      <c r="V269" s="35"/>
      <c r="W269" s="173">
        <f t="shared" si="66"/>
        <v>0</v>
      </c>
      <c r="X269" s="173">
        <v>2.5000000000000001E-4</v>
      </c>
      <c r="Y269" s="173">
        <f t="shared" si="67"/>
        <v>2.0416750000000001E-2</v>
      </c>
      <c r="Z269" s="173">
        <v>0</v>
      </c>
      <c r="AA269" s="174">
        <f t="shared" si="68"/>
        <v>0</v>
      </c>
      <c r="AR269" s="17" t="s">
        <v>161</v>
      </c>
      <c r="AT269" s="17" t="s">
        <v>158</v>
      </c>
      <c r="AU269" s="17" t="s">
        <v>88</v>
      </c>
      <c r="AY269" s="17" t="s">
        <v>151</v>
      </c>
      <c r="BE269" s="109">
        <f t="shared" si="69"/>
        <v>0</v>
      </c>
      <c r="BF269" s="109">
        <f t="shared" si="70"/>
        <v>0</v>
      </c>
      <c r="BG269" s="109">
        <f t="shared" si="71"/>
        <v>0</v>
      </c>
      <c r="BH269" s="109">
        <f t="shared" si="72"/>
        <v>0</v>
      </c>
      <c r="BI269" s="109">
        <f t="shared" si="73"/>
        <v>0</v>
      </c>
      <c r="BJ269" s="17" t="s">
        <v>85</v>
      </c>
      <c r="BK269" s="175">
        <f t="shared" si="74"/>
        <v>0</v>
      </c>
      <c r="BL269" s="17" t="s">
        <v>156</v>
      </c>
      <c r="BM269" s="17" t="s">
        <v>471</v>
      </c>
    </row>
    <row r="270" spans="2:65" s="1" customFormat="1" ht="31.5" customHeight="1">
      <c r="B270" s="34"/>
      <c r="C270" s="167" t="s">
        <v>472</v>
      </c>
      <c r="D270" s="167" t="s">
        <v>152</v>
      </c>
      <c r="E270" s="168" t="s">
        <v>235</v>
      </c>
      <c r="F270" s="241" t="s">
        <v>236</v>
      </c>
      <c r="G270" s="241"/>
      <c r="H270" s="241"/>
      <c r="I270" s="241"/>
      <c r="J270" s="169" t="s">
        <v>155</v>
      </c>
      <c r="K270" s="170">
        <v>14</v>
      </c>
      <c r="L270" s="239">
        <v>0</v>
      </c>
      <c r="M270" s="242"/>
      <c r="N270" s="240">
        <f t="shared" si="65"/>
        <v>0</v>
      </c>
      <c r="O270" s="240"/>
      <c r="P270" s="240"/>
      <c r="Q270" s="240"/>
      <c r="R270" s="36"/>
      <c r="T270" s="172" t="s">
        <v>20</v>
      </c>
      <c r="U270" s="43" t="s">
        <v>43</v>
      </c>
      <c r="V270" s="35"/>
      <c r="W270" s="173">
        <f t="shared" si="66"/>
        <v>0</v>
      </c>
      <c r="X270" s="173">
        <v>0</v>
      </c>
      <c r="Y270" s="173">
        <f t="shared" si="67"/>
        <v>0</v>
      </c>
      <c r="Z270" s="173">
        <v>0</v>
      </c>
      <c r="AA270" s="174">
        <f t="shared" si="68"/>
        <v>0</v>
      </c>
      <c r="AR270" s="17" t="s">
        <v>156</v>
      </c>
      <c r="AT270" s="17" t="s">
        <v>152</v>
      </c>
      <c r="AU270" s="17" t="s">
        <v>88</v>
      </c>
      <c r="AY270" s="17" t="s">
        <v>151</v>
      </c>
      <c r="BE270" s="109">
        <f t="shared" si="69"/>
        <v>0</v>
      </c>
      <c r="BF270" s="109">
        <f t="shared" si="70"/>
        <v>0</v>
      </c>
      <c r="BG270" s="109">
        <f t="shared" si="71"/>
        <v>0</v>
      </c>
      <c r="BH270" s="109">
        <f t="shared" si="72"/>
        <v>0</v>
      </c>
      <c r="BI270" s="109">
        <f t="shared" si="73"/>
        <v>0</v>
      </c>
      <c r="BJ270" s="17" t="s">
        <v>85</v>
      </c>
      <c r="BK270" s="175">
        <f t="shared" si="74"/>
        <v>0</v>
      </c>
      <c r="BL270" s="17" t="s">
        <v>156</v>
      </c>
      <c r="BM270" s="17" t="s">
        <v>473</v>
      </c>
    </row>
    <row r="271" spans="2:65" s="1" customFormat="1" ht="31.5" customHeight="1">
      <c r="B271" s="34"/>
      <c r="C271" s="176" t="s">
        <v>474</v>
      </c>
      <c r="D271" s="176" t="s">
        <v>158</v>
      </c>
      <c r="E271" s="177" t="s">
        <v>239</v>
      </c>
      <c r="F271" s="245" t="s">
        <v>240</v>
      </c>
      <c r="G271" s="245"/>
      <c r="H271" s="245"/>
      <c r="I271" s="245"/>
      <c r="J271" s="178" t="s">
        <v>155</v>
      </c>
      <c r="K271" s="179">
        <v>14</v>
      </c>
      <c r="L271" s="246">
        <v>0</v>
      </c>
      <c r="M271" s="247"/>
      <c r="N271" s="248">
        <f t="shared" si="65"/>
        <v>0</v>
      </c>
      <c r="O271" s="240"/>
      <c r="P271" s="240"/>
      <c r="Q271" s="240"/>
      <c r="R271" s="36"/>
      <c r="T271" s="172" t="s">
        <v>20</v>
      </c>
      <c r="U271" s="43" t="s">
        <v>43</v>
      </c>
      <c r="V271" s="35"/>
      <c r="W271" s="173">
        <f t="shared" si="66"/>
        <v>0</v>
      </c>
      <c r="X271" s="173">
        <v>1.3999999999999999E-4</v>
      </c>
      <c r="Y271" s="173">
        <f t="shared" si="67"/>
        <v>1.9599999999999999E-3</v>
      </c>
      <c r="Z271" s="173">
        <v>0</v>
      </c>
      <c r="AA271" s="174">
        <f t="shared" si="68"/>
        <v>0</v>
      </c>
      <c r="AR271" s="17" t="s">
        <v>161</v>
      </c>
      <c r="AT271" s="17" t="s">
        <v>158</v>
      </c>
      <c r="AU271" s="17" t="s">
        <v>88</v>
      </c>
      <c r="AY271" s="17" t="s">
        <v>151</v>
      </c>
      <c r="BE271" s="109">
        <f t="shared" si="69"/>
        <v>0</v>
      </c>
      <c r="BF271" s="109">
        <f t="shared" si="70"/>
        <v>0</v>
      </c>
      <c r="BG271" s="109">
        <f t="shared" si="71"/>
        <v>0</v>
      </c>
      <c r="BH271" s="109">
        <f t="shared" si="72"/>
        <v>0</v>
      </c>
      <c r="BI271" s="109">
        <f t="shared" si="73"/>
        <v>0</v>
      </c>
      <c r="BJ271" s="17" t="s">
        <v>85</v>
      </c>
      <c r="BK271" s="175">
        <f t="shared" si="74"/>
        <v>0</v>
      </c>
      <c r="BL271" s="17" t="s">
        <v>156</v>
      </c>
      <c r="BM271" s="17" t="s">
        <v>475</v>
      </c>
    </row>
    <row r="272" spans="2:65" s="9" customFormat="1" ht="22.35" customHeight="1">
      <c r="B272" s="156"/>
      <c r="C272" s="157"/>
      <c r="D272" s="166" t="s">
        <v>120</v>
      </c>
      <c r="E272" s="166"/>
      <c r="F272" s="166"/>
      <c r="G272" s="166"/>
      <c r="H272" s="166"/>
      <c r="I272" s="166"/>
      <c r="J272" s="166"/>
      <c r="K272" s="166"/>
      <c r="L272" s="166"/>
      <c r="M272" s="166"/>
      <c r="N272" s="232">
        <f>BK272</f>
        <v>0</v>
      </c>
      <c r="O272" s="233"/>
      <c r="P272" s="233"/>
      <c r="Q272" s="233"/>
      <c r="R272" s="159"/>
      <c r="T272" s="160"/>
      <c r="U272" s="157"/>
      <c r="V272" s="157"/>
      <c r="W272" s="161">
        <f>SUM(W273:W285)</f>
        <v>0</v>
      </c>
      <c r="X272" s="157"/>
      <c r="Y272" s="161">
        <f>SUM(Y273:Y285)</f>
        <v>4.2195552000000003</v>
      </c>
      <c r="Z272" s="157"/>
      <c r="AA272" s="162">
        <f>SUM(AA273:AA285)</f>
        <v>0</v>
      </c>
      <c r="AR272" s="163" t="s">
        <v>88</v>
      </c>
      <c r="AT272" s="164" t="s">
        <v>75</v>
      </c>
      <c r="AU272" s="164" t="s">
        <v>85</v>
      </c>
      <c r="AY272" s="163" t="s">
        <v>151</v>
      </c>
      <c r="BK272" s="165">
        <f>SUM(BK273:BK285)</f>
        <v>0</v>
      </c>
    </row>
    <row r="273" spans="2:65" s="1" customFormat="1" ht="31.5" customHeight="1">
      <c r="B273" s="34"/>
      <c r="C273" s="167" t="s">
        <v>476</v>
      </c>
      <c r="D273" s="167" t="s">
        <v>152</v>
      </c>
      <c r="E273" s="168" t="s">
        <v>243</v>
      </c>
      <c r="F273" s="241" t="s">
        <v>244</v>
      </c>
      <c r="G273" s="241"/>
      <c r="H273" s="241"/>
      <c r="I273" s="241"/>
      <c r="J273" s="169" t="s">
        <v>165</v>
      </c>
      <c r="K273" s="170">
        <v>2</v>
      </c>
      <c r="L273" s="239">
        <v>0</v>
      </c>
      <c r="M273" s="242"/>
      <c r="N273" s="240">
        <f t="shared" ref="N273:N285" si="75">ROUND(L273*K273,3)</f>
        <v>0</v>
      </c>
      <c r="O273" s="240"/>
      <c r="P273" s="240"/>
      <c r="Q273" s="240"/>
      <c r="R273" s="36"/>
      <c r="T273" s="172" t="s">
        <v>20</v>
      </c>
      <c r="U273" s="43" t="s">
        <v>43</v>
      </c>
      <c r="V273" s="35"/>
      <c r="W273" s="173">
        <f t="shared" ref="W273:W285" si="76">V273*K273</f>
        <v>0</v>
      </c>
      <c r="X273" s="173">
        <v>1.16E-3</v>
      </c>
      <c r="Y273" s="173">
        <f t="shared" ref="Y273:Y285" si="77">X273*K273</f>
        <v>2.32E-3</v>
      </c>
      <c r="Z273" s="173">
        <v>0</v>
      </c>
      <c r="AA273" s="174">
        <f t="shared" ref="AA273:AA285" si="78">Z273*K273</f>
        <v>0</v>
      </c>
      <c r="AR273" s="17" t="s">
        <v>156</v>
      </c>
      <c r="AT273" s="17" t="s">
        <v>152</v>
      </c>
      <c r="AU273" s="17" t="s">
        <v>88</v>
      </c>
      <c r="AY273" s="17" t="s">
        <v>151</v>
      </c>
      <c r="BE273" s="109">
        <f t="shared" ref="BE273:BE285" si="79">IF(U273="základná",N273,0)</f>
        <v>0</v>
      </c>
      <c r="BF273" s="109">
        <f t="shared" ref="BF273:BF285" si="80">IF(U273="znížená",N273,0)</f>
        <v>0</v>
      </c>
      <c r="BG273" s="109">
        <f t="shared" ref="BG273:BG285" si="81">IF(U273="zákl. prenesená",N273,0)</f>
        <v>0</v>
      </c>
      <c r="BH273" s="109">
        <f t="shared" ref="BH273:BH285" si="82">IF(U273="zníž. prenesená",N273,0)</f>
        <v>0</v>
      </c>
      <c r="BI273" s="109">
        <f t="shared" ref="BI273:BI285" si="83">IF(U273="nulová",N273,0)</f>
        <v>0</v>
      </c>
      <c r="BJ273" s="17" t="s">
        <v>85</v>
      </c>
      <c r="BK273" s="175">
        <f t="shared" ref="BK273:BK285" si="84">ROUND(L273*K273,3)</f>
        <v>0</v>
      </c>
      <c r="BL273" s="17" t="s">
        <v>156</v>
      </c>
      <c r="BM273" s="17" t="s">
        <v>477</v>
      </c>
    </row>
    <row r="274" spans="2:65" s="1" customFormat="1" ht="22.5" customHeight="1">
      <c r="B274" s="34"/>
      <c r="C274" s="167" t="s">
        <v>478</v>
      </c>
      <c r="D274" s="167" t="s">
        <v>152</v>
      </c>
      <c r="E274" s="168" t="s">
        <v>247</v>
      </c>
      <c r="F274" s="241" t="s">
        <v>248</v>
      </c>
      <c r="G274" s="241"/>
      <c r="H274" s="241"/>
      <c r="I274" s="241"/>
      <c r="J274" s="169" t="s">
        <v>249</v>
      </c>
      <c r="K274" s="170">
        <v>0.72</v>
      </c>
      <c r="L274" s="239">
        <v>0</v>
      </c>
      <c r="M274" s="242"/>
      <c r="N274" s="240">
        <f t="shared" si="75"/>
        <v>0</v>
      </c>
      <c r="O274" s="240"/>
      <c r="P274" s="240"/>
      <c r="Q274" s="240"/>
      <c r="R274" s="36"/>
      <c r="T274" s="172" t="s">
        <v>20</v>
      </c>
      <c r="U274" s="43" t="s">
        <v>43</v>
      </c>
      <c r="V274" s="35"/>
      <c r="W274" s="173">
        <f t="shared" si="76"/>
        <v>0</v>
      </c>
      <c r="X274" s="173">
        <v>2.32341</v>
      </c>
      <c r="Y274" s="173">
        <f t="shared" si="77"/>
        <v>1.6728551999999999</v>
      </c>
      <c r="Z274" s="173">
        <v>0</v>
      </c>
      <c r="AA274" s="174">
        <f t="shared" si="78"/>
        <v>0</v>
      </c>
      <c r="AR274" s="17" t="s">
        <v>156</v>
      </c>
      <c r="AT274" s="17" t="s">
        <v>152</v>
      </c>
      <c r="AU274" s="17" t="s">
        <v>88</v>
      </c>
      <c r="AY274" s="17" t="s">
        <v>151</v>
      </c>
      <c r="BE274" s="109">
        <f t="shared" si="79"/>
        <v>0</v>
      </c>
      <c r="BF274" s="109">
        <f t="shared" si="80"/>
        <v>0</v>
      </c>
      <c r="BG274" s="109">
        <f t="shared" si="81"/>
        <v>0</v>
      </c>
      <c r="BH274" s="109">
        <f t="shared" si="82"/>
        <v>0</v>
      </c>
      <c r="BI274" s="109">
        <f t="shared" si="83"/>
        <v>0</v>
      </c>
      <c r="BJ274" s="17" t="s">
        <v>85</v>
      </c>
      <c r="BK274" s="175">
        <f t="shared" si="84"/>
        <v>0</v>
      </c>
      <c r="BL274" s="17" t="s">
        <v>156</v>
      </c>
      <c r="BM274" s="17" t="s">
        <v>479</v>
      </c>
    </row>
    <row r="275" spans="2:65" s="1" customFormat="1" ht="31.5" customHeight="1">
      <c r="B275" s="34"/>
      <c r="C275" s="167" t="s">
        <v>366</v>
      </c>
      <c r="D275" s="167" t="s">
        <v>152</v>
      </c>
      <c r="E275" s="168" t="s">
        <v>252</v>
      </c>
      <c r="F275" s="241" t="s">
        <v>253</v>
      </c>
      <c r="G275" s="241"/>
      <c r="H275" s="241"/>
      <c r="I275" s="241"/>
      <c r="J275" s="169" t="s">
        <v>165</v>
      </c>
      <c r="K275" s="170">
        <v>2</v>
      </c>
      <c r="L275" s="239">
        <v>0</v>
      </c>
      <c r="M275" s="242"/>
      <c r="N275" s="240">
        <f t="shared" si="75"/>
        <v>0</v>
      </c>
      <c r="O275" s="240"/>
      <c r="P275" s="240"/>
      <c r="Q275" s="240"/>
      <c r="R275" s="36"/>
      <c r="T275" s="172" t="s">
        <v>20</v>
      </c>
      <c r="U275" s="43" t="s">
        <v>43</v>
      </c>
      <c r="V275" s="35"/>
      <c r="W275" s="173">
        <f t="shared" si="76"/>
        <v>0</v>
      </c>
      <c r="X275" s="173">
        <v>0</v>
      </c>
      <c r="Y275" s="173">
        <f t="shared" si="77"/>
        <v>0</v>
      </c>
      <c r="Z275" s="173">
        <v>0</v>
      </c>
      <c r="AA275" s="174">
        <f t="shared" si="78"/>
        <v>0</v>
      </c>
      <c r="AR275" s="17" t="s">
        <v>156</v>
      </c>
      <c r="AT275" s="17" t="s">
        <v>152</v>
      </c>
      <c r="AU275" s="17" t="s">
        <v>88</v>
      </c>
      <c r="AY275" s="17" t="s">
        <v>151</v>
      </c>
      <c r="BE275" s="109">
        <f t="shared" si="79"/>
        <v>0</v>
      </c>
      <c r="BF275" s="109">
        <f t="shared" si="80"/>
        <v>0</v>
      </c>
      <c r="BG275" s="109">
        <f t="shared" si="81"/>
        <v>0</v>
      </c>
      <c r="BH275" s="109">
        <f t="shared" si="82"/>
        <v>0</v>
      </c>
      <c r="BI275" s="109">
        <f t="shared" si="83"/>
        <v>0</v>
      </c>
      <c r="BJ275" s="17" t="s">
        <v>85</v>
      </c>
      <c r="BK275" s="175">
        <f t="shared" si="84"/>
        <v>0</v>
      </c>
      <c r="BL275" s="17" t="s">
        <v>156</v>
      </c>
      <c r="BM275" s="17" t="s">
        <v>480</v>
      </c>
    </row>
    <row r="276" spans="2:65" s="1" customFormat="1" ht="31.5" customHeight="1">
      <c r="B276" s="34"/>
      <c r="C276" s="167" t="s">
        <v>481</v>
      </c>
      <c r="D276" s="167" t="s">
        <v>152</v>
      </c>
      <c r="E276" s="168" t="s">
        <v>256</v>
      </c>
      <c r="F276" s="241" t="s">
        <v>257</v>
      </c>
      <c r="G276" s="241"/>
      <c r="H276" s="241"/>
      <c r="I276" s="241"/>
      <c r="J276" s="169" t="s">
        <v>155</v>
      </c>
      <c r="K276" s="170">
        <v>70</v>
      </c>
      <c r="L276" s="239">
        <v>0</v>
      </c>
      <c r="M276" s="242"/>
      <c r="N276" s="240">
        <f t="shared" si="75"/>
        <v>0</v>
      </c>
      <c r="O276" s="240"/>
      <c r="P276" s="240"/>
      <c r="Q276" s="240"/>
      <c r="R276" s="36"/>
      <c r="T276" s="172" t="s">
        <v>20</v>
      </c>
      <c r="U276" s="43" t="s">
        <v>43</v>
      </c>
      <c r="V276" s="35"/>
      <c r="W276" s="173">
        <f t="shared" si="76"/>
        <v>0</v>
      </c>
      <c r="X276" s="173">
        <v>0</v>
      </c>
      <c r="Y276" s="173">
        <f t="shared" si="77"/>
        <v>0</v>
      </c>
      <c r="Z276" s="173">
        <v>0</v>
      </c>
      <c r="AA276" s="174">
        <f t="shared" si="78"/>
        <v>0</v>
      </c>
      <c r="AR276" s="17" t="s">
        <v>156</v>
      </c>
      <c r="AT276" s="17" t="s">
        <v>152</v>
      </c>
      <c r="AU276" s="17" t="s">
        <v>88</v>
      </c>
      <c r="AY276" s="17" t="s">
        <v>151</v>
      </c>
      <c r="BE276" s="109">
        <f t="shared" si="79"/>
        <v>0</v>
      </c>
      <c r="BF276" s="109">
        <f t="shared" si="80"/>
        <v>0</v>
      </c>
      <c r="BG276" s="109">
        <f t="shared" si="81"/>
        <v>0</v>
      </c>
      <c r="BH276" s="109">
        <f t="shared" si="82"/>
        <v>0</v>
      </c>
      <c r="BI276" s="109">
        <f t="shared" si="83"/>
        <v>0</v>
      </c>
      <c r="BJ276" s="17" t="s">
        <v>85</v>
      </c>
      <c r="BK276" s="175">
        <f t="shared" si="84"/>
        <v>0</v>
      </c>
      <c r="BL276" s="17" t="s">
        <v>156</v>
      </c>
      <c r="BM276" s="17" t="s">
        <v>482</v>
      </c>
    </row>
    <row r="277" spans="2:65" s="1" customFormat="1" ht="44.25" customHeight="1">
      <c r="B277" s="34"/>
      <c r="C277" s="167" t="s">
        <v>483</v>
      </c>
      <c r="D277" s="167" t="s">
        <v>152</v>
      </c>
      <c r="E277" s="168" t="s">
        <v>260</v>
      </c>
      <c r="F277" s="241" t="s">
        <v>261</v>
      </c>
      <c r="G277" s="241"/>
      <c r="H277" s="241"/>
      <c r="I277" s="241"/>
      <c r="J277" s="169" t="s">
        <v>155</v>
      </c>
      <c r="K277" s="170">
        <v>70</v>
      </c>
      <c r="L277" s="239">
        <v>0</v>
      </c>
      <c r="M277" s="242"/>
      <c r="N277" s="240">
        <f t="shared" si="75"/>
        <v>0</v>
      </c>
      <c r="O277" s="240"/>
      <c r="P277" s="240"/>
      <c r="Q277" s="240"/>
      <c r="R277" s="36"/>
      <c r="T277" s="172" t="s">
        <v>20</v>
      </c>
      <c r="U277" s="43" t="s">
        <v>43</v>
      </c>
      <c r="V277" s="35"/>
      <c r="W277" s="173">
        <f t="shared" si="76"/>
        <v>0</v>
      </c>
      <c r="X277" s="173">
        <v>0</v>
      </c>
      <c r="Y277" s="173">
        <f t="shared" si="77"/>
        <v>0</v>
      </c>
      <c r="Z277" s="173">
        <v>0</v>
      </c>
      <c r="AA277" s="174">
        <f t="shared" si="78"/>
        <v>0</v>
      </c>
      <c r="AR277" s="17" t="s">
        <v>156</v>
      </c>
      <c r="AT277" s="17" t="s">
        <v>152</v>
      </c>
      <c r="AU277" s="17" t="s">
        <v>88</v>
      </c>
      <c r="AY277" s="17" t="s">
        <v>151</v>
      </c>
      <c r="BE277" s="109">
        <f t="shared" si="79"/>
        <v>0</v>
      </c>
      <c r="BF277" s="109">
        <f t="shared" si="80"/>
        <v>0</v>
      </c>
      <c r="BG277" s="109">
        <f t="shared" si="81"/>
        <v>0</v>
      </c>
      <c r="BH277" s="109">
        <f t="shared" si="82"/>
        <v>0</v>
      </c>
      <c r="BI277" s="109">
        <f t="shared" si="83"/>
        <v>0</v>
      </c>
      <c r="BJ277" s="17" t="s">
        <v>85</v>
      </c>
      <c r="BK277" s="175">
        <f t="shared" si="84"/>
        <v>0</v>
      </c>
      <c r="BL277" s="17" t="s">
        <v>156</v>
      </c>
      <c r="BM277" s="17" t="s">
        <v>484</v>
      </c>
    </row>
    <row r="278" spans="2:65" s="1" customFormat="1" ht="22.5" customHeight="1">
      <c r="B278" s="34"/>
      <c r="C278" s="176" t="s">
        <v>485</v>
      </c>
      <c r="D278" s="176" t="s">
        <v>158</v>
      </c>
      <c r="E278" s="177" t="s">
        <v>264</v>
      </c>
      <c r="F278" s="245" t="s">
        <v>265</v>
      </c>
      <c r="G278" s="245"/>
      <c r="H278" s="245"/>
      <c r="I278" s="245"/>
      <c r="J278" s="178" t="s">
        <v>266</v>
      </c>
      <c r="K278" s="179">
        <v>2.52</v>
      </c>
      <c r="L278" s="246">
        <v>0</v>
      </c>
      <c r="M278" s="247"/>
      <c r="N278" s="248">
        <f t="shared" si="75"/>
        <v>0</v>
      </c>
      <c r="O278" s="240"/>
      <c r="P278" s="240"/>
      <c r="Q278" s="240"/>
      <c r="R278" s="36"/>
      <c r="T278" s="172" t="s">
        <v>20</v>
      </c>
      <c r="U278" s="43" t="s">
        <v>43</v>
      </c>
      <c r="V278" s="35"/>
      <c r="W278" s="173">
        <f t="shared" si="76"/>
        <v>0</v>
      </c>
      <c r="X278" s="173">
        <v>1</v>
      </c>
      <c r="Y278" s="173">
        <f t="shared" si="77"/>
        <v>2.52</v>
      </c>
      <c r="Z278" s="173">
        <v>0</v>
      </c>
      <c r="AA278" s="174">
        <f t="shared" si="78"/>
        <v>0</v>
      </c>
      <c r="AR278" s="17" t="s">
        <v>161</v>
      </c>
      <c r="AT278" s="17" t="s">
        <v>158</v>
      </c>
      <c r="AU278" s="17" t="s">
        <v>88</v>
      </c>
      <c r="AY278" s="17" t="s">
        <v>151</v>
      </c>
      <c r="BE278" s="109">
        <f t="shared" si="79"/>
        <v>0</v>
      </c>
      <c r="BF278" s="109">
        <f t="shared" si="80"/>
        <v>0</v>
      </c>
      <c r="BG278" s="109">
        <f t="shared" si="81"/>
        <v>0</v>
      </c>
      <c r="BH278" s="109">
        <f t="shared" si="82"/>
        <v>0</v>
      </c>
      <c r="BI278" s="109">
        <f t="shared" si="83"/>
        <v>0</v>
      </c>
      <c r="BJ278" s="17" t="s">
        <v>85</v>
      </c>
      <c r="BK278" s="175">
        <f t="shared" si="84"/>
        <v>0</v>
      </c>
      <c r="BL278" s="17" t="s">
        <v>156</v>
      </c>
      <c r="BM278" s="17" t="s">
        <v>486</v>
      </c>
    </row>
    <row r="279" spans="2:65" s="1" customFormat="1" ht="31.5" customHeight="1">
      <c r="B279" s="34"/>
      <c r="C279" s="167" t="s">
        <v>487</v>
      </c>
      <c r="D279" s="167" t="s">
        <v>152</v>
      </c>
      <c r="E279" s="168" t="s">
        <v>269</v>
      </c>
      <c r="F279" s="241" t="s">
        <v>270</v>
      </c>
      <c r="G279" s="241"/>
      <c r="H279" s="241"/>
      <c r="I279" s="241"/>
      <c r="J279" s="169" t="s">
        <v>155</v>
      </c>
      <c r="K279" s="170">
        <v>70</v>
      </c>
      <c r="L279" s="239">
        <v>0</v>
      </c>
      <c r="M279" s="242"/>
      <c r="N279" s="240">
        <f t="shared" si="75"/>
        <v>0</v>
      </c>
      <c r="O279" s="240"/>
      <c r="P279" s="240"/>
      <c r="Q279" s="240"/>
      <c r="R279" s="36"/>
      <c r="T279" s="172" t="s">
        <v>20</v>
      </c>
      <c r="U279" s="43" t="s">
        <v>43</v>
      </c>
      <c r="V279" s="35"/>
      <c r="W279" s="173">
        <f t="shared" si="76"/>
        <v>0</v>
      </c>
      <c r="X279" s="173">
        <v>0</v>
      </c>
      <c r="Y279" s="173">
        <f t="shared" si="77"/>
        <v>0</v>
      </c>
      <c r="Z279" s="173">
        <v>0</v>
      </c>
      <c r="AA279" s="174">
        <f t="shared" si="78"/>
        <v>0</v>
      </c>
      <c r="AR279" s="17" t="s">
        <v>156</v>
      </c>
      <c r="AT279" s="17" t="s">
        <v>152</v>
      </c>
      <c r="AU279" s="17" t="s">
        <v>88</v>
      </c>
      <c r="AY279" s="17" t="s">
        <v>151</v>
      </c>
      <c r="BE279" s="109">
        <f t="shared" si="79"/>
        <v>0</v>
      </c>
      <c r="BF279" s="109">
        <f t="shared" si="80"/>
        <v>0</v>
      </c>
      <c r="BG279" s="109">
        <f t="shared" si="81"/>
        <v>0</v>
      </c>
      <c r="BH279" s="109">
        <f t="shared" si="82"/>
        <v>0</v>
      </c>
      <c r="BI279" s="109">
        <f t="shared" si="83"/>
        <v>0</v>
      </c>
      <c r="BJ279" s="17" t="s">
        <v>85</v>
      </c>
      <c r="BK279" s="175">
        <f t="shared" si="84"/>
        <v>0</v>
      </c>
      <c r="BL279" s="17" t="s">
        <v>156</v>
      </c>
      <c r="BM279" s="17" t="s">
        <v>488</v>
      </c>
    </row>
    <row r="280" spans="2:65" s="1" customFormat="1" ht="22.5" customHeight="1">
      <c r="B280" s="34"/>
      <c r="C280" s="176" t="s">
        <v>489</v>
      </c>
      <c r="D280" s="176" t="s">
        <v>158</v>
      </c>
      <c r="E280" s="177" t="s">
        <v>273</v>
      </c>
      <c r="F280" s="245" t="s">
        <v>274</v>
      </c>
      <c r="G280" s="245"/>
      <c r="H280" s="245"/>
      <c r="I280" s="245"/>
      <c r="J280" s="178" t="s">
        <v>155</v>
      </c>
      <c r="K280" s="179">
        <v>70</v>
      </c>
      <c r="L280" s="246">
        <v>0</v>
      </c>
      <c r="M280" s="247"/>
      <c r="N280" s="248">
        <f t="shared" si="75"/>
        <v>0</v>
      </c>
      <c r="O280" s="240"/>
      <c r="P280" s="240"/>
      <c r="Q280" s="240"/>
      <c r="R280" s="36"/>
      <c r="T280" s="172" t="s">
        <v>20</v>
      </c>
      <c r="U280" s="43" t="s">
        <v>43</v>
      </c>
      <c r="V280" s="35"/>
      <c r="W280" s="173">
        <f t="shared" si="76"/>
        <v>0</v>
      </c>
      <c r="X280" s="173">
        <v>2.1000000000000001E-4</v>
      </c>
      <c r="Y280" s="173">
        <f t="shared" si="77"/>
        <v>1.4700000000000001E-2</v>
      </c>
      <c r="Z280" s="173">
        <v>0</v>
      </c>
      <c r="AA280" s="174">
        <f t="shared" si="78"/>
        <v>0</v>
      </c>
      <c r="AR280" s="17" t="s">
        <v>161</v>
      </c>
      <c r="AT280" s="17" t="s">
        <v>158</v>
      </c>
      <c r="AU280" s="17" t="s">
        <v>88</v>
      </c>
      <c r="AY280" s="17" t="s">
        <v>151</v>
      </c>
      <c r="BE280" s="109">
        <f t="shared" si="79"/>
        <v>0</v>
      </c>
      <c r="BF280" s="109">
        <f t="shared" si="80"/>
        <v>0</v>
      </c>
      <c r="BG280" s="109">
        <f t="shared" si="81"/>
        <v>0</v>
      </c>
      <c r="BH280" s="109">
        <f t="shared" si="82"/>
        <v>0</v>
      </c>
      <c r="BI280" s="109">
        <f t="shared" si="83"/>
        <v>0</v>
      </c>
      <c r="BJ280" s="17" t="s">
        <v>85</v>
      </c>
      <c r="BK280" s="175">
        <f t="shared" si="84"/>
        <v>0</v>
      </c>
      <c r="BL280" s="17" t="s">
        <v>156</v>
      </c>
      <c r="BM280" s="17" t="s">
        <v>490</v>
      </c>
    </row>
    <row r="281" spans="2:65" s="1" customFormat="1" ht="44.25" customHeight="1">
      <c r="B281" s="34"/>
      <c r="C281" s="167" t="s">
        <v>491</v>
      </c>
      <c r="D281" s="167" t="s">
        <v>152</v>
      </c>
      <c r="E281" s="168" t="s">
        <v>277</v>
      </c>
      <c r="F281" s="241" t="s">
        <v>278</v>
      </c>
      <c r="G281" s="241"/>
      <c r="H281" s="241"/>
      <c r="I281" s="241"/>
      <c r="J281" s="169" t="s">
        <v>155</v>
      </c>
      <c r="K281" s="170">
        <v>70</v>
      </c>
      <c r="L281" s="239">
        <v>0</v>
      </c>
      <c r="M281" s="242"/>
      <c r="N281" s="240">
        <f t="shared" si="75"/>
        <v>0</v>
      </c>
      <c r="O281" s="240"/>
      <c r="P281" s="240"/>
      <c r="Q281" s="240"/>
      <c r="R281" s="36"/>
      <c r="T281" s="172" t="s">
        <v>20</v>
      </c>
      <c r="U281" s="43" t="s">
        <v>43</v>
      </c>
      <c r="V281" s="35"/>
      <c r="W281" s="173">
        <f t="shared" si="76"/>
        <v>0</v>
      </c>
      <c r="X281" s="173">
        <v>0</v>
      </c>
      <c r="Y281" s="173">
        <f t="shared" si="77"/>
        <v>0</v>
      </c>
      <c r="Z281" s="173">
        <v>0</v>
      </c>
      <c r="AA281" s="174">
        <f t="shared" si="78"/>
        <v>0</v>
      </c>
      <c r="AR281" s="17" t="s">
        <v>156</v>
      </c>
      <c r="AT281" s="17" t="s">
        <v>152</v>
      </c>
      <c r="AU281" s="17" t="s">
        <v>88</v>
      </c>
      <c r="AY281" s="17" t="s">
        <v>151</v>
      </c>
      <c r="BE281" s="109">
        <f t="shared" si="79"/>
        <v>0</v>
      </c>
      <c r="BF281" s="109">
        <f t="shared" si="80"/>
        <v>0</v>
      </c>
      <c r="BG281" s="109">
        <f t="shared" si="81"/>
        <v>0</v>
      </c>
      <c r="BH281" s="109">
        <f t="shared" si="82"/>
        <v>0</v>
      </c>
      <c r="BI281" s="109">
        <f t="shared" si="83"/>
        <v>0</v>
      </c>
      <c r="BJ281" s="17" t="s">
        <v>85</v>
      </c>
      <c r="BK281" s="175">
        <f t="shared" si="84"/>
        <v>0</v>
      </c>
      <c r="BL281" s="17" t="s">
        <v>156</v>
      </c>
      <c r="BM281" s="17" t="s">
        <v>492</v>
      </c>
    </row>
    <row r="282" spans="2:65" s="1" customFormat="1" ht="31.5" customHeight="1">
      <c r="B282" s="34"/>
      <c r="C282" s="167" t="s">
        <v>493</v>
      </c>
      <c r="D282" s="167" t="s">
        <v>152</v>
      </c>
      <c r="E282" s="168" t="s">
        <v>281</v>
      </c>
      <c r="F282" s="241" t="s">
        <v>282</v>
      </c>
      <c r="G282" s="241"/>
      <c r="H282" s="241"/>
      <c r="I282" s="241"/>
      <c r="J282" s="169" t="s">
        <v>155</v>
      </c>
      <c r="K282" s="170">
        <v>2</v>
      </c>
      <c r="L282" s="239">
        <v>0</v>
      </c>
      <c r="M282" s="242"/>
      <c r="N282" s="240">
        <f t="shared" si="75"/>
        <v>0</v>
      </c>
      <c r="O282" s="240"/>
      <c r="P282" s="240"/>
      <c r="Q282" s="240"/>
      <c r="R282" s="36"/>
      <c r="T282" s="172" t="s">
        <v>20</v>
      </c>
      <c r="U282" s="43" t="s">
        <v>43</v>
      </c>
      <c r="V282" s="35"/>
      <c r="W282" s="173">
        <f t="shared" si="76"/>
        <v>0</v>
      </c>
      <c r="X282" s="173">
        <v>1.0000000000000001E-5</v>
      </c>
      <c r="Y282" s="173">
        <f t="shared" si="77"/>
        <v>2.0000000000000002E-5</v>
      </c>
      <c r="Z282" s="173">
        <v>0</v>
      </c>
      <c r="AA282" s="174">
        <f t="shared" si="78"/>
        <v>0</v>
      </c>
      <c r="AR282" s="17" t="s">
        <v>156</v>
      </c>
      <c r="AT282" s="17" t="s">
        <v>152</v>
      </c>
      <c r="AU282" s="17" t="s">
        <v>88</v>
      </c>
      <c r="AY282" s="17" t="s">
        <v>151</v>
      </c>
      <c r="BE282" s="109">
        <f t="shared" si="79"/>
        <v>0</v>
      </c>
      <c r="BF282" s="109">
        <f t="shared" si="80"/>
        <v>0</v>
      </c>
      <c r="BG282" s="109">
        <f t="shared" si="81"/>
        <v>0</v>
      </c>
      <c r="BH282" s="109">
        <f t="shared" si="82"/>
        <v>0</v>
      </c>
      <c r="BI282" s="109">
        <f t="shared" si="83"/>
        <v>0</v>
      </c>
      <c r="BJ282" s="17" t="s">
        <v>85</v>
      </c>
      <c r="BK282" s="175">
        <f t="shared" si="84"/>
        <v>0</v>
      </c>
      <c r="BL282" s="17" t="s">
        <v>156</v>
      </c>
      <c r="BM282" s="17" t="s">
        <v>494</v>
      </c>
    </row>
    <row r="283" spans="2:65" s="1" customFormat="1" ht="31.5" customHeight="1">
      <c r="B283" s="34"/>
      <c r="C283" s="176" t="s">
        <v>495</v>
      </c>
      <c r="D283" s="176" t="s">
        <v>158</v>
      </c>
      <c r="E283" s="177" t="s">
        <v>285</v>
      </c>
      <c r="F283" s="245" t="s">
        <v>286</v>
      </c>
      <c r="G283" s="245"/>
      <c r="H283" s="245"/>
      <c r="I283" s="245"/>
      <c r="J283" s="178" t="s">
        <v>165</v>
      </c>
      <c r="K283" s="179">
        <v>2</v>
      </c>
      <c r="L283" s="246">
        <v>0</v>
      </c>
      <c r="M283" s="247"/>
      <c r="N283" s="248">
        <f t="shared" si="75"/>
        <v>0</v>
      </c>
      <c r="O283" s="240"/>
      <c r="P283" s="240"/>
      <c r="Q283" s="240"/>
      <c r="R283" s="36"/>
      <c r="T283" s="172" t="s">
        <v>20</v>
      </c>
      <c r="U283" s="43" t="s">
        <v>43</v>
      </c>
      <c r="V283" s="35"/>
      <c r="W283" s="173">
        <f t="shared" si="76"/>
        <v>0</v>
      </c>
      <c r="X283" s="173">
        <v>4.8300000000000001E-3</v>
      </c>
      <c r="Y283" s="173">
        <f t="shared" si="77"/>
        <v>9.6600000000000002E-3</v>
      </c>
      <c r="Z283" s="173">
        <v>0</v>
      </c>
      <c r="AA283" s="174">
        <f t="shared" si="78"/>
        <v>0</v>
      </c>
      <c r="AR283" s="17" t="s">
        <v>161</v>
      </c>
      <c r="AT283" s="17" t="s">
        <v>158</v>
      </c>
      <c r="AU283" s="17" t="s">
        <v>88</v>
      </c>
      <c r="AY283" s="17" t="s">
        <v>151</v>
      </c>
      <c r="BE283" s="109">
        <f t="shared" si="79"/>
        <v>0</v>
      </c>
      <c r="BF283" s="109">
        <f t="shared" si="80"/>
        <v>0</v>
      </c>
      <c r="BG283" s="109">
        <f t="shared" si="81"/>
        <v>0</v>
      </c>
      <c r="BH283" s="109">
        <f t="shared" si="82"/>
        <v>0</v>
      </c>
      <c r="BI283" s="109">
        <f t="shared" si="83"/>
        <v>0</v>
      </c>
      <c r="BJ283" s="17" t="s">
        <v>85</v>
      </c>
      <c r="BK283" s="175">
        <f t="shared" si="84"/>
        <v>0</v>
      </c>
      <c r="BL283" s="17" t="s">
        <v>156</v>
      </c>
      <c r="BM283" s="17" t="s">
        <v>496</v>
      </c>
    </row>
    <row r="284" spans="2:65" s="1" customFormat="1" ht="57" customHeight="1">
      <c r="B284" s="34"/>
      <c r="C284" s="167" t="s">
        <v>497</v>
      </c>
      <c r="D284" s="167" t="s">
        <v>152</v>
      </c>
      <c r="E284" s="168" t="s">
        <v>289</v>
      </c>
      <c r="F284" s="241" t="s">
        <v>290</v>
      </c>
      <c r="G284" s="241"/>
      <c r="H284" s="241"/>
      <c r="I284" s="241"/>
      <c r="J284" s="169" t="s">
        <v>165</v>
      </c>
      <c r="K284" s="170">
        <v>1</v>
      </c>
      <c r="L284" s="239">
        <v>0</v>
      </c>
      <c r="M284" s="242"/>
      <c r="N284" s="240">
        <f t="shared" si="75"/>
        <v>0</v>
      </c>
      <c r="O284" s="240"/>
      <c r="P284" s="240"/>
      <c r="Q284" s="240"/>
      <c r="R284" s="36"/>
      <c r="T284" s="172" t="s">
        <v>20</v>
      </c>
      <c r="U284" s="43" t="s">
        <v>43</v>
      </c>
      <c r="V284" s="35"/>
      <c r="W284" s="173">
        <f t="shared" si="76"/>
        <v>0</v>
      </c>
      <c r="X284" s="173">
        <v>0</v>
      </c>
      <c r="Y284" s="173">
        <f t="shared" si="77"/>
        <v>0</v>
      </c>
      <c r="Z284" s="173">
        <v>0</v>
      </c>
      <c r="AA284" s="174">
        <f t="shared" si="78"/>
        <v>0</v>
      </c>
      <c r="AR284" s="17" t="s">
        <v>156</v>
      </c>
      <c r="AT284" s="17" t="s">
        <v>152</v>
      </c>
      <c r="AU284" s="17" t="s">
        <v>88</v>
      </c>
      <c r="AY284" s="17" t="s">
        <v>151</v>
      </c>
      <c r="BE284" s="109">
        <f t="shared" si="79"/>
        <v>0</v>
      </c>
      <c r="BF284" s="109">
        <f t="shared" si="80"/>
        <v>0</v>
      </c>
      <c r="BG284" s="109">
        <f t="shared" si="81"/>
        <v>0</v>
      </c>
      <c r="BH284" s="109">
        <f t="shared" si="82"/>
        <v>0</v>
      </c>
      <c r="BI284" s="109">
        <f t="shared" si="83"/>
        <v>0</v>
      </c>
      <c r="BJ284" s="17" t="s">
        <v>85</v>
      </c>
      <c r="BK284" s="175">
        <f t="shared" si="84"/>
        <v>0</v>
      </c>
      <c r="BL284" s="17" t="s">
        <v>156</v>
      </c>
      <c r="BM284" s="17" t="s">
        <v>498</v>
      </c>
    </row>
    <row r="285" spans="2:65" s="1" customFormat="1" ht="31.5" customHeight="1">
      <c r="B285" s="34"/>
      <c r="C285" s="167" t="s">
        <v>499</v>
      </c>
      <c r="D285" s="167" t="s">
        <v>152</v>
      </c>
      <c r="E285" s="168" t="s">
        <v>360</v>
      </c>
      <c r="F285" s="241" t="s">
        <v>361</v>
      </c>
      <c r="G285" s="241"/>
      <c r="H285" s="241"/>
      <c r="I285" s="241"/>
      <c r="J285" s="169" t="s">
        <v>155</v>
      </c>
      <c r="K285" s="170">
        <v>2</v>
      </c>
      <c r="L285" s="239">
        <v>0</v>
      </c>
      <c r="M285" s="242"/>
      <c r="N285" s="240">
        <f t="shared" si="75"/>
        <v>0</v>
      </c>
      <c r="O285" s="240"/>
      <c r="P285" s="240"/>
      <c r="Q285" s="240"/>
      <c r="R285" s="36"/>
      <c r="T285" s="172" t="s">
        <v>20</v>
      </c>
      <c r="U285" s="43" t="s">
        <v>43</v>
      </c>
      <c r="V285" s="35"/>
      <c r="W285" s="173">
        <f t="shared" si="76"/>
        <v>0</v>
      </c>
      <c r="X285" s="173">
        <v>0</v>
      </c>
      <c r="Y285" s="173">
        <f t="shared" si="77"/>
        <v>0</v>
      </c>
      <c r="Z285" s="173">
        <v>0</v>
      </c>
      <c r="AA285" s="174">
        <f t="shared" si="78"/>
        <v>0</v>
      </c>
      <c r="AR285" s="17" t="s">
        <v>156</v>
      </c>
      <c r="AT285" s="17" t="s">
        <v>152</v>
      </c>
      <c r="AU285" s="17" t="s">
        <v>88</v>
      </c>
      <c r="AY285" s="17" t="s">
        <v>151</v>
      </c>
      <c r="BE285" s="109">
        <f t="shared" si="79"/>
        <v>0</v>
      </c>
      <c r="BF285" s="109">
        <f t="shared" si="80"/>
        <v>0</v>
      </c>
      <c r="BG285" s="109">
        <f t="shared" si="81"/>
        <v>0</v>
      </c>
      <c r="BH285" s="109">
        <f t="shared" si="82"/>
        <v>0</v>
      </c>
      <c r="BI285" s="109">
        <f t="shared" si="83"/>
        <v>0</v>
      </c>
      <c r="BJ285" s="17" t="s">
        <v>85</v>
      </c>
      <c r="BK285" s="175">
        <f t="shared" si="84"/>
        <v>0</v>
      </c>
      <c r="BL285" s="17" t="s">
        <v>156</v>
      </c>
      <c r="BM285" s="17" t="s">
        <v>500</v>
      </c>
    </row>
    <row r="286" spans="2:65" s="9" customFormat="1" ht="29.85" customHeight="1">
      <c r="B286" s="156"/>
      <c r="C286" s="157"/>
      <c r="D286" s="166" t="s">
        <v>124</v>
      </c>
      <c r="E286" s="166"/>
      <c r="F286" s="166"/>
      <c r="G286" s="166"/>
      <c r="H286" s="166"/>
      <c r="I286" s="166"/>
      <c r="J286" s="166"/>
      <c r="K286" s="166"/>
      <c r="L286" s="166"/>
      <c r="M286" s="166"/>
      <c r="N286" s="234">
        <f>BK286</f>
        <v>0</v>
      </c>
      <c r="O286" s="235"/>
      <c r="P286" s="235"/>
      <c r="Q286" s="235"/>
      <c r="R286" s="159"/>
      <c r="T286" s="160"/>
      <c r="U286" s="157"/>
      <c r="V286" s="157"/>
      <c r="W286" s="161">
        <f>W287+W310</f>
        <v>0</v>
      </c>
      <c r="X286" s="157"/>
      <c r="Y286" s="161">
        <f>Y287+Y310</f>
        <v>5.9676594500000002</v>
      </c>
      <c r="Z286" s="157"/>
      <c r="AA286" s="162">
        <f>AA287+AA310</f>
        <v>0</v>
      </c>
      <c r="AR286" s="163" t="s">
        <v>88</v>
      </c>
      <c r="AT286" s="164" t="s">
        <v>75</v>
      </c>
      <c r="AU286" s="164" t="s">
        <v>82</v>
      </c>
      <c r="AY286" s="163" t="s">
        <v>151</v>
      </c>
      <c r="BK286" s="165">
        <f>BK287+BK310</f>
        <v>0</v>
      </c>
    </row>
    <row r="287" spans="2:65" s="9" customFormat="1" ht="14.85" customHeight="1">
      <c r="B287" s="156"/>
      <c r="C287" s="157"/>
      <c r="D287" s="166" t="s">
        <v>119</v>
      </c>
      <c r="E287" s="166"/>
      <c r="F287" s="166"/>
      <c r="G287" s="166"/>
      <c r="H287" s="166"/>
      <c r="I287" s="166"/>
      <c r="J287" s="166"/>
      <c r="K287" s="166"/>
      <c r="L287" s="166"/>
      <c r="M287" s="166"/>
      <c r="N287" s="236">
        <f>BK287</f>
        <v>0</v>
      </c>
      <c r="O287" s="237"/>
      <c r="P287" s="237"/>
      <c r="Q287" s="237"/>
      <c r="R287" s="159"/>
      <c r="T287" s="160"/>
      <c r="U287" s="157"/>
      <c r="V287" s="157"/>
      <c r="W287" s="161">
        <f>SUM(W288:W309)</f>
        <v>0</v>
      </c>
      <c r="X287" s="157"/>
      <c r="Y287" s="161">
        <f>SUM(Y288:Y309)</f>
        <v>0.29370425000000011</v>
      </c>
      <c r="Z287" s="157"/>
      <c r="AA287" s="162">
        <f>SUM(AA288:AA309)</f>
        <v>0</v>
      </c>
      <c r="AR287" s="163" t="s">
        <v>88</v>
      </c>
      <c r="AT287" s="164" t="s">
        <v>75</v>
      </c>
      <c r="AU287" s="164" t="s">
        <v>85</v>
      </c>
      <c r="AY287" s="163" t="s">
        <v>151</v>
      </c>
      <c r="BK287" s="165">
        <f>SUM(BK288:BK309)</f>
        <v>0</v>
      </c>
    </row>
    <row r="288" spans="2:65" s="1" customFormat="1" ht="31.5" customHeight="1">
      <c r="B288" s="34"/>
      <c r="C288" s="167" t="s">
        <v>501</v>
      </c>
      <c r="D288" s="167" t="s">
        <v>152</v>
      </c>
      <c r="E288" s="168" t="s">
        <v>153</v>
      </c>
      <c r="F288" s="241" t="s">
        <v>154</v>
      </c>
      <c r="G288" s="241"/>
      <c r="H288" s="241"/>
      <c r="I288" s="241"/>
      <c r="J288" s="169" t="s">
        <v>155</v>
      </c>
      <c r="K288" s="170">
        <v>6</v>
      </c>
      <c r="L288" s="239">
        <v>0</v>
      </c>
      <c r="M288" s="242"/>
      <c r="N288" s="240">
        <f t="shared" ref="N288:N309" si="85">ROUND(L288*K288,3)</f>
        <v>0</v>
      </c>
      <c r="O288" s="240"/>
      <c r="P288" s="240"/>
      <c r="Q288" s="240"/>
      <c r="R288" s="36"/>
      <c r="T288" s="172" t="s">
        <v>20</v>
      </c>
      <c r="U288" s="43" t="s">
        <v>43</v>
      </c>
      <c r="V288" s="35"/>
      <c r="W288" s="173">
        <f t="shared" ref="W288:W309" si="86">V288*K288</f>
        <v>0</v>
      </c>
      <c r="X288" s="173">
        <v>0</v>
      </c>
      <c r="Y288" s="173">
        <f t="shared" ref="Y288:Y309" si="87">X288*K288</f>
        <v>0</v>
      </c>
      <c r="Z288" s="173">
        <v>0</v>
      </c>
      <c r="AA288" s="174">
        <f t="shared" ref="AA288:AA309" si="88">Z288*K288</f>
        <v>0</v>
      </c>
      <c r="AR288" s="17" t="s">
        <v>156</v>
      </c>
      <c r="AT288" s="17" t="s">
        <v>152</v>
      </c>
      <c r="AU288" s="17" t="s">
        <v>88</v>
      </c>
      <c r="AY288" s="17" t="s">
        <v>151</v>
      </c>
      <c r="BE288" s="109">
        <f t="shared" ref="BE288:BE309" si="89">IF(U288="základná",N288,0)</f>
        <v>0</v>
      </c>
      <c r="BF288" s="109">
        <f t="shared" ref="BF288:BF309" si="90">IF(U288="znížená",N288,0)</f>
        <v>0</v>
      </c>
      <c r="BG288" s="109">
        <f t="shared" ref="BG288:BG309" si="91">IF(U288="zákl. prenesená",N288,0)</f>
        <v>0</v>
      </c>
      <c r="BH288" s="109">
        <f t="shared" ref="BH288:BH309" si="92">IF(U288="zníž. prenesená",N288,0)</f>
        <v>0</v>
      </c>
      <c r="BI288" s="109">
        <f t="shared" ref="BI288:BI309" si="93">IF(U288="nulová",N288,0)</f>
        <v>0</v>
      </c>
      <c r="BJ288" s="17" t="s">
        <v>85</v>
      </c>
      <c r="BK288" s="175">
        <f t="shared" ref="BK288:BK309" si="94">ROUND(L288*K288,3)</f>
        <v>0</v>
      </c>
      <c r="BL288" s="17" t="s">
        <v>156</v>
      </c>
      <c r="BM288" s="17" t="s">
        <v>502</v>
      </c>
    </row>
    <row r="289" spans="2:65" s="1" customFormat="1" ht="22.5" customHeight="1">
      <c r="B289" s="34"/>
      <c r="C289" s="176" t="s">
        <v>503</v>
      </c>
      <c r="D289" s="176" t="s">
        <v>158</v>
      </c>
      <c r="E289" s="177" t="s">
        <v>159</v>
      </c>
      <c r="F289" s="245" t="s">
        <v>160</v>
      </c>
      <c r="G289" s="245"/>
      <c r="H289" s="245"/>
      <c r="I289" s="245"/>
      <c r="J289" s="178" t="s">
        <v>155</v>
      </c>
      <c r="K289" s="179">
        <v>6</v>
      </c>
      <c r="L289" s="246">
        <v>0</v>
      </c>
      <c r="M289" s="247"/>
      <c r="N289" s="248">
        <f t="shared" si="85"/>
        <v>0</v>
      </c>
      <c r="O289" s="240"/>
      <c r="P289" s="240"/>
      <c r="Q289" s="240"/>
      <c r="R289" s="36"/>
      <c r="T289" s="172" t="s">
        <v>20</v>
      </c>
      <c r="U289" s="43" t="s">
        <v>43</v>
      </c>
      <c r="V289" s="35"/>
      <c r="W289" s="173">
        <f t="shared" si="86"/>
        <v>0</v>
      </c>
      <c r="X289" s="173">
        <v>1.0200000000000001E-3</v>
      </c>
      <c r="Y289" s="173">
        <f t="shared" si="87"/>
        <v>6.1200000000000004E-3</v>
      </c>
      <c r="Z289" s="173">
        <v>0</v>
      </c>
      <c r="AA289" s="174">
        <f t="shared" si="88"/>
        <v>0</v>
      </c>
      <c r="AR289" s="17" t="s">
        <v>161</v>
      </c>
      <c r="AT289" s="17" t="s">
        <v>158</v>
      </c>
      <c r="AU289" s="17" t="s">
        <v>88</v>
      </c>
      <c r="AY289" s="17" t="s">
        <v>151</v>
      </c>
      <c r="BE289" s="109">
        <f t="shared" si="89"/>
        <v>0</v>
      </c>
      <c r="BF289" s="109">
        <f t="shared" si="90"/>
        <v>0</v>
      </c>
      <c r="BG289" s="109">
        <f t="shared" si="91"/>
        <v>0</v>
      </c>
      <c r="BH289" s="109">
        <f t="shared" si="92"/>
        <v>0</v>
      </c>
      <c r="BI289" s="109">
        <f t="shared" si="93"/>
        <v>0</v>
      </c>
      <c r="BJ289" s="17" t="s">
        <v>85</v>
      </c>
      <c r="BK289" s="175">
        <f t="shared" si="94"/>
        <v>0</v>
      </c>
      <c r="BL289" s="17" t="s">
        <v>156</v>
      </c>
      <c r="BM289" s="17" t="s">
        <v>504</v>
      </c>
    </row>
    <row r="290" spans="2:65" s="1" customFormat="1" ht="31.5" customHeight="1">
      <c r="B290" s="34"/>
      <c r="C290" s="167" t="s">
        <v>505</v>
      </c>
      <c r="D290" s="167" t="s">
        <v>152</v>
      </c>
      <c r="E290" s="168" t="s">
        <v>163</v>
      </c>
      <c r="F290" s="241" t="s">
        <v>164</v>
      </c>
      <c r="G290" s="241"/>
      <c r="H290" s="241"/>
      <c r="I290" s="241"/>
      <c r="J290" s="169" t="s">
        <v>165</v>
      </c>
      <c r="K290" s="170">
        <v>3</v>
      </c>
      <c r="L290" s="239">
        <v>0</v>
      </c>
      <c r="M290" s="242"/>
      <c r="N290" s="240">
        <f t="shared" si="85"/>
        <v>0</v>
      </c>
      <c r="O290" s="240"/>
      <c r="P290" s="240"/>
      <c r="Q290" s="240"/>
      <c r="R290" s="36"/>
      <c r="T290" s="172" t="s">
        <v>20</v>
      </c>
      <c r="U290" s="43" t="s">
        <v>43</v>
      </c>
      <c r="V290" s="35"/>
      <c r="W290" s="173">
        <f t="shared" si="86"/>
        <v>0</v>
      </c>
      <c r="X290" s="173">
        <v>0</v>
      </c>
      <c r="Y290" s="173">
        <f t="shared" si="87"/>
        <v>0</v>
      </c>
      <c r="Z290" s="173">
        <v>0</v>
      </c>
      <c r="AA290" s="174">
        <f t="shared" si="88"/>
        <v>0</v>
      </c>
      <c r="AR290" s="17" t="s">
        <v>156</v>
      </c>
      <c r="AT290" s="17" t="s">
        <v>152</v>
      </c>
      <c r="AU290" s="17" t="s">
        <v>88</v>
      </c>
      <c r="AY290" s="17" t="s">
        <v>151</v>
      </c>
      <c r="BE290" s="109">
        <f t="shared" si="89"/>
        <v>0</v>
      </c>
      <c r="BF290" s="109">
        <f t="shared" si="90"/>
        <v>0</v>
      </c>
      <c r="BG290" s="109">
        <f t="shared" si="91"/>
        <v>0</v>
      </c>
      <c r="BH290" s="109">
        <f t="shared" si="92"/>
        <v>0</v>
      </c>
      <c r="BI290" s="109">
        <f t="shared" si="93"/>
        <v>0</v>
      </c>
      <c r="BJ290" s="17" t="s">
        <v>85</v>
      </c>
      <c r="BK290" s="175">
        <f t="shared" si="94"/>
        <v>0</v>
      </c>
      <c r="BL290" s="17" t="s">
        <v>156</v>
      </c>
      <c r="BM290" s="17" t="s">
        <v>506</v>
      </c>
    </row>
    <row r="291" spans="2:65" s="1" customFormat="1" ht="22.5" customHeight="1">
      <c r="B291" s="34"/>
      <c r="C291" s="176" t="s">
        <v>507</v>
      </c>
      <c r="D291" s="176" t="s">
        <v>158</v>
      </c>
      <c r="E291" s="177" t="s">
        <v>167</v>
      </c>
      <c r="F291" s="245" t="s">
        <v>168</v>
      </c>
      <c r="G291" s="245"/>
      <c r="H291" s="245"/>
      <c r="I291" s="245"/>
      <c r="J291" s="178" t="s">
        <v>165</v>
      </c>
      <c r="K291" s="179">
        <v>3</v>
      </c>
      <c r="L291" s="246">
        <v>0</v>
      </c>
      <c r="M291" s="247"/>
      <c r="N291" s="248">
        <f t="shared" si="85"/>
        <v>0</v>
      </c>
      <c r="O291" s="240"/>
      <c r="P291" s="240"/>
      <c r="Q291" s="240"/>
      <c r="R291" s="36"/>
      <c r="T291" s="172" t="s">
        <v>20</v>
      </c>
      <c r="U291" s="43" t="s">
        <v>43</v>
      </c>
      <c r="V291" s="35"/>
      <c r="W291" s="173">
        <f t="shared" si="86"/>
        <v>0</v>
      </c>
      <c r="X291" s="173">
        <v>6.0000000000000002E-5</v>
      </c>
      <c r="Y291" s="173">
        <f t="shared" si="87"/>
        <v>1.8000000000000001E-4</v>
      </c>
      <c r="Z291" s="173">
        <v>0</v>
      </c>
      <c r="AA291" s="174">
        <f t="shared" si="88"/>
        <v>0</v>
      </c>
      <c r="AR291" s="17" t="s">
        <v>161</v>
      </c>
      <c r="AT291" s="17" t="s">
        <v>158</v>
      </c>
      <c r="AU291" s="17" t="s">
        <v>88</v>
      </c>
      <c r="AY291" s="17" t="s">
        <v>151</v>
      </c>
      <c r="BE291" s="109">
        <f t="shared" si="89"/>
        <v>0</v>
      </c>
      <c r="BF291" s="109">
        <f t="shared" si="90"/>
        <v>0</v>
      </c>
      <c r="BG291" s="109">
        <f t="shared" si="91"/>
        <v>0</v>
      </c>
      <c r="BH291" s="109">
        <f t="shared" si="92"/>
        <v>0</v>
      </c>
      <c r="BI291" s="109">
        <f t="shared" si="93"/>
        <v>0</v>
      </c>
      <c r="BJ291" s="17" t="s">
        <v>85</v>
      </c>
      <c r="BK291" s="175">
        <f t="shared" si="94"/>
        <v>0</v>
      </c>
      <c r="BL291" s="17" t="s">
        <v>156</v>
      </c>
      <c r="BM291" s="17" t="s">
        <v>508</v>
      </c>
    </row>
    <row r="292" spans="2:65" s="1" customFormat="1" ht="31.5" customHeight="1">
      <c r="B292" s="34"/>
      <c r="C292" s="167" t="s">
        <v>509</v>
      </c>
      <c r="D292" s="167" t="s">
        <v>152</v>
      </c>
      <c r="E292" s="168" t="s">
        <v>171</v>
      </c>
      <c r="F292" s="241" t="s">
        <v>172</v>
      </c>
      <c r="G292" s="241"/>
      <c r="H292" s="241"/>
      <c r="I292" s="241"/>
      <c r="J292" s="169" t="s">
        <v>165</v>
      </c>
      <c r="K292" s="170">
        <v>3</v>
      </c>
      <c r="L292" s="239">
        <v>0</v>
      </c>
      <c r="M292" s="242"/>
      <c r="N292" s="240">
        <f t="shared" si="85"/>
        <v>0</v>
      </c>
      <c r="O292" s="240"/>
      <c r="P292" s="240"/>
      <c r="Q292" s="240"/>
      <c r="R292" s="36"/>
      <c r="T292" s="172" t="s">
        <v>20</v>
      </c>
      <c r="U292" s="43" t="s">
        <v>43</v>
      </c>
      <c r="V292" s="35"/>
      <c r="W292" s="173">
        <f t="shared" si="86"/>
        <v>0</v>
      </c>
      <c r="X292" s="173">
        <v>0</v>
      </c>
      <c r="Y292" s="173">
        <f t="shared" si="87"/>
        <v>0</v>
      </c>
      <c r="Z292" s="173">
        <v>0</v>
      </c>
      <c r="AA292" s="174">
        <f t="shared" si="88"/>
        <v>0</v>
      </c>
      <c r="AR292" s="17" t="s">
        <v>156</v>
      </c>
      <c r="AT292" s="17" t="s">
        <v>152</v>
      </c>
      <c r="AU292" s="17" t="s">
        <v>88</v>
      </c>
      <c r="AY292" s="17" t="s">
        <v>151</v>
      </c>
      <c r="BE292" s="109">
        <f t="shared" si="89"/>
        <v>0</v>
      </c>
      <c r="BF292" s="109">
        <f t="shared" si="90"/>
        <v>0</v>
      </c>
      <c r="BG292" s="109">
        <f t="shared" si="91"/>
        <v>0</v>
      </c>
      <c r="BH292" s="109">
        <f t="shared" si="92"/>
        <v>0</v>
      </c>
      <c r="BI292" s="109">
        <f t="shared" si="93"/>
        <v>0</v>
      </c>
      <c r="BJ292" s="17" t="s">
        <v>85</v>
      </c>
      <c r="BK292" s="175">
        <f t="shared" si="94"/>
        <v>0</v>
      </c>
      <c r="BL292" s="17" t="s">
        <v>156</v>
      </c>
      <c r="BM292" s="17" t="s">
        <v>510</v>
      </c>
    </row>
    <row r="293" spans="2:65" s="1" customFormat="1" ht="22.5" customHeight="1">
      <c r="B293" s="34"/>
      <c r="C293" s="167" t="s">
        <v>511</v>
      </c>
      <c r="D293" s="167" t="s">
        <v>152</v>
      </c>
      <c r="E293" s="168" t="s">
        <v>175</v>
      </c>
      <c r="F293" s="241" t="s">
        <v>176</v>
      </c>
      <c r="G293" s="241"/>
      <c r="H293" s="241"/>
      <c r="I293" s="241"/>
      <c r="J293" s="169" t="s">
        <v>165</v>
      </c>
      <c r="K293" s="170">
        <v>3</v>
      </c>
      <c r="L293" s="239">
        <v>0</v>
      </c>
      <c r="M293" s="242"/>
      <c r="N293" s="240">
        <f t="shared" si="85"/>
        <v>0</v>
      </c>
      <c r="O293" s="240"/>
      <c r="P293" s="240"/>
      <c r="Q293" s="240"/>
      <c r="R293" s="36"/>
      <c r="T293" s="172" t="s">
        <v>20</v>
      </c>
      <c r="U293" s="43" t="s">
        <v>43</v>
      </c>
      <c r="V293" s="35"/>
      <c r="W293" s="173">
        <f t="shared" si="86"/>
        <v>0</v>
      </c>
      <c r="X293" s="173">
        <v>0</v>
      </c>
      <c r="Y293" s="173">
        <f t="shared" si="87"/>
        <v>0</v>
      </c>
      <c r="Z293" s="173">
        <v>0</v>
      </c>
      <c r="AA293" s="174">
        <f t="shared" si="88"/>
        <v>0</v>
      </c>
      <c r="AR293" s="17" t="s">
        <v>156</v>
      </c>
      <c r="AT293" s="17" t="s">
        <v>152</v>
      </c>
      <c r="AU293" s="17" t="s">
        <v>88</v>
      </c>
      <c r="AY293" s="17" t="s">
        <v>151</v>
      </c>
      <c r="BE293" s="109">
        <f t="shared" si="89"/>
        <v>0</v>
      </c>
      <c r="BF293" s="109">
        <f t="shared" si="90"/>
        <v>0</v>
      </c>
      <c r="BG293" s="109">
        <f t="shared" si="91"/>
        <v>0</v>
      </c>
      <c r="BH293" s="109">
        <f t="shared" si="92"/>
        <v>0</v>
      </c>
      <c r="BI293" s="109">
        <f t="shared" si="93"/>
        <v>0</v>
      </c>
      <c r="BJ293" s="17" t="s">
        <v>85</v>
      </c>
      <c r="BK293" s="175">
        <f t="shared" si="94"/>
        <v>0</v>
      </c>
      <c r="BL293" s="17" t="s">
        <v>156</v>
      </c>
      <c r="BM293" s="17" t="s">
        <v>512</v>
      </c>
    </row>
    <row r="294" spans="2:65" s="1" customFormat="1" ht="31.5" customHeight="1">
      <c r="B294" s="34"/>
      <c r="C294" s="176" t="s">
        <v>513</v>
      </c>
      <c r="D294" s="176" t="s">
        <v>158</v>
      </c>
      <c r="E294" s="177" t="s">
        <v>179</v>
      </c>
      <c r="F294" s="245" t="s">
        <v>180</v>
      </c>
      <c r="G294" s="245"/>
      <c r="H294" s="245"/>
      <c r="I294" s="245"/>
      <c r="J294" s="178" t="s">
        <v>165</v>
      </c>
      <c r="K294" s="179">
        <v>3</v>
      </c>
      <c r="L294" s="246">
        <v>0</v>
      </c>
      <c r="M294" s="247"/>
      <c r="N294" s="248">
        <f t="shared" si="85"/>
        <v>0</v>
      </c>
      <c r="O294" s="240"/>
      <c r="P294" s="240"/>
      <c r="Q294" s="240"/>
      <c r="R294" s="36"/>
      <c r="T294" s="172" t="s">
        <v>20</v>
      </c>
      <c r="U294" s="43" t="s">
        <v>43</v>
      </c>
      <c r="V294" s="35"/>
      <c r="W294" s="173">
        <f t="shared" si="86"/>
        <v>0</v>
      </c>
      <c r="X294" s="173">
        <v>4.8000000000000001E-2</v>
      </c>
      <c r="Y294" s="173">
        <f t="shared" si="87"/>
        <v>0.14400000000000002</v>
      </c>
      <c r="Z294" s="173">
        <v>0</v>
      </c>
      <c r="AA294" s="174">
        <f t="shared" si="88"/>
        <v>0</v>
      </c>
      <c r="AR294" s="17" t="s">
        <v>161</v>
      </c>
      <c r="AT294" s="17" t="s">
        <v>158</v>
      </c>
      <c r="AU294" s="17" t="s">
        <v>88</v>
      </c>
      <c r="AY294" s="17" t="s">
        <v>151</v>
      </c>
      <c r="BE294" s="109">
        <f t="shared" si="89"/>
        <v>0</v>
      </c>
      <c r="BF294" s="109">
        <f t="shared" si="90"/>
        <v>0</v>
      </c>
      <c r="BG294" s="109">
        <f t="shared" si="91"/>
        <v>0</v>
      </c>
      <c r="BH294" s="109">
        <f t="shared" si="92"/>
        <v>0</v>
      </c>
      <c r="BI294" s="109">
        <f t="shared" si="93"/>
        <v>0</v>
      </c>
      <c r="BJ294" s="17" t="s">
        <v>85</v>
      </c>
      <c r="BK294" s="175">
        <f t="shared" si="94"/>
        <v>0</v>
      </c>
      <c r="BL294" s="17" t="s">
        <v>156</v>
      </c>
      <c r="BM294" s="17" t="s">
        <v>514</v>
      </c>
    </row>
    <row r="295" spans="2:65" s="1" customFormat="1" ht="22.5" customHeight="1">
      <c r="B295" s="34"/>
      <c r="C295" s="167" t="s">
        <v>515</v>
      </c>
      <c r="D295" s="167" t="s">
        <v>152</v>
      </c>
      <c r="E295" s="168" t="s">
        <v>183</v>
      </c>
      <c r="F295" s="241" t="s">
        <v>184</v>
      </c>
      <c r="G295" s="241"/>
      <c r="H295" s="241"/>
      <c r="I295" s="241"/>
      <c r="J295" s="169" t="s">
        <v>165</v>
      </c>
      <c r="K295" s="170">
        <v>3</v>
      </c>
      <c r="L295" s="239">
        <v>0</v>
      </c>
      <c r="M295" s="242"/>
      <c r="N295" s="240">
        <f t="shared" si="85"/>
        <v>0</v>
      </c>
      <c r="O295" s="240"/>
      <c r="P295" s="240"/>
      <c r="Q295" s="240"/>
      <c r="R295" s="36"/>
      <c r="T295" s="172" t="s">
        <v>20</v>
      </c>
      <c r="U295" s="43" t="s">
        <v>43</v>
      </c>
      <c r="V295" s="35"/>
      <c r="W295" s="173">
        <f t="shared" si="86"/>
        <v>0</v>
      </c>
      <c r="X295" s="173">
        <v>0</v>
      </c>
      <c r="Y295" s="173">
        <f t="shared" si="87"/>
        <v>0</v>
      </c>
      <c r="Z295" s="173">
        <v>0</v>
      </c>
      <c r="AA295" s="174">
        <f t="shared" si="88"/>
        <v>0</v>
      </c>
      <c r="AR295" s="17" t="s">
        <v>156</v>
      </c>
      <c r="AT295" s="17" t="s">
        <v>152</v>
      </c>
      <c r="AU295" s="17" t="s">
        <v>88</v>
      </c>
      <c r="AY295" s="17" t="s">
        <v>151</v>
      </c>
      <c r="BE295" s="109">
        <f t="shared" si="89"/>
        <v>0</v>
      </c>
      <c r="BF295" s="109">
        <f t="shared" si="90"/>
        <v>0</v>
      </c>
      <c r="BG295" s="109">
        <f t="shared" si="91"/>
        <v>0</v>
      </c>
      <c r="BH295" s="109">
        <f t="shared" si="92"/>
        <v>0</v>
      </c>
      <c r="BI295" s="109">
        <f t="shared" si="93"/>
        <v>0</v>
      </c>
      <c r="BJ295" s="17" t="s">
        <v>85</v>
      </c>
      <c r="BK295" s="175">
        <f t="shared" si="94"/>
        <v>0</v>
      </c>
      <c r="BL295" s="17" t="s">
        <v>156</v>
      </c>
      <c r="BM295" s="17" t="s">
        <v>516</v>
      </c>
    </row>
    <row r="296" spans="2:65" s="1" customFormat="1" ht="22.5" customHeight="1">
      <c r="B296" s="34"/>
      <c r="C296" s="176" t="s">
        <v>517</v>
      </c>
      <c r="D296" s="176" t="s">
        <v>158</v>
      </c>
      <c r="E296" s="177" t="s">
        <v>187</v>
      </c>
      <c r="F296" s="245" t="s">
        <v>188</v>
      </c>
      <c r="G296" s="245"/>
      <c r="H296" s="245"/>
      <c r="I296" s="245"/>
      <c r="J296" s="178" t="s">
        <v>165</v>
      </c>
      <c r="K296" s="179">
        <v>3</v>
      </c>
      <c r="L296" s="246">
        <v>0</v>
      </c>
      <c r="M296" s="247"/>
      <c r="N296" s="248">
        <f t="shared" si="85"/>
        <v>0</v>
      </c>
      <c r="O296" s="240"/>
      <c r="P296" s="240"/>
      <c r="Q296" s="240"/>
      <c r="R296" s="36"/>
      <c r="T296" s="172" t="s">
        <v>20</v>
      </c>
      <c r="U296" s="43" t="s">
        <v>43</v>
      </c>
      <c r="V296" s="35"/>
      <c r="W296" s="173">
        <f t="shared" si="86"/>
        <v>0</v>
      </c>
      <c r="X296" s="173">
        <v>4.13E-3</v>
      </c>
      <c r="Y296" s="173">
        <f t="shared" si="87"/>
        <v>1.239E-2</v>
      </c>
      <c r="Z296" s="173">
        <v>0</v>
      </c>
      <c r="AA296" s="174">
        <f t="shared" si="88"/>
        <v>0</v>
      </c>
      <c r="AR296" s="17" t="s">
        <v>161</v>
      </c>
      <c r="AT296" s="17" t="s">
        <v>158</v>
      </c>
      <c r="AU296" s="17" t="s">
        <v>88</v>
      </c>
      <c r="AY296" s="17" t="s">
        <v>151</v>
      </c>
      <c r="BE296" s="109">
        <f t="shared" si="89"/>
        <v>0</v>
      </c>
      <c r="BF296" s="109">
        <f t="shared" si="90"/>
        <v>0</v>
      </c>
      <c r="BG296" s="109">
        <f t="shared" si="91"/>
        <v>0</v>
      </c>
      <c r="BH296" s="109">
        <f t="shared" si="92"/>
        <v>0</v>
      </c>
      <c r="BI296" s="109">
        <f t="shared" si="93"/>
        <v>0</v>
      </c>
      <c r="BJ296" s="17" t="s">
        <v>85</v>
      </c>
      <c r="BK296" s="175">
        <f t="shared" si="94"/>
        <v>0</v>
      </c>
      <c r="BL296" s="17" t="s">
        <v>156</v>
      </c>
      <c r="BM296" s="17" t="s">
        <v>518</v>
      </c>
    </row>
    <row r="297" spans="2:65" s="1" customFormat="1" ht="22.5" customHeight="1">
      <c r="B297" s="34"/>
      <c r="C297" s="167" t="s">
        <v>519</v>
      </c>
      <c r="D297" s="167" t="s">
        <v>152</v>
      </c>
      <c r="E297" s="168" t="s">
        <v>191</v>
      </c>
      <c r="F297" s="241" t="s">
        <v>192</v>
      </c>
      <c r="G297" s="241"/>
      <c r="H297" s="241"/>
      <c r="I297" s="241"/>
      <c r="J297" s="169" t="s">
        <v>155</v>
      </c>
      <c r="K297" s="170">
        <v>110</v>
      </c>
      <c r="L297" s="239">
        <v>0</v>
      </c>
      <c r="M297" s="242"/>
      <c r="N297" s="240">
        <f t="shared" si="85"/>
        <v>0</v>
      </c>
      <c r="O297" s="240"/>
      <c r="P297" s="240"/>
      <c r="Q297" s="240"/>
      <c r="R297" s="36"/>
      <c r="T297" s="172" t="s">
        <v>20</v>
      </c>
      <c r="U297" s="43" t="s">
        <v>43</v>
      </c>
      <c r="V297" s="35"/>
      <c r="W297" s="173">
        <f t="shared" si="86"/>
        <v>0</v>
      </c>
      <c r="X297" s="173">
        <v>0</v>
      </c>
      <c r="Y297" s="173">
        <f t="shared" si="87"/>
        <v>0</v>
      </c>
      <c r="Z297" s="173">
        <v>0</v>
      </c>
      <c r="AA297" s="174">
        <f t="shared" si="88"/>
        <v>0</v>
      </c>
      <c r="AR297" s="17" t="s">
        <v>156</v>
      </c>
      <c r="AT297" s="17" t="s">
        <v>152</v>
      </c>
      <c r="AU297" s="17" t="s">
        <v>88</v>
      </c>
      <c r="AY297" s="17" t="s">
        <v>151</v>
      </c>
      <c r="BE297" s="109">
        <f t="shared" si="89"/>
        <v>0</v>
      </c>
      <c r="BF297" s="109">
        <f t="shared" si="90"/>
        <v>0</v>
      </c>
      <c r="BG297" s="109">
        <f t="shared" si="91"/>
        <v>0</v>
      </c>
      <c r="BH297" s="109">
        <f t="shared" si="92"/>
        <v>0</v>
      </c>
      <c r="BI297" s="109">
        <f t="shared" si="93"/>
        <v>0</v>
      </c>
      <c r="BJ297" s="17" t="s">
        <v>85</v>
      </c>
      <c r="BK297" s="175">
        <f t="shared" si="94"/>
        <v>0</v>
      </c>
      <c r="BL297" s="17" t="s">
        <v>156</v>
      </c>
      <c r="BM297" s="17" t="s">
        <v>520</v>
      </c>
    </row>
    <row r="298" spans="2:65" s="1" customFormat="1" ht="31.5" customHeight="1">
      <c r="B298" s="34"/>
      <c r="C298" s="176" t="s">
        <v>521</v>
      </c>
      <c r="D298" s="176" t="s">
        <v>158</v>
      </c>
      <c r="E298" s="177" t="s">
        <v>195</v>
      </c>
      <c r="F298" s="245" t="s">
        <v>196</v>
      </c>
      <c r="G298" s="245"/>
      <c r="H298" s="245"/>
      <c r="I298" s="245"/>
      <c r="J298" s="178" t="s">
        <v>197</v>
      </c>
      <c r="K298" s="179">
        <v>2.444</v>
      </c>
      <c r="L298" s="246">
        <v>0</v>
      </c>
      <c r="M298" s="247"/>
      <c r="N298" s="248">
        <f t="shared" si="85"/>
        <v>0</v>
      </c>
      <c r="O298" s="240"/>
      <c r="P298" s="240"/>
      <c r="Q298" s="240"/>
      <c r="R298" s="36"/>
      <c r="T298" s="172" t="s">
        <v>20</v>
      </c>
      <c r="U298" s="43" t="s">
        <v>43</v>
      </c>
      <c r="V298" s="35"/>
      <c r="W298" s="173">
        <f t="shared" si="86"/>
        <v>0</v>
      </c>
      <c r="X298" s="173">
        <v>1E-3</v>
      </c>
      <c r="Y298" s="173">
        <f t="shared" si="87"/>
        <v>2.444E-3</v>
      </c>
      <c r="Z298" s="173">
        <v>0</v>
      </c>
      <c r="AA298" s="174">
        <f t="shared" si="88"/>
        <v>0</v>
      </c>
      <c r="AR298" s="17" t="s">
        <v>161</v>
      </c>
      <c r="AT298" s="17" t="s">
        <v>158</v>
      </c>
      <c r="AU298" s="17" t="s">
        <v>88</v>
      </c>
      <c r="AY298" s="17" t="s">
        <v>151</v>
      </c>
      <c r="BE298" s="109">
        <f t="shared" si="89"/>
        <v>0</v>
      </c>
      <c r="BF298" s="109">
        <f t="shared" si="90"/>
        <v>0</v>
      </c>
      <c r="BG298" s="109">
        <f t="shared" si="91"/>
        <v>0</v>
      </c>
      <c r="BH298" s="109">
        <f t="shared" si="92"/>
        <v>0</v>
      </c>
      <c r="BI298" s="109">
        <f t="shared" si="93"/>
        <v>0</v>
      </c>
      <c r="BJ298" s="17" t="s">
        <v>85</v>
      </c>
      <c r="BK298" s="175">
        <f t="shared" si="94"/>
        <v>0</v>
      </c>
      <c r="BL298" s="17" t="s">
        <v>156</v>
      </c>
      <c r="BM298" s="17" t="s">
        <v>522</v>
      </c>
    </row>
    <row r="299" spans="2:65" s="1" customFormat="1" ht="31.5" customHeight="1">
      <c r="B299" s="34"/>
      <c r="C299" s="176" t="s">
        <v>523</v>
      </c>
      <c r="D299" s="176" t="s">
        <v>158</v>
      </c>
      <c r="E299" s="177" t="s">
        <v>200</v>
      </c>
      <c r="F299" s="245" t="s">
        <v>201</v>
      </c>
      <c r="G299" s="245"/>
      <c r="H299" s="245"/>
      <c r="I299" s="245"/>
      <c r="J299" s="178" t="s">
        <v>197</v>
      </c>
      <c r="K299" s="179">
        <v>91.667000000000002</v>
      </c>
      <c r="L299" s="246">
        <v>0</v>
      </c>
      <c r="M299" s="247"/>
      <c r="N299" s="248">
        <f t="shared" si="85"/>
        <v>0</v>
      </c>
      <c r="O299" s="240"/>
      <c r="P299" s="240"/>
      <c r="Q299" s="240"/>
      <c r="R299" s="36"/>
      <c r="T299" s="172" t="s">
        <v>20</v>
      </c>
      <c r="U299" s="43" t="s">
        <v>43</v>
      </c>
      <c r="V299" s="35"/>
      <c r="W299" s="173">
        <f t="shared" si="86"/>
        <v>0</v>
      </c>
      <c r="X299" s="173">
        <v>1E-3</v>
      </c>
      <c r="Y299" s="173">
        <f t="shared" si="87"/>
        <v>9.1666999999999998E-2</v>
      </c>
      <c r="Z299" s="173">
        <v>0</v>
      </c>
      <c r="AA299" s="174">
        <f t="shared" si="88"/>
        <v>0</v>
      </c>
      <c r="AR299" s="17" t="s">
        <v>161</v>
      </c>
      <c r="AT299" s="17" t="s">
        <v>158</v>
      </c>
      <c r="AU299" s="17" t="s">
        <v>88</v>
      </c>
      <c r="AY299" s="17" t="s">
        <v>151</v>
      </c>
      <c r="BE299" s="109">
        <f t="shared" si="89"/>
        <v>0</v>
      </c>
      <c r="BF299" s="109">
        <f t="shared" si="90"/>
        <v>0</v>
      </c>
      <c r="BG299" s="109">
        <f t="shared" si="91"/>
        <v>0</v>
      </c>
      <c r="BH299" s="109">
        <f t="shared" si="92"/>
        <v>0</v>
      </c>
      <c r="BI299" s="109">
        <f t="shared" si="93"/>
        <v>0</v>
      </c>
      <c r="BJ299" s="17" t="s">
        <v>85</v>
      </c>
      <c r="BK299" s="175">
        <f t="shared" si="94"/>
        <v>0</v>
      </c>
      <c r="BL299" s="17" t="s">
        <v>156</v>
      </c>
      <c r="BM299" s="17" t="s">
        <v>524</v>
      </c>
    </row>
    <row r="300" spans="2:65" s="1" customFormat="1" ht="22.5" customHeight="1">
      <c r="B300" s="34"/>
      <c r="C300" s="167" t="s">
        <v>525</v>
      </c>
      <c r="D300" s="167" t="s">
        <v>152</v>
      </c>
      <c r="E300" s="168" t="s">
        <v>204</v>
      </c>
      <c r="F300" s="241" t="s">
        <v>205</v>
      </c>
      <c r="G300" s="241"/>
      <c r="H300" s="241"/>
      <c r="I300" s="241"/>
      <c r="J300" s="169" t="s">
        <v>165</v>
      </c>
      <c r="K300" s="170">
        <v>5</v>
      </c>
      <c r="L300" s="239">
        <v>0</v>
      </c>
      <c r="M300" s="242"/>
      <c r="N300" s="240">
        <f t="shared" si="85"/>
        <v>0</v>
      </c>
      <c r="O300" s="240"/>
      <c r="P300" s="240"/>
      <c r="Q300" s="240"/>
      <c r="R300" s="36"/>
      <c r="T300" s="172" t="s">
        <v>20</v>
      </c>
      <c r="U300" s="43" t="s">
        <v>43</v>
      </c>
      <c r="V300" s="35"/>
      <c r="W300" s="173">
        <f t="shared" si="86"/>
        <v>0</v>
      </c>
      <c r="X300" s="173">
        <v>0</v>
      </c>
      <c r="Y300" s="173">
        <f t="shared" si="87"/>
        <v>0</v>
      </c>
      <c r="Z300" s="173">
        <v>0</v>
      </c>
      <c r="AA300" s="174">
        <f t="shared" si="88"/>
        <v>0</v>
      </c>
      <c r="AR300" s="17" t="s">
        <v>156</v>
      </c>
      <c r="AT300" s="17" t="s">
        <v>152</v>
      </c>
      <c r="AU300" s="17" t="s">
        <v>88</v>
      </c>
      <c r="AY300" s="17" t="s">
        <v>151</v>
      </c>
      <c r="BE300" s="109">
        <f t="shared" si="89"/>
        <v>0</v>
      </c>
      <c r="BF300" s="109">
        <f t="shared" si="90"/>
        <v>0</v>
      </c>
      <c r="BG300" s="109">
        <f t="shared" si="91"/>
        <v>0</v>
      </c>
      <c r="BH300" s="109">
        <f t="shared" si="92"/>
        <v>0</v>
      </c>
      <c r="BI300" s="109">
        <f t="shared" si="93"/>
        <v>0</v>
      </c>
      <c r="BJ300" s="17" t="s">
        <v>85</v>
      </c>
      <c r="BK300" s="175">
        <f t="shared" si="94"/>
        <v>0</v>
      </c>
      <c r="BL300" s="17" t="s">
        <v>156</v>
      </c>
      <c r="BM300" s="17" t="s">
        <v>526</v>
      </c>
    </row>
    <row r="301" spans="2:65" s="1" customFormat="1" ht="31.5" customHeight="1">
      <c r="B301" s="34"/>
      <c r="C301" s="176" t="s">
        <v>527</v>
      </c>
      <c r="D301" s="176" t="s">
        <v>158</v>
      </c>
      <c r="E301" s="177" t="s">
        <v>208</v>
      </c>
      <c r="F301" s="245" t="s">
        <v>209</v>
      </c>
      <c r="G301" s="245"/>
      <c r="H301" s="245"/>
      <c r="I301" s="245"/>
      <c r="J301" s="178" t="s">
        <v>165</v>
      </c>
      <c r="K301" s="179">
        <v>5</v>
      </c>
      <c r="L301" s="246">
        <v>0</v>
      </c>
      <c r="M301" s="247"/>
      <c r="N301" s="248">
        <f t="shared" si="85"/>
        <v>0</v>
      </c>
      <c r="O301" s="240"/>
      <c r="P301" s="240"/>
      <c r="Q301" s="240"/>
      <c r="R301" s="36"/>
      <c r="T301" s="172" t="s">
        <v>20</v>
      </c>
      <c r="U301" s="43" t="s">
        <v>43</v>
      </c>
      <c r="V301" s="35"/>
      <c r="W301" s="173">
        <f t="shared" si="86"/>
        <v>0</v>
      </c>
      <c r="X301" s="173">
        <v>1.6000000000000001E-4</v>
      </c>
      <c r="Y301" s="173">
        <f t="shared" si="87"/>
        <v>8.0000000000000004E-4</v>
      </c>
      <c r="Z301" s="173">
        <v>0</v>
      </c>
      <c r="AA301" s="174">
        <f t="shared" si="88"/>
        <v>0</v>
      </c>
      <c r="AR301" s="17" t="s">
        <v>161</v>
      </c>
      <c r="AT301" s="17" t="s">
        <v>158</v>
      </c>
      <c r="AU301" s="17" t="s">
        <v>88</v>
      </c>
      <c r="AY301" s="17" t="s">
        <v>151</v>
      </c>
      <c r="BE301" s="109">
        <f t="shared" si="89"/>
        <v>0</v>
      </c>
      <c r="BF301" s="109">
        <f t="shared" si="90"/>
        <v>0</v>
      </c>
      <c r="BG301" s="109">
        <f t="shared" si="91"/>
        <v>0</v>
      </c>
      <c r="BH301" s="109">
        <f t="shared" si="92"/>
        <v>0</v>
      </c>
      <c r="BI301" s="109">
        <f t="shared" si="93"/>
        <v>0</v>
      </c>
      <c r="BJ301" s="17" t="s">
        <v>85</v>
      </c>
      <c r="BK301" s="175">
        <f t="shared" si="94"/>
        <v>0</v>
      </c>
      <c r="BL301" s="17" t="s">
        <v>156</v>
      </c>
      <c r="BM301" s="17" t="s">
        <v>528</v>
      </c>
    </row>
    <row r="302" spans="2:65" s="1" customFormat="1" ht="22.5" customHeight="1">
      <c r="B302" s="34"/>
      <c r="C302" s="167" t="s">
        <v>529</v>
      </c>
      <c r="D302" s="167" t="s">
        <v>152</v>
      </c>
      <c r="E302" s="168" t="s">
        <v>212</v>
      </c>
      <c r="F302" s="241" t="s">
        <v>213</v>
      </c>
      <c r="G302" s="241"/>
      <c r="H302" s="241"/>
      <c r="I302" s="241"/>
      <c r="J302" s="169" t="s">
        <v>165</v>
      </c>
      <c r="K302" s="170">
        <v>3</v>
      </c>
      <c r="L302" s="239">
        <v>0</v>
      </c>
      <c r="M302" s="242"/>
      <c r="N302" s="240">
        <f t="shared" si="85"/>
        <v>0</v>
      </c>
      <c r="O302" s="240"/>
      <c r="P302" s="240"/>
      <c r="Q302" s="240"/>
      <c r="R302" s="36"/>
      <c r="T302" s="172" t="s">
        <v>20</v>
      </c>
      <c r="U302" s="43" t="s">
        <v>43</v>
      </c>
      <c r="V302" s="35"/>
      <c r="W302" s="173">
        <f t="shared" si="86"/>
        <v>0</v>
      </c>
      <c r="X302" s="173">
        <v>0</v>
      </c>
      <c r="Y302" s="173">
        <f t="shared" si="87"/>
        <v>0</v>
      </c>
      <c r="Z302" s="173">
        <v>0</v>
      </c>
      <c r="AA302" s="174">
        <f t="shared" si="88"/>
        <v>0</v>
      </c>
      <c r="AR302" s="17" t="s">
        <v>156</v>
      </c>
      <c r="AT302" s="17" t="s">
        <v>152</v>
      </c>
      <c r="AU302" s="17" t="s">
        <v>88</v>
      </c>
      <c r="AY302" s="17" t="s">
        <v>151</v>
      </c>
      <c r="BE302" s="109">
        <f t="shared" si="89"/>
        <v>0</v>
      </c>
      <c r="BF302" s="109">
        <f t="shared" si="90"/>
        <v>0</v>
      </c>
      <c r="BG302" s="109">
        <f t="shared" si="91"/>
        <v>0</v>
      </c>
      <c r="BH302" s="109">
        <f t="shared" si="92"/>
        <v>0</v>
      </c>
      <c r="BI302" s="109">
        <f t="shared" si="93"/>
        <v>0</v>
      </c>
      <c r="BJ302" s="17" t="s">
        <v>85</v>
      </c>
      <c r="BK302" s="175">
        <f t="shared" si="94"/>
        <v>0</v>
      </c>
      <c r="BL302" s="17" t="s">
        <v>156</v>
      </c>
      <c r="BM302" s="17" t="s">
        <v>530</v>
      </c>
    </row>
    <row r="303" spans="2:65" s="1" customFormat="1" ht="44.25" customHeight="1">
      <c r="B303" s="34"/>
      <c r="C303" s="176" t="s">
        <v>531</v>
      </c>
      <c r="D303" s="176" t="s">
        <v>158</v>
      </c>
      <c r="E303" s="177" t="s">
        <v>216</v>
      </c>
      <c r="F303" s="245" t="s">
        <v>217</v>
      </c>
      <c r="G303" s="245"/>
      <c r="H303" s="245"/>
      <c r="I303" s="245"/>
      <c r="J303" s="178" t="s">
        <v>165</v>
      </c>
      <c r="K303" s="179">
        <v>3</v>
      </c>
      <c r="L303" s="246">
        <v>0</v>
      </c>
      <c r="M303" s="247"/>
      <c r="N303" s="248">
        <f t="shared" si="85"/>
        <v>0</v>
      </c>
      <c r="O303" s="240"/>
      <c r="P303" s="240"/>
      <c r="Q303" s="240"/>
      <c r="R303" s="36"/>
      <c r="T303" s="172" t="s">
        <v>20</v>
      </c>
      <c r="U303" s="43" t="s">
        <v>43</v>
      </c>
      <c r="V303" s="35"/>
      <c r="W303" s="173">
        <f t="shared" si="86"/>
        <v>0</v>
      </c>
      <c r="X303" s="173">
        <v>1.4999999999999999E-4</v>
      </c>
      <c r="Y303" s="173">
        <f t="shared" si="87"/>
        <v>4.4999999999999999E-4</v>
      </c>
      <c r="Z303" s="173">
        <v>0</v>
      </c>
      <c r="AA303" s="174">
        <f t="shared" si="88"/>
        <v>0</v>
      </c>
      <c r="AR303" s="17" t="s">
        <v>161</v>
      </c>
      <c r="AT303" s="17" t="s">
        <v>158</v>
      </c>
      <c r="AU303" s="17" t="s">
        <v>88</v>
      </c>
      <c r="AY303" s="17" t="s">
        <v>151</v>
      </c>
      <c r="BE303" s="109">
        <f t="shared" si="89"/>
        <v>0</v>
      </c>
      <c r="BF303" s="109">
        <f t="shared" si="90"/>
        <v>0</v>
      </c>
      <c r="BG303" s="109">
        <f t="shared" si="91"/>
        <v>0</v>
      </c>
      <c r="BH303" s="109">
        <f t="shared" si="92"/>
        <v>0</v>
      </c>
      <c r="BI303" s="109">
        <f t="shared" si="93"/>
        <v>0</v>
      </c>
      <c r="BJ303" s="17" t="s">
        <v>85</v>
      </c>
      <c r="BK303" s="175">
        <f t="shared" si="94"/>
        <v>0</v>
      </c>
      <c r="BL303" s="17" t="s">
        <v>156</v>
      </c>
      <c r="BM303" s="17" t="s">
        <v>532</v>
      </c>
    </row>
    <row r="304" spans="2:65" s="1" customFormat="1" ht="22.5" customHeight="1">
      <c r="B304" s="34"/>
      <c r="C304" s="167" t="s">
        <v>533</v>
      </c>
      <c r="D304" s="167" t="s">
        <v>152</v>
      </c>
      <c r="E304" s="168" t="s">
        <v>220</v>
      </c>
      <c r="F304" s="241" t="s">
        <v>221</v>
      </c>
      <c r="G304" s="241"/>
      <c r="H304" s="241"/>
      <c r="I304" s="241"/>
      <c r="J304" s="169" t="s">
        <v>165</v>
      </c>
      <c r="K304" s="170">
        <v>3</v>
      </c>
      <c r="L304" s="239">
        <v>0</v>
      </c>
      <c r="M304" s="242"/>
      <c r="N304" s="240">
        <f t="shared" si="85"/>
        <v>0</v>
      </c>
      <c r="O304" s="240"/>
      <c r="P304" s="240"/>
      <c r="Q304" s="240"/>
      <c r="R304" s="36"/>
      <c r="T304" s="172" t="s">
        <v>20</v>
      </c>
      <c r="U304" s="43" t="s">
        <v>43</v>
      </c>
      <c r="V304" s="35"/>
      <c r="W304" s="173">
        <f t="shared" si="86"/>
        <v>0</v>
      </c>
      <c r="X304" s="173">
        <v>0</v>
      </c>
      <c r="Y304" s="173">
        <f t="shared" si="87"/>
        <v>0</v>
      </c>
      <c r="Z304" s="173">
        <v>0</v>
      </c>
      <c r="AA304" s="174">
        <f t="shared" si="88"/>
        <v>0</v>
      </c>
      <c r="AR304" s="17" t="s">
        <v>156</v>
      </c>
      <c r="AT304" s="17" t="s">
        <v>152</v>
      </c>
      <c r="AU304" s="17" t="s">
        <v>88</v>
      </c>
      <c r="AY304" s="17" t="s">
        <v>151</v>
      </c>
      <c r="BE304" s="109">
        <f t="shared" si="89"/>
        <v>0</v>
      </c>
      <c r="BF304" s="109">
        <f t="shared" si="90"/>
        <v>0</v>
      </c>
      <c r="BG304" s="109">
        <f t="shared" si="91"/>
        <v>0</v>
      </c>
      <c r="BH304" s="109">
        <f t="shared" si="92"/>
        <v>0</v>
      </c>
      <c r="BI304" s="109">
        <f t="shared" si="93"/>
        <v>0</v>
      </c>
      <c r="BJ304" s="17" t="s">
        <v>85</v>
      </c>
      <c r="BK304" s="175">
        <f t="shared" si="94"/>
        <v>0</v>
      </c>
      <c r="BL304" s="17" t="s">
        <v>156</v>
      </c>
      <c r="BM304" s="17" t="s">
        <v>534</v>
      </c>
    </row>
    <row r="305" spans="2:65" s="1" customFormat="1" ht="31.5" customHeight="1">
      <c r="B305" s="34"/>
      <c r="C305" s="176" t="s">
        <v>535</v>
      </c>
      <c r="D305" s="176" t="s">
        <v>158</v>
      </c>
      <c r="E305" s="177" t="s">
        <v>224</v>
      </c>
      <c r="F305" s="245" t="s">
        <v>225</v>
      </c>
      <c r="G305" s="245"/>
      <c r="H305" s="245"/>
      <c r="I305" s="245"/>
      <c r="J305" s="178" t="s">
        <v>165</v>
      </c>
      <c r="K305" s="179">
        <v>3</v>
      </c>
      <c r="L305" s="246">
        <v>0</v>
      </c>
      <c r="M305" s="247"/>
      <c r="N305" s="248">
        <f t="shared" si="85"/>
        <v>0</v>
      </c>
      <c r="O305" s="240"/>
      <c r="P305" s="240"/>
      <c r="Q305" s="240"/>
      <c r="R305" s="36"/>
      <c r="T305" s="172" t="s">
        <v>20</v>
      </c>
      <c r="U305" s="43" t="s">
        <v>43</v>
      </c>
      <c r="V305" s="35"/>
      <c r="W305" s="173">
        <f t="shared" si="86"/>
        <v>0</v>
      </c>
      <c r="X305" s="173">
        <v>2.1000000000000001E-4</v>
      </c>
      <c r="Y305" s="173">
        <f t="shared" si="87"/>
        <v>6.3000000000000003E-4</v>
      </c>
      <c r="Z305" s="173">
        <v>0</v>
      </c>
      <c r="AA305" s="174">
        <f t="shared" si="88"/>
        <v>0</v>
      </c>
      <c r="AR305" s="17" t="s">
        <v>161</v>
      </c>
      <c r="AT305" s="17" t="s">
        <v>158</v>
      </c>
      <c r="AU305" s="17" t="s">
        <v>88</v>
      </c>
      <c r="AY305" s="17" t="s">
        <v>151</v>
      </c>
      <c r="BE305" s="109">
        <f t="shared" si="89"/>
        <v>0</v>
      </c>
      <c r="BF305" s="109">
        <f t="shared" si="90"/>
        <v>0</v>
      </c>
      <c r="BG305" s="109">
        <f t="shared" si="91"/>
        <v>0</v>
      </c>
      <c r="BH305" s="109">
        <f t="shared" si="92"/>
        <v>0</v>
      </c>
      <c r="BI305" s="109">
        <f t="shared" si="93"/>
        <v>0</v>
      </c>
      <c r="BJ305" s="17" t="s">
        <v>85</v>
      </c>
      <c r="BK305" s="175">
        <f t="shared" si="94"/>
        <v>0</v>
      </c>
      <c r="BL305" s="17" t="s">
        <v>156</v>
      </c>
      <c r="BM305" s="17" t="s">
        <v>536</v>
      </c>
    </row>
    <row r="306" spans="2:65" s="1" customFormat="1" ht="22.5" customHeight="1">
      <c r="B306" s="34"/>
      <c r="C306" s="167" t="s">
        <v>537</v>
      </c>
      <c r="D306" s="167" t="s">
        <v>152</v>
      </c>
      <c r="E306" s="168" t="s">
        <v>228</v>
      </c>
      <c r="F306" s="241" t="s">
        <v>229</v>
      </c>
      <c r="G306" s="241"/>
      <c r="H306" s="241"/>
      <c r="I306" s="241"/>
      <c r="J306" s="169" t="s">
        <v>155</v>
      </c>
      <c r="K306" s="170">
        <v>110</v>
      </c>
      <c r="L306" s="239">
        <v>0</v>
      </c>
      <c r="M306" s="242"/>
      <c r="N306" s="240">
        <f t="shared" si="85"/>
        <v>0</v>
      </c>
      <c r="O306" s="240"/>
      <c r="P306" s="240"/>
      <c r="Q306" s="240"/>
      <c r="R306" s="36"/>
      <c r="T306" s="172" t="s">
        <v>20</v>
      </c>
      <c r="U306" s="43" t="s">
        <v>43</v>
      </c>
      <c r="V306" s="35"/>
      <c r="W306" s="173">
        <f t="shared" si="86"/>
        <v>0</v>
      </c>
      <c r="X306" s="173">
        <v>0</v>
      </c>
      <c r="Y306" s="173">
        <f t="shared" si="87"/>
        <v>0</v>
      </c>
      <c r="Z306" s="173">
        <v>0</v>
      </c>
      <c r="AA306" s="174">
        <f t="shared" si="88"/>
        <v>0</v>
      </c>
      <c r="AR306" s="17" t="s">
        <v>156</v>
      </c>
      <c r="AT306" s="17" t="s">
        <v>152</v>
      </c>
      <c r="AU306" s="17" t="s">
        <v>88</v>
      </c>
      <c r="AY306" s="17" t="s">
        <v>151</v>
      </c>
      <c r="BE306" s="109">
        <f t="shared" si="89"/>
        <v>0</v>
      </c>
      <c r="BF306" s="109">
        <f t="shared" si="90"/>
        <v>0</v>
      </c>
      <c r="BG306" s="109">
        <f t="shared" si="91"/>
        <v>0</v>
      </c>
      <c r="BH306" s="109">
        <f t="shared" si="92"/>
        <v>0</v>
      </c>
      <c r="BI306" s="109">
        <f t="shared" si="93"/>
        <v>0</v>
      </c>
      <c r="BJ306" s="17" t="s">
        <v>85</v>
      </c>
      <c r="BK306" s="175">
        <f t="shared" si="94"/>
        <v>0</v>
      </c>
      <c r="BL306" s="17" t="s">
        <v>156</v>
      </c>
      <c r="BM306" s="17" t="s">
        <v>538</v>
      </c>
    </row>
    <row r="307" spans="2:65" s="1" customFormat="1" ht="22.5" customHeight="1">
      <c r="B307" s="34"/>
      <c r="C307" s="176" t="s">
        <v>539</v>
      </c>
      <c r="D307" s="176" t="s">
        <v>158</v>
      </c>
      <c r="E307" s="177" t="s">
        <v>231</v>
      </c>
      <c r="F307" s="245" t="s">
        <v>232</v>
      </c>
      <c r="G307" s="245"/>
      <c r="H307" s="245"/>
      <c r="I307" s="245"/>
      <c r="J307" s="178" t="s">
        <v>155</v>
      </c>
      <c r="K307" s="179">
        <v>128.333</v>
      </c>
      <c r="L307" s="246">
        <v>0</v>
      </c>
      <c r="M307" s="247"/>
      <c r="N307" s="248">
        <f t="shared" si="85"/>
        <v>0</v>
      </c>
      <c r="O307" s="240"/>
      <c r="P307" s="240"/>
      <c r="Q307" s="240"/>
      <c r="R307" s="36"/>
      <c r="T307" s="172" t="s">
        <v>20</v>
      </c>
      <c r="U307" s="43" t="s">
        <v>43</v>
      </c>
      <c r="V307" s="35"/>
      <c r="W307" s="173">
        <f t="shared" si="86"/>
        <v>0</v>
      </c>
      <c r="X307" s="173">
        <v>2.5000000000000001E-4</v>
      </c>
      <c r="Y307" s="173">
        <f t="shared" si="87"/>
        <v>3.2083250000000001E-2</v>
      </c>
      <c r="Z307" s="173">
        <v>0</v>
      </c>
      <c r="AA307" s="174">
        <f t="shared" si="88"/>
        <v>0</v>
      </c>
      <c r="AR307" s="17" t="s">
        <v>161</v>
      </c>
      <c r="AT307" s="17" t="s">
        <v>158</v>
      </c>
      <c r="AU307" s="17" t="s">
        <v>88</v>
      </c>
      <c r="AY307" s="17" t="s">
        <v>151</v>
      </c>
      <c r="BE307" s="109">
        <f t="shared" si="89"/>
        <v>0</v>
      </c>
      <c r="BF307" s="109">
        <f t="shared" si="90"/>
        <v>0</v>
      </c>
      <c r="BG307" s="109">
        <f t="shared" si="91"/>
        <v>0</v>
      </c>
      <c r="BH307" s="109">
        <f t="shared" si="92"/>
        <v>0</v>
      </c>
      <c r="BI307" s="109">
        <f t="shared" si="93"/>
        <v>0</v>
      </c>
      <c r="BJ307" s="17" t="s">
        <v>85</v>
      </c>
      <c r="BK307" s="175">
        <f t="shared" si="94"/>
        <v>0</v>
      </c>
      <c r="BL307" s="17" t="s">
        <v>156</v>
      </c>
      <c r="BM307" s="17" t="s">
        <v>540</v>
      </c>
    </row>
    <row r="308" spans="2:65" s="1" customFormat="1" ht="31.5" customHeight="1">
      <c r="B308" s="34"/>
      <c r="C308" s="167" t="s">
        <v>541</v>
      </c>
      <c r="D308" s="167" t="s">
        <v>152</v>
      </c>
      <c r="E308" s="168" t="s">
        <v>235</v>
      </c>
      <c r="F308" s="241" t="s">
        <v>236</v>
      </c>
      <c r="G308" s="241"/>
      <c r="H308" s="241"/>
      <c r="I308" s="241"/>
      <c r="J308" s="169" t="s">
        <v>155</v>
      </c>
      <c r="K308" s="170">
        <v>21</v>
      </c>
      <c r="L308" s="239">
        <v>0</v>
      </c>
      <c r="M308" s="242"/>
      <c r="N308" s="240">
        <f t="shared" si="85"/>
        <v>0</v>
      </c>
      <c r="O308" s="240"/>
      <c r="P308" s="240"/>
      <c r="Q308" s="240"/>
      <c r="R308" s="36"/>
      <c r="T308" s="172" t="s">
        <v>20</v>
      </c>
      <c r="U308" s="43" t="s">
        <v>43</v>
      </c>
      <c r="V308" s="35"/>
      <c r="W308" s="173">
        <f t="shared" si="86"/>
        <v>0</v>
      </c>
      <c r="X308" s="173">
        <v>0</v>
      </c>
      <c r="Y308" s="173">
        <f t="shared" si="87"/>
        <v>0</v>
      </c>
      <c r="Z308" s="173">
        <v>0</v>
      </c>
      <c r="AA308" s="174">
        <f t="shared" si="88"/>
        <v>0</v>
      </c>
      <c r="AR308" s="17" t="s">
        <v>156</v>
      </c>
      <c r="AT308" s="17" t="s">
        <v>152</v>
      </c>
      <c r="AU308" s="17" t="s">
        <v>88</v>
      </c>
      <c r="AY308" s="17" t="s">
        <v>151</v>
      </c>
      <c r="BE308" s="109">
        <f t="shared" si="89"/>
        <v>0</v>
      </c>
      <c r="BF308" s="109">
        <f t="shared" si="90"/>
        <v>0</v>
      </c>
      <c r="BG308" s="109">
        <f t="shared" si="91"/>
        <v>0</v>
      </c>
      <c r="BH308" s="109">
        <f t="shared" si="92"/>
        <v>0</v>
      </c>
      <c r="BI308" s="109">
        <f t="shared" si="93"/>
        <v>0</v>
      </c>
      <c r="BJ308" s="17" t="s">
        <v>85</v>
      </c>
      <c r="BK308" s="175">
        <f t="shared" si="94"/>
        <v>0</v>
      </c>
      <c r="BL308" s="17" t="s">
        <v>156</v>
      </c>
      <c r="BM308" s="17" t="s">
        <v>542</v>
      </c>
    </row>
    <row r="309" spans="2:65" s="1" customFormat="1" ht="31.5" customHeight="1">
      <c r="B309" s="34"/>
      <c r="C309" s="176" t="s">
        <v>543</v>
      </c>
      <c r="D309" s="176" t="s">
        <v>158</v>
      </c>
      <c r="E309" s="177" t="s">
        <v>239</v>
      </c>
      <c r="F309" s="245" t="s">
        <v>240</v>
      </c>
      <c r="G309" s="245"/>
      <c r="H309" s="245"/>
      <c r="I309" s="245"/>
      <c r="J309" s="178" t="s">
        <v>155</v>
      </c>
      <c r="K309" s="179">
        <v>21</v>
      </c>
      <c r="L309" s="246">
        <v>0</v>
      </c>
      <c r="M309" s="247"/>
      <c r="N309" s="248">
        <f t="shared" si="85"/>
        <v>0</v>
      </c>
      <c r="O309" s="240"/>
      <c r="P309" s="240"/>
      <c r="Q309" s="240"/>
      <c r="R309" s="36"/>
      <c r="T309" s="172" t="s">
        <v>20</v>
      </c>
      <c r="U309" s="43" t="s">
        <v>43</v>
      </c>
      <c r="V309" s="35"/>
      <c r="W309" s="173">
        <f t="shared" si="86"/>
        <v>0</v>
      </c>
      <c r="X309" s="173">
        <v>1.3999999999999999E-4</v>
      </c>
      <c r="Y309" s="173">
        <f t="shared" si="87"/>
        <v>2.9399999999999999E-3</v>
      </c>
      <c r="Z309" s="173">
        <v>0</v>
      </c>
      <c r="AA309" s="174">
        <f t="shared" si="88"/>
        <v>0</v>
      </c>
      <c r="AR309" s="17" t="s">
        <v>161</v>
      </c>
      <c r="AT309" s="17" t="s">
        <v>158</v>
      </c>
      <c r="AU309" s="17" t="s">
        <v>88</v>
      </c>
      <c r="AY309" s="17" t="s">
        <v>151</v>
      </c>
      <c r="BE309" s="109">
        <f t="shared" si="89"/>
        <v>0</v>
      </c>
      <c r="BF309" s="109">
        <f t="shared" si="90"/>
        <v>0</v>
      </c>
      <c r="BG309" s="109">
        <f t="shared" si="91"/>
        <v>0</v>
      </c>
      <c r="BH309" s="109">
        <f t="shared" si="92"/>
        <v>0</v>
      </c>
      <c r="BI309" s="109">
        <f t="shared" si="93"/>
        <v>0</v>
      </c>
      <c r="BJ309" s="17" t="s">
        <v>85</v>
      </c>
      <c r="BK309" s="175">
        <f t="shared" si="94"/>
        <v>0</v>
      </c>
      <c r="BL309" s="17" t="s">
        <v>156</v>
      </c>
      <c r="BM309" s="17" t="s">
        <v>544</v>
      </c>
    </row>
    <row r="310" spans="2:65" s="9" customFormat="1" ht="22.35" customHeight="1">
      <c r="B310" s="156"/>
      <c r="C310" s="157"/>
      <c r="D310" s="166" t="s">
        <v>120</v>
      </c>
      <c r="E310" s="166"/>
      <c r="F310" s="166"/>
      <c r="G310" s="166"/>
      <c r="H310" s="166"/>
      <c r="I310" s="166"/>
      <c r="J310" s="166"/>
      <c r="K310" s="166"/>
      <c r="L310" s="166"/>
      <c r="M310" s="166"/>
      <c r="N310" s="232">
        <f>BK310</f>
        <v>0</v>
      </c>
      <c r="O310" s="233"/>
      <c r="P310" s="233"/>
      <c r="Q310" s="233"/>
      <c r="R310" s="159"/>
      <c r="T310" s="160"/>
      <c r="U310" s="157"/>
      <c r="V310" s="157"/>
      <c r="W310" s="161">
        <f>SUM(W311:W322)</f>
        <v>0</v>
      </c>
      <c r="X310" s="157"/>
      <c r="Y310" s="161">
        <f>SUM(Y311:Y322)</f>
        <v>5.6739552</v>
      </c>
      <c r="Z310" s="157"/>
      <c r="AA310" s="162">
        <f>SUM(AA311:AA322)</f>
        <v>0</v>
      </c>
      <c r="AR310" s="163" t="s">
        <v>88</v>
      </c>
      <c r="AT310" s="164" t="s">
        <v>75</v>
      </c>
      <c r="AU310" s="164" t="s">
        <v>85</v>
      </c>
      <c r="AY310" s="163" t="s">
        <v>151</v>
      </c>
      <c r="BK310" s="165">
        <f>SUM(BK311:BK322)</f>
        <v>0</v>
      </c>
    </row>
    <row r="311" spans="2:65" s="1" customFormat="1" ht="31.5" customHeight="1">
      <c r="B311" s="34"/>
      <c r="C311" s="167" t="s">
        <v>545</v>
      </c>
      <c r="D311" s="167" t="s">
        <v>152</v>
      </c>
      <c r="E311" s="168" t="s">
        <v>243</v>
      </c>
      <c r="F311" s="241" t="s">
        <v>244</v>
      </c>
      <c r="G311" s="241"/>
      <c r="H311" s="241"/>
      <c r="I311" s="241"/>
      <c r="J311" s="169" t="s">
        <v>165</v>
      </c>
      <c r="K311" s="170">
        <v>3</v>
      </c>
      <c r="L311" s="239">
        <v>0</v>
      </c>
      <c r="M311" s="242"/>
      <c r="N311" s="240">
        <f t="shared" ref="N311:N322" si="95">ROUND(L311*K311,3)</f>
        <v>0</v>
      </c>
      <c r="O311" s="240"/>
      <c r="P311" s="240"/>
      <c r="Q311" s="240"/>
      <c r="R311" s="36"/>
      <c r="T311" s="172" t="s">
        <v>20</v>
      </c>
      <c r="U311" s="43" t="s">
        <v>43</v>
      </c>
      <c r="V311" s="35"/>
      <c r="W311" s="173">
        <f t="shared" ref="W311:W322" si="96">V311*K311</f>
        <v>0</v>
      </c>
      <c r="X311" s="173">
        <v>1.16E-3</v>
      </c>
      <c r="Y311" s="173">
        <f t="shared" ref="Y311:Y322" si="97">X311*K311</f>
        <v>3.48E-3</v>
      </c>
      <c r="Z311" s="173">
        <v>0</v>
      </c>
      <c r="AA311" s="174">
        <f t="shared" ref="AA311:AA322" si="98">Z311*K311</f>
        <v>0</v>
      </c>
      <c r="AR311" s="17" t="s">
        <v>156</v>
      </c>
      <c r="AT311" s="17" t="s">
        <v>152</v>
      </c>
      <c r="AU311" s="17" t="s">
        <v>88</v>
      </c>
      <c r="AY311" s="17" t="s">
        <v>151</v>
      </c>
      <c r="BE311" s="109">
        <f t="shared" ref="BE311:BE322" si="99">IF(U311="základná",N311,0)</f>
        <v>0</v>
      </c>
      <c r="BF311" s="109">
        <f t="shared" ref="BF311:BF322" si="100">IF(U311="znížená",N311,0)</f>
        <v>0</v>
      </c>
      <c r="BG311" s="109">
        <f t="shared" ref="BG311:BG322" si="101">IF(U311="zákl. prenesená",N311,0)</f>
        <v>0</v>
      </c>
      <c r="BH311" s="109">
        <f t="shared" ref="BH311:BH322" si="102">IF(U311="zníž. prenesená",N311,0)</f>
        <v>0</v>
      </c>
      <c r="BI311" s="109">
        <f t="shared" ref="BI311:BI322" si="103">IF(U311="nulová",N311,0)</f>
        <v>0</v>
      </c>
      <c r="BJ311" s="17" t="s">
        <v>85</v>
      </c>
      <c r="BK311" s="175">
        <f t="shared" ref="BK311:BK322" si="104">ROUND(L311*K311,3)</f>
        <v>0</v>
      </c>
      <c r="BL311" s="17" t="s">
        <v>156</v>
      </c>
      <c r="BM311" s="17" t="s">
        <v>546</v>
      </c>
    </row>
    <row r="312" spans="2:65" s="1" customFormat="1" ht="22.5" customHeight="1">
      <c r="B312" s="34"/>
      <c r="C312" s="167" t="s">
        <v>547</v>
      </c>
      <c r="D312" s="167" t="s">
        <v>152</v>
      </c>
      <c r="E312" s="168" t="s">
        <v>247</v>
      </c>
      <c r="F312" s="241" t="s">
        <v>248</v>
      </c>
      <c r="G312" s="241"/>
      <c r="H312" s="241"/>
      <c r="I312" s="241"/>
      <c r="J312" s="169" t="s">
        <v>249</v>
      </c>
      <c r="K312" s="170">
        <v>0.72</v>
      </c>
      <c r="L312" s="239">
        <v>0</v>
      </c>
      <c r="M312" s="242"/>
      <c r="N312" s="240">
        <f t="shared" si="95"/>
        <v>0</v>
      </c>
      <c r="O312" s="240"/>
      <c r="P312" s="240"/>
      <c r="Q312" s="240"/>
      <c r="R312" s="36"/>
      <c r="T312" s="172" t="s">
        <v>20</v>
      </c>
      <c r="U312" s="43" t="s">
        <v>43</v>
      </c>
      <c r="V312" s="35"/>
      <c r="W312" s="173">
        <f t="shared" si="96"/>
        <v>0</v>
      </c>
      <c r="X312" s="173">
        <v>2.32341</v>
      </c>
      <c r="Y312" s="173">
        <f t="shared" si="97"/>
        <v>1.6728551999999999</v>
      </c>
      <c r="Z312" s="173">
        <v>0</v>
      </c>
      <c r="AA312" s="174">
        <f t="shared" si="98"/>
        <v>0</v>
      </c>
      <c r="AR312" s="17" t="s">
        <v>156</v>
      </c>
      <c r="AT312" s="17" t="s">
        <v>152</v>
      </c>
      <c r="AU312" s="17" t="s">
        <v>88</v>
      </c>
      <c r="AY312" s="17" t="s">
        <v>151</v>
      </c>
      <c r="BE312" s="109">
        <f t="shared" si="99"/>
        <v>0</v>
      </c>
      <c r="BF312" s="109">
        <f t="shared" si="100"/>
        <v>0</v>
      </c>
      <c r="BG312" s="109">
        <f t="shared" si="101"/>
        <v>0</v>
      </c>
      <c r="BH312" s="109">
        <f t="shared" si="102"/>
        <v>0</v>
      </c>
      <c r="BI312" s="109">
        <f t="shared" si="103"/>
        <v>0</v>
      </c>
      <c r="BJ312" s="17" t="s">
        <v>85</v>
      </c>
      <c r="BK312" s="175">
        <f t="shared" si="104"/>
        <v>0</v>
      </c>
      <c r="BL312" s="17" t="s">
        <v>156</v>
      </c>
      <c r="BM312" s="17" t="s">
        <v>548</v>
      </c>
    </row>
    <row r="313" spans="2:65" s="1" customFormat="1" ht="31.5" customHeight="1">
      <c r="B313" s="34"/>
      <c r="C313" s="167" t="s">
        <v>549</v>
      </c>
      <c r="D313" s="167" t="s">
        <v>152</v>
      </c>
      <c r="E313" s="168" t="s">
        <v>252</v>
      </c>
      <c r="F313" s="241" t="s">
        <v>253</v>
      </c>
      <c r="G313" s="241"/>
      <c r="H313" s="241"/>
      <c r="I313" s="241"/>
      <c r="J313" s="169" t="s">
        <v>165</v>
      </c>
      <c r="K313" s="170">
        <v>3</v>
      </c>
      <c r="L313" s="239">
        <v>0</v>
      </c>
      <c r="M313" s="242"/>
      <c r="N313" s="240">
        <f t="shared" si="95"/>
        <v>0</v>
      </c>
      <c r="O313" s="240"/>
      <c r="P313" s="240"/>
      <c r="Q313" s="240"/>
      <c r="R313" s="36"/>
      <c r="T313" s="172" t="s">
        <v>20</v>
      </c>
      <c r="U313" s="43" t="s">
        <v>43</v>
      </c>
      <c r="V313" s="35"/>
      <c r="W313" s="173">
        <f t="shared" si="96"/>
        <v>0</v>
      </c>
      <c r="X313" s="173">
        <v>0</v>
      </c>
      <c r="Y313" s="173">
        <f t="shared" si="97"/>
        <v>0</v>
      </c>
      <c r="Z313" s="173">
        <v>0</v>
      </c>
      <c r="AA313" s="174">
        <f t="shared" si="98"/>
        <v>0</v>
      </c>
      <c r="AR313" s="17" t="s">
        <v>156</v>
      </c>
      <c r="AT313" s="17" t="s">
        <v>152</v>
      </c>
      <c r="AU313" s="17" t="s">
        <v>88</v>
      </c>
      <c r="AY313" s="17" t="s">
        <v>151</v>
      </c>
      <c r="BE313" s="109">
        <f t="shared" si="99"/>
        <v>0</v>
      </c>
      <c r="BF313" s="109">
        <f t="shared" si="100"/>
        <v>0</v>
      </c>
      <c r="BG313" s="109">
        <f t="shared" si="101"/>
        <v>0</v>
      </c>
      <c r="BH313" s="109">
        <f t="shared" si="102"/>
        <v>0</v>
      </c>
      <c r="BI313" s="109">
        <f t="shared" si="103"/>
        <v>0</v>
      </c>
      <c r="BJ313" s="17" t="s">
        <v>85</v>
      </c>
      <c r="BK313" s="175">
        <f t="shared" si="104"/>
        <v>0</v>
      </c>
      <c r="BL313" s="17" t="s">
        <v>156</v>
      </c>
      <c r="BM313" s="17" t="s">
        <v>550</v>
      </c>
    </row>
    <row r="314" spans="2:65" s="1" customFormat="1" ht="31.5" customHeight="1">
      <c r="B314" s="34"/>
      <c r="C314" s="167" t="s">
        <v>551</v>
      </c>
      <c r="D314" s="167" t="s">
        <v>152</v>
      </c>
      <c r="E314" s="168" t="s">
        <v>256</v>
      </c>
      <c r="F314" s="241" t="s">
        <v>257</v>
      </c>
      <c r="G314" s="241"/>
      <c r="H314" s="241"/>
      <c r="I314" s="241"/>
      <c r="J314" s="169" t="s">
        <v>155</v>
      </c>
      <c r="K314" s="170">
        <v>110</v>
      </c>
      <c r="L314" s="239">
        <v>0</v>
      </c>
      <c r="M314" s="242"/>
      <c r="N314" s="240">
        <f t="shared" si="95"/>
        <v>0</v>
      </c>
      <c r="O314" s="240"/>
      <c r="P314" s="240"/>
      <c r="Q314" s="240"/>
      <c r="R314" s="36"/>
      <c r="T314" s="172" t="s">
        <v>20</v>
      </c>
      <c r="U314" s="43" t="s">
        <v>43</v>
      </c>
      <c r="V314" s="35"/>
      <c r="W314" s="173">
        <f t="shared" si="96"/>
        <v>0</v>
      </c>
      <c r="X314" s="173">
        <v>0</v>
      </c>
      <c r="Y314" s="173">
        <f t="shared" si="97"/>
        <v>0</v>
      </c>
      <c r="Z314" s="173">
        <v>0</v>
      </c>
      <c r="AA314" s="174">
        <f t="shared" si="98"/>
        <v>0</v>
      </c>
      <c r="AR314" s="17" t="s">
        <v>156</v>
      </c>
      <c r="AT314" s="17" t="s">
        <v>152</v>
      </c>
      <c r="AU314" s="17" t="s">
        <v>88</v>
      </c>
      <c r="AY314" s="17" t="s">
        <v>151</v>
      </c>
      <c r="BE314" s="109">
        <f t="shared" si="99"/>
        <v>0</v>
      </c>
      <c r="BF314" s="109">
        <f t="shared" si="100"/>
        <v>0</v>
      </c>
      <c r="BG314" s="109">
        <f t="shared" si="101"/>
        <v>0</v>
      </c>
      <c r="BH314" s="109">
        <f t="shared" si="102"/>
        <v>0</v>
      </c>
      <c r="BI314" s="109">
        <f t="shared" si="103"/>
        <v>0</v>
      </c>
      <c r="BJ314" s="17" t="s">
        <v>85</v>
      </c>
      <c r="BK314" s="175">
        <f t="shared" si="104"/>
        <v>0</v>
      </c>
      <c r="BL314" s="17" t="s">
        <v>156</v>
      </c>
      <c r="BM314" s="17" t="s">
        <v>552</v>
      </c>
    </row>
    <row r="315" spans="2:65" s="1" customFormat="1" ht="44.25" customHeight="1">
      <c r="B315" s="34"/>
      <c r="C315" s="167" t="s">
        <v>553</v>
      </c>
      <c r="D315" s="167" t="s">
        <v>152</v>
      </c>
      <c r="E315" s="168" t="s">
        <v>260</v>
      </c>
      <c r="F315" s="241" t="s">
        <v>261</v>
      </c>
      <c r="G315" s="241"/>
      <c r="H315" s="241"/>
      <c r="I315" s="241"/>
      <c r="J315" s="169" t="s">
        <v>155</v>
      </c>
      <c r="K315" s="170">
        <v>110</v>
      </c>
      <c r="L315" s="239">
        <v>0</v>
      </c>
      <c r="M315" s="242"/>
      <c r="N315" s="240">
        <f t="shared" si="95"/>
        <v>0</v>
      </c>
      <c r="O315" s="240"/>
      <c r="P315" s="240"/>
      <c r="Q315" s="240"/>
      <c r="R315" s="36"/>
      <c r="T315" s="172" t="s">
        <v>20</v>
      </c>
      <c r="U315" s="43" t="s">
        <v>43</v>
      </c>
      <c r="V315" s="35"/>
      <c r="W315" s="173">
        <f t="shared" si="96"/>
        <v>0</v>
      </c>
      <c r="X315" s="173">
        <v>0</v>
      </c>
      <c r="Y315" s="173">
        <f t="shared" si="97"/>
        <v>0</v>
      </c>
      <c r="Z315" s="173">
        <v>0</v>
      </c>
      <c r="AA315" s="174">
        <f t="shared" si="98"/>
        <v>0</v>
      </c>
      <c r="AR315" s="17" t="s">
        <v>156</v>
      </c>
      <c r="AT315" s="17" t="s">
        <v>152</v>
      </c>
      <c r="AU315" s="17" t="s">
        <v>88</v>
      </c>
      <c r="AY315" s="17" t="s">
        <v>151</v>
      </c>
      <c r="BE315" s="109">
        <f t="shared" si="99"/>
        <v>0</v>
      </c>
      <c r="BF315" s="109">
        <f t="shared" si="100"/>
        <v>0</v>
      </c>
      <c r="BG315" s="109">
        <f t="shared" si="101"/>
        <v>0</v>
      </c>
      <c r="BH315" s="109">
        <f t="shared" si="102"/>
        <v>0</v>
      </c>
      <c r="BI315" s="109">
        <f t="shared" si="103"/>
        <v>0</v>
      </c>
      <c r="BJ315" s="17" t="s">
        <v>85</v>
      </c>
      <c r="BK315" s="175">
        <f t="shared" si="104"/>
        <v>0</v>
      </c>
      <c r="BL315" s="17" t="s">
        <v>156</v>
      </c>
      <c r="BM315" s="17" t="s">
        <v>554</v>
      </c>
    </row>
    <row r="316" spans="2:65" s="1" customFormat="1" ht="22.5" customHeight="1">
      <c r="B316" s="34"/>
      <c r="C316" s="176" t="s">
        <v>555</v>
      </c>
      <c r="D316" s="176" t="s">
        <v>158</v>
      </c>
      <c r="E316" s="177" t="s">
        <v>264</v>
      </c>
      <c r="F316" s="245" t="s">
        <v>265</v>
      </c>
      <c r="G316" s="245"/>
      <c r="H316" s="245"/>
      <c r="I316" s="245"/>
      <c r="J316" s="178" t="s">
        <v>266</v>
      </c>
      <c r="K316" s="179">
        <v>3.96</v>
      </c>
      <c r="L316" s="246">
        <v>0</v>
      </c>
      <c r="M316" s="247"/>
      <c r="N316" s="248">
        <f t="shared" si="95"/>
        <v>0</v>
      </c>
      <c r="O316" s="240"/>
      <c r="P316" s="240"/>
      <c r="Q316" s="240"/>
      <c r="R316" s="36"/>
      <c r="T316" s="172" t="s">
        <v>20</v>
      </c>
      <c r="U316" s="43" t="s">
        <v>43</v>
      </c>
      <c r="V316" s="35"/>
      <c r="W316" s="173">
        <f t="shared" si="96"/>
        <v>0</v>
      </c>
      <c r="X316" s="173">
        <v>1</v>
      </c>
      <c r="Y316" s="173">
        <f t="shared" si="97"/>
        <v>3.96</v>
      </c>
      <c r="Z316" s="173">
        <v>0</v>
      </c>
      <c r="AA316" s="174">
        <f t="shared" si="98"/>
        <v>0</v>
      </c>
      <c r="AR316" s="17" t="s">
        <v>161</v>
      </c>
      <c r="AT316" s="17" t="s">
        <v>158</v>
      </c>
      <c r="AU316" s="17" t="s">
        <v>88</v>
      </c>
      <c r="AY316" s="17" t="s">
        <v>151</v>
      </c>
      <c r="BE316" s="109">
        <f t="shared" si="99"/>
        <v>0</v>
      </c>
      <c r="BF316" s="109">
        <f t="shared" si="100"/>
        <v>0</v>
      </c>
      <c r="BG316" s="109">
        <f t="shared" si="101"/>
        <v>0</v>
      </c>
      <c r="BH316" s="109">
        <f t="shared" si="102"/>
        <v>0</v>
      </c>
      <c r="BI316" s="109">
        <f t="shared" si="103"/>
        <v>0</v>
      </c>
      <c r="BJ316" s="17" t="s">
        <v>85</v>
      </c>
      <c r="BK316" s="175">
        <f t="shared" si="104"/>
        <v>0</v>
      </c>
      <c r="BL316" s="17" t="s">
        <v>156</v>
      </c>
      <c r="BM316" s="17" t="s">
        <v>556</v>
      </c>
    </row>
    <row r="317" spans="2:65" s="1" customFormat="1" ht="31.5" customHeight="1">
      <c r="B317" s="34"/>
      <c r="C317" s="167" t="s">
        <v>557</v>
      </c>
      <c r="D317" s="167" t="s">
        <v>152</v>
      </c>
      <c r="E317" s="168" t="s">
        <v>269</v>
      </c>
      <c r="F317" s="241" t="s">
        <v>270</v>
      </c>
      <c r="G317" s="241"/>
      <c r="H317" s="241"/>
      <c r="I317" s="241"/>
      <c r="J317" s="169" t="s">
        <v>155</v>
      </c>
      <c r="K317" s="170">
        <v>110</v>
      </c>
      <c r="L317" s="239">
        <v>0</v>
      </c>
      <c r="M317" s="242"/>
      <c r="N317" s="240">
        <f t="shared" si="95"/>
        <v>0</v>
      </c>
      <c r="O317" s="240"/>
      <c r="P317" s="240"/>
      <c r="Q317" s="240"/>
      <c r="R317" s="36"/>
      <c r="T317" s="172" t="s">
        <v>20</v>
      </c>
      <c r="U317" s="43" t="s">
        <v>43</v>
      </c>
      <c r="V317" s="35"/>
      <c r="W317" s="173">
        <f t="shared" si="96"/>
        <v>0</v>
      </c>
      <c r="X317" s="173">
        <v>0</v>
      </c>
      <c r="Y317" s="173">
        <f t="shared" si="97"/>
        <v>0</v>
      </c>
      <c r="Z317" s="173">
        <v>0</v>
      </c>
      <c r="AA317" s="174">
        <f t="shared" si="98"/>
        <v>0</v>
      </c>
      <c r="AR317" s="17" t="s">
        <v>156</v>
      </c>
      <c r="AT317" s="17" t="s">
        <v>152</v>
      </c>
      <c r="AU317" s="17" t="s">
        <v>88</v>
      </c>
      <c r="AY317" s="17" t="s">
        <v>151</v>
      </c>
      <c r="BE317" s="109">
        <f t="shared" si="99"/>
        <v>0</v>
      </c>
      <c r="BF317" s="109">
        <f t="shared" si="100"/>
        <v>0</v>
      </c>
      <c r="BG317" s="109">
        <f t="shared" si="101"/>
        <v>0</v>
      </c>
      <c r="BH317" s="109">
        <f t="shared" si="102"/>
        <v>0</v>
      </c>
      <c r="BI317" s="109">
        <f t="shared" si="103"/>
        <v>0</v>
      </c>
      <c r="BJ317" s="17" t="s">
        <v>85</v>
      </c>
      <c r="BK317" s="175">
        <f t="shared" si="104"/>
        <v>0</v>
      </c>
      <c r="BL317" s="17" t="s">
        <v>156</v>
      </c>
      <c r="BM317" s="17" t="s">
        <v>558</v>
      </c>
    </row>
    <row r="318" spans="2:65" s="1" customFormat="1" ht="22.5" customHeight="1">
      <c r="B318" s="34"/>
      <c r="C318" s="176" t="s">
        <v>559</v>
      </c>
      <c r="D318" s="176" t="s">
        <v>158</v>
      </c>
      <c r="E318" s="177" t="s">
        <v>273</v>
      </c>
      <c r="F318" s="245" t="s">
        <v>274</v>
      </c>
      <c r="G318" s="245"/>
      <c r="H318" s="245"/>
      <c r="I318" s="245"/>
      <c r="J318" s="178" t="s">
        <v>155</v>
      </c>
      <c r="K318" s="179">
        <v>110</v>
      </c>
      <c r="L318" s="246">
        <v>0</v>
      </c>
      <c r="M318" s="247"/>
      <c r="N318" s="248">
        <f t="shared" si="95"/>
        <v>0</v>
      </c>
      <c r="O318" s="240"/>
      <c r="P318" s="240"/>
      <c r="Q318" s="240"/>
      <c r="R318" s="36"/>
      <c r="T318" s="172" t="s">
        <v>20</v>
      </c>
      <c r="U318" s="43" t="s">
        <v>43</v>
      </c>
      <c r="V318" s="35"/>
      <c r="W318" s="173">
        <f t="shared" si="96"/>
        <v>0</v>
      </c>
      <c r="X318" s="173">
        <v>2.1000000000000001E-4</v>
      </c>
      <c r="Y318" s="173">
        <f t="shared" si="97"/>
        <v>2.3100000000000002E-2</v>
      </c>
      <c r="Z318" s="173">
        <v>0</v>
      </c>
      <c r="AA318" s="174">
        <f t="shared" si="98"/>
        <v>0</v>
      </c>
      <c r="AR318" s="17" t="s">
        <v>161</v>
      </c>
      <c r="AT318" s="17" t="s">
        <v>158</v>
      </c>
      <c r="AU318" s="17" t="s">
        <v>88</v>
      </c>
      <c r="AY318" s="17" t="s">
        <v>151</v>
      </c>
      <c r="BE318" s="109">
        <f t="shared" si="99"/>
        <v>0</v>
      </c>
      <c r="BF318" s="109">
        <f t="shared" si="100"/>
        <v>0</v>
      </c>
      <c r="BG318" s="109">
        <f t="shared" si="101"/>
        <v>0</v>
      </c>
      <c r="BH318" s="109">
        <f t="shared" si="102"/>
        <v>0</v>
      </c>
      <c r="BI318" s="109">
        <f t="shared" si="103"/>
        <v>0</v>
      </c>
      <c r="BJ318" s="17" t="s">
        <v>85</v>
      </c>
      <c r="BK318" s="175">
        <f t="shared" si="104"/>
        <v>0</v>
      </c>
      <c r="BL318" s="17" t="s">
        <v>156</v>
      </c>
      <c r="BM318" s="17" t="s">
        <v>560</v>
      </c>
    </row>
    <row r="319" spans="2:65" s="1" customFormat="1" ht="44.25" customHeight="1">
      <c r="B319" s="34"/>
      <c r="C319" s="167" t="s">
        <v>561</v>
      </c>
      <c r="D319" s="167" t="s">
        <v>152</v>
      </c>
      <c r="E319" s="168" t="s">
        <v>277</v>
      </c>
      <c r="F319" s="241" t="s">
        <v>278</v>
      </c>
      <c r="G319" s="241"/>
      <c r="H319" s="241"/>
      <c r="I319" s="241"/>
      <c r="J319" s="169" t="s">
        <v>155</v>
      </c>
      <c r="K319" s="170">
        <v>110</v>
      </c>
      <c r="L319" s="239">
        <v>0</v>
      </c>
      <c r="M319" s="242"/>
      <c r="N319" s="240">
        <f t="shared" si="95"/>
        <v>0</v>
      </c>
      <c r="O319" s="240"/>
      <c r="P319" s="240"/>
      <c r="Q319" s="240"/>
      <c r="R319" s="36"/>
      <c r="T319" s="172" t="s">
        <v>20</v>
      </c>
      <c r="U319" s="43" t="s">
        <v>43</v>
      </c>
      <c r="V319" s="35"/>
      <c r="W319" s="173">
        <f t="shared" si="96"/>
        <v>0</v>
      </c>
      <c r="X319" s="173">
        <v>0</v>
      </c>
      <c r="Y319" s="173">
        <f t="shared" si="97"/>
        <v>0</v>
      </c>
      <c r="Z319" s="173">
        <v>0</v>
      </c>
      <c r="AA319" s="174">
        <f t="shared" si="98"/>
        <v>0</v>
      </c>
      <c r="AR319" s="17" t="s">
        <v>156</v>
      </c>
      <c r="AT319" s="17" t="s">
        <v>152</v>
      </c>
      <c r="AU319" s="17" t="s">
        <v>88</v>
      </c>
      <c r="AY319" s="17" t="s">
        <v>151</v>
      </c>
      <c r="BE319" s="109">
        <f t="shared" si="99"/>
        <v>0</v>
      </c>
      <c r="BF319" s="109">
        <f t="shared" si="100"/>
        <v>0</v>
      </c>
      <c r="BG319" s="109">
        <f t="shared" si="101"/>
        <v>0</v>
      </c>
      <c r="BH319" s="109">
        <f t="shared" si="102"/>
        <v>0</v>
      </c>
      <c r="BI319" s="109">
        <f t="shared" si="103"/>
        <v>0</v>
      </c>
      <c r="BJ319" s="17" t="s">
        <v>85</v>
      </c>
      <c r="BK319" s="175">
        <f t="shared" si="104"/>
        <v>0</v>
      </c>
      <c r="BL319" s="17" t="s">
        <v>156</v>
      </c>
      <c r="BM319" s="17" t="s">
        <v>562</v>
      </c>
    </row>
    <row r="320" spans="2:65" s="1" customFormat="1" ht="31.5" customHeight="1">
      <c r="B320" s="34"/>
      <c r="C320" s="167" t="s">
        <v>563</v>
      </c>
      <c r="D320" s="167" t="s">
        <v>152</v>
      </c>
      <c r="E320" s="168" t="s">
        <v>281</v>
      </c>
      <c r="F320" s="241" t="s">
        <v>282</v>
      </c>
      <c r="G320" s="241"/>
      <c r="H320" s="241"/>
      <c r="I320" s="241"/>
      <c r="J320" s="169" t="s">
        <v>155</v>
      </c>
      <c r="K320" s="170">
        <v>3</v>
      </c>
      <c r="L320" s="239">
        <v>0</v>
      </c>
      <c r="M320" s="242"/>
      <c r="N320" s="240">
        <f t="shared" si="95"/>
        <v>0</v>
      </c>
      <c r="O320" s="240"/>
      <c r="P320" s="240"/>
      <c r="Q320" s="240"/>
      <c r="R320" s="36"/>
      <c r="T320" s="172" t="s">
        <v>20</v>
      </c>
      <c r="U320" s="43" t="s">
        <v>43</v>
      </c>
      <c r="V320" s="35"/>
      <c r="W320" s="173">
        <f t="shared" si="96"/>
        <v>0</v>
      </c>
      <c r="X320" s="173">
        <v>1.0000000000000001E-5</v>
      </c>
      <c r="Y320" s="173">
        <f t="shared" si="97"/>
        <v>3.0000000000000004E-5</v>
      </c>
      <c r="Z320" s="173">
        <v>0</v>
      </c>
      <c r="AA320" s="174">
        <f t="shared" si="98"/>
        <v>0</v>
      </c>
      <c r="AR320" s="17" t="s">
        <v>156</v>
      </c>
      <c r="AT320" s="17" t="s">
        <v>152</v>
      </c>
      <c r="AU320" s="17" t="s">
        <v>88</v>
      </c>
      <c r="AY320" s="17" t="s">
        <v>151</v>
      </c>
      <c r="BE320" s="109">
        <f t="shared" si="99"/>
        <v>0</v>
      </c>
      <c r="BF320" s="109">
        <f t="shared" si="100"/>
        <v>0</v>
      </c>
      <c r="BG320" s="109">
        <f t="shared" si="101"/>
        <v>0</v>
      </c>
      <c r="BH320" s="109">
        <f t="shared" si="102"/>
        <v>0</v>
      </c>
      <c r="BI320" s="109">
        <f t="shared" si="103"/>
        <v>0</v>
      </c>
      <c r="BJ320" s="17" t="s">
        <v>85</v>
      </c>
      <c r="BK320" s="175">
        <f t="shared" si="104"/>
        <v>0</v>
      </c>
      <c r="BL320" s="17" t="s">
        <v>156</v>
      </c>
      <c r="BM320" s="17" t="s">
        <v>564</v>
      </c>
    </row>
    <row r="321" spans="2:65" s="1" customFormat="1" ht="31.5" customHeight="1">
      <c r="B321" s="34"/>
      <c r="C321" s="176" t="s">
        <v>565</v>
      </c>
      <c r="D321" s="176" t="s">
        <v>158</v>
      </c>
      <c r="E321" s="177" t="s">
        <v>285</v>
      </c>
      <c r="F321" s="245" t="s">
        <v>286</v>
      </c>
      <c r="G321" s="245"/>
      <c r="H321" s="245"/>
      <c r="I321" s="245"/>
      <c r="J321" s="178" t="s">
        <v>165</v>
      </c>
      <c r="K321" s="179">
        <v>3</v>
      </c>
      <c r="L321" s="246">
        <v>0</v>
      </c>
      <c r="M321" s="247"/>
      <c r="N321" s="248">
        <f t="shared" si="95"/>
        <v>0</v>
      </c>
      <c r="O321" s="240"/>
      <c r="P321" s="240"/>
      <c r="Q321" s="240"/>
      <c r="R321" s="36"/>
      <c r="T321" s="172" t="s">
        <v>20</v>
      </c>
      <c r="U321" s="43" t="s">
        <v>43</v>
      </c>
      <c r="V321" s="35"/>
      <c r="W321" s="173">
        <f t="shared" si="96"/>
        <v>0</v>
      </c>
      <c r="X321" s="173">
        <v>4.8300000000000001E-3</v>
      </c>
      <c r="Y321" s="173">
        <f t="shared" si="97"/>
        <v>1.4489999999999999E-2</v>
      </c>
      <c r="Z321" s="173">
        <v>0</v>
      </c>
      <c r="AA321" s="174">
        <f t="shared" si="98"/>
        <v>0</v>
      </c>
      <c r="AR321" s="17" t="s">
        <v>161</v>
      </c>
      <c r="AT321" s="17" t="s">
        <v>158</v>
      </c>
      <c r="AU321" s="17" t="s">
        <v>88</v>
      </c>
      <c r="AY321" s="17" t="s">
        <v>151</v>
      </c>
      <c r="BE321" s="109">
        <f t="shared" si="99"/>
        <v>0</v>
      </c>
      <c r="BF321" s="109">
        <f t="shared" si="100"/>
        <v>0</v>
      </c>
      <c r="BG321" s="109">
        <f t="shared" si="101"/>
        <v>0</v>
      </c>
      <c r="BH321" s="109">
        <f t="shared" si="102"/>
        <v>0</v>
      </c>
      <c r="BI321" s="109">
        <f t="shared" si="103"/>
        <v>0</v>
      </c>
      <c r="BJ321" s="17" t="s">
        <v>85</v>
      </c>
      <c r="BK321" s="175">
        <f t="shared" si="104"/>
        <v>0</v>
      </c>
      <c r="BL321" s="17" t="s">
        <v>156</v>
      </c>
      <c r="BM321" s="17" t="s">
        <v>566</v>
      </c>
    </row>
    <row r="322" spans="2:65" s="1" customFormat="1" ht="57" customHeight="1">
      <c r="B322" s="34"/>
      <c r="C322" s="167" t="s">
        <v>567</v>
      </c>
      <c r="D322" s="167" t="s">
        <v>152</v>
      </c>
      <c r="E322" s="168" t="s">
        <v>289</v>
      </c>
      <c r="F322" s="241" t="s">
        <v>290</v>
      </c>
      <c r="G322" s="241"/>
      <c r="H322" s="241"/>
      <c r="I322" s="241"/>
      <c r="J322" s="169" t="s">
        <v>165</v>
      </c>
      <c r="K322" s="170">
        <v>1</v>
      </c>
      <c r="L322" s="239">
        <v>0</v>
      </c>
      <c r="M322" s="242"/>
      <c r="N322" s="240">
        <f t="shared" si="95"/>
        <v>0</v>
      </c>
      <c r="O322" s="240"/>
      <c r="P322" s="240"/>
      <c r="Q322" s="240"/>
      <c r="R322" s="36"/>
      <c r="T322" s="172" t="s">
        <v>20</v>
      </c>
      <c r="U322" s="43" t="s">
        <v>43</v>
      </c>
      <c r="V322" s="35"/>
      <c r="W322" s="173">
        <f t="shared" si="96"/>
        <v>0</v>
      </c>
      <c r="X322" s="173">
        <v>0</v>
      </c>
      <c r="Y322" s="173">
        <f t="shared" si="97"/>
        <v>0</v>
      </c>
      <c r="Z322" s="173">
        <v>0</v>
      </c>
      <c r="AA322" s="174">
        <f t="shared" si="98"/>
        <v>0</v>
      </c>
      <c r="AR322" s="17" t="s">
        <v>156</v>
      </c>
      <c r="AT322" s="17" t="s">
        <v>152</v>
      </c>
      <c r="AU322" s="17" t="s">
        <v>88</v>
      </c>
      <c r="AY322" s="17" t="s">
        <v>151</v>
      </c>
      <c r="BE322" s="109">
        <f t="shared" si="99"/>
        <v>0</v>
      </c>
      <c r="BF322" s="109">
        <f t="shared" si="100"/>
        <v>0</v>
      </c>
      <c r="BG322" s="109">
        <f t="shared" si="101"/>
        <v>0</v>
      </c>
      <c r="BH322" s="109">
        <f t="shared" si="102"/>
        <v>0</v>
      </c>
      <c r="BI322" s="109">
        <f t="shared" si="103"/>
        <v>0</v>
      </c>
      <c r="BJ322" s="17" t="s">
        <v>85</v>
      </c>
      <c r="BK322" s="175">
        <f t="shared" si="104"/>
        <v>0</v>
      </c>
      <c r="BL322" s="17" t="s">
        <v>156</v>
      </c>
      <c r="BM322" s="17" t="s">
        <v>568</v>
      </c>
    </row>
    <row r="323" spans="2:65" s="9" customFormat="1" ht="37.35" customHeight="1">
      <c r="B323" s="156"/>
      <c r="C323" s="157"/>
      <c r="D323" s="158" t="s">
        <v>125</v>
      </c>
      <c r="E323" s="158"/>
      <c r="F323" s="158"/>
      <c r="G323" s="158"/>
      <c r="H323" s="158"/>
      <c r="I323" s="158"/>
      <c r="J323" s="158"/>
      <c r="K323" s="158"/>
      <c r="L323" s="158"/>
      <c r="M323" s="158"/>
      <c r="N323" s="249">
        <f>BK323</f>
        <v>0</v>
      </c>
      <c r="O323" s="250"/>
      <c r="P323" s="250"/>
      <c r="Q323" s="250"/>
      <c r="R323" s="159"/>
      <c r="T323" s="160"/>
      <c r="U323" s="157"/>
      <c r="V323" s="157"/>
      <c r="W323" s="161">
        <f>W324</f>
        <v>0</v>
      </c>
      <c r="X323" s="157"/>
      <c r="Y323" s="161">
        <f>Y324</f>
        <v>0</v>
      </c>
      <c r="Z323" s="157"/>
      <c r="AA323" s="162">
        <f>AA324</f>
        <v>0</v>
      </c>
      <c r="AR323" s="163" t="s">
        <v>170</v>
      </c>
      <c r="AT323" s="164" t="s">
        <v>75</v>
      </c>
      <c r="AU323" s="164" t="s">
        <v>76</v>
      </c>
      <c r="AY323" s="163" t="s">
        <v>151</v>
      </c>
      <c r="BK323" s="165">
        <f>BK324</f>
        <v>0</v>
      </c>
    </row>
    <row r="324" spans="2:65" s="9" customFormat="1" ht="19.899999999999999" customHeight="1">
      <c r="B324" s="156"/>
      <c r="C324" s="157"/>
      <c r="D324" s="166" t="s">
        <v>126</v>
      </c>
      <c r="E324" s="166"/>
      <c r="F324" s="166"/>
      <c r="G324" s="166"/>
      <c r="H324" s="166"/>
      <c r="I324" s="166"/>
      <c r="J324" s="166"/>
      <c r="K324" s="166"/>
      <c r="L324" s="166"/>
      <c r="M324" s="166"/>
      <c r="N324" s="236">
        <f>BK324</f>
        <v>0</v>
      </c>
      <c r="O324" s="237"/>
      <c r="P324" s="237"/>
      <c r="Q324" s="237"/>
      <c r="R324" s="159"/>
      <c r="T324" s="160"/>
      <c r="U324" s="157"/>
      <c r="V324" s="157"/>
      <c r="W324" s="161">
        <f>SUM(W325:W326)</f>
        <v>0</v>
      </c>
      <c r="X324" s="157"/>
      <c r="Y324" s="161">
        <f>SUM(Y325:Y326)</f>
        <v>0</v>
      </c>
      <c r="Z324" s="157"/>
      <c r="AA324" s="162">
        <f>SUM(AA325:AA326)</f>
        <v>0</v>
      </c>
      <c r="AR324" s="163" t="s">
        <v>170</v>
      </c>
      <c r="AT324" s="164" t="s">
        <v>75</v>
      </c>
      <c r="AU324" s="164" t="s">
        <v>82</v>
      </c>
      <c r="AY324" s="163" t="s">
        <v>151</v>
      </c>
      <c r="BK324" s="165">
        <f>SUM(BK325:BK326)</f>
        <v>0</v>
      </c>
    </row>
    <row r="325" spans="2:65" s="1" customFormat="1" ht="44.25" customHeight="1">
      <c r="B325" s="34"/>
      <c r="C325" s="167" t="s">
        <v>569</v>
      </c>
      <c r="D325" s="167" t="s">
        <v>152</v>
      </c>
      <c r="E325" s="168" t="s">
        <v>570</v>
      </c>
      <c r="F325" s="241" t="s">
        <v>571</v>
      </c>
      <c r="G325" s="241"/>
      <c r="H325" s="241"/>
      <c r="I325" s="241"/>
      <c r="J325" s="169" t="s">
        <v>572</v>
      </c>
      <c r="K325" s="170">
        <v>1</v>
      </c>
      <c r="L325" s="239">
        <v>0</v>
      </c>
      <c r="M325" s="242"/>
      <c r="N325" s="240">
        <f>ROUND(L325*K325,3)</f>
        <v>0</v>
      </c>
      <c r="O325" s="240"/>
      <c r="P325" s="240"/>
      <c r="Q325" s="240"/>
      <c r="R325" s="36"/>
      <c r="T325" s="172" t="s">
        <v>20</v>
      </c>
      <c r="U325" s="43" t="s">
        <v>43</v>
      </c>
      <c r="V325" s="35"/>
      <c r="W325" s="173">
        <f>V325*K325</f>
        <v>0</v>
      </c>
      <c r="X325" s="173">
        <v>0</v>
      </c>
      <c r="Y325" s="173">
        <f>X325*K325</f>
        <v>0</v>
      </c>
      <c r="Z325" s="173">
        <v>0</v>
      </c>
      <c r="AA325" s="174">
        <f>Z325*K325</f>
        <v>0</v>
      </c>
      <c r="AR325" s="17" t="s">
        <v>573</v>
      </c>
      <c r="AT325" s="17" t="s">
        <v>152</v>
      </c>
      <c r="AU325" s="17" t="s">
        <v>85</v>
      </c>
      <c r="AY325" s="17" t="s">
        <v>151</v>
      </c>
      <c r="BE325" s="109">
        <f>IF(U325="základná",N325,0)</f>
        <v>0</v>
      </c>
      <c r="BF325" s="109">
        <f>IF(U325="znížená",N325,0)</f>
        <v>0</v>
      </c>
      <c r="BG325" s="109">
        <f>IF(U325="zákl. prenesená",N325,0)</f>
        <v>0</v>
      </c>
      <c r="BH325" s="109">
        <f>IF(U325="zníž. prenesená",N325,0)</f>
        <v>0</v>
      </c>
      <c r="BI325" s="109">
        <f>IF(U325="nulová",N325,0)</f>
        <v>0</v>
      </c>
      <c r="BJ325" s="17" t="s">
        <v>85</v>
      </c>
      <c r="BK325" s="175">
        <f>ROUND(L325*K325,3)</f>
        <v>0</v>
      </c>
      <c r="BL325" s="17" t="s">
        <v>573</v>
      </c>
      <c r="BM325" s="17" t="s">
        <v>574</v>
      </c>
    </row>
    <row r="326" spans="2:65" s="1" customFormat="1" ht="44.25" customHeight="1">
      <c r="B326" s="34"/>
      <c r="C326" s="167" t="s">
        <v>575</v>
      </c>
      <c r="D326" s="167" t="s">
        <v>152</v>
      </c>
      <c r="E326" s="168" t="s">
        <v>576</v>
      </c>
      <c r="F326" s="241" t="s">
        <v>577</v>
      </c>
      <c r="G326" s="241"/>
      <c r="H326" s="241"/>
      <c r="I326" s="241"/>
      <c r="J326" s="169" t="s">
        <v>572</v>
      </c>
      <c r="K326" s="170">
        <v>1</v>
      </c>
      <c r="L326" s="239">
        <v>0</v>
      </c>
      <c r="M326" s="242"/>
      <c r="N326" s="240">
        <f>ROUND(L326*K326,3)</f>
        <v>0</v>
      </c>
      <c r="O326" s="240"/>
      <c r="P326" s="240"/>
      <c r="Q326" s="240"/>
      <c r="R326" s="36"/>
      <c r="T326" s="172" t="s">
        <v>20</v>
      </c>
      <c r="U326" s="43" t="s">
        <v>43</v>
      </c>
      <c r="V326" s="35"/>
      <c r="W326" s="173">
        <f>V326*K326</f>
        <v>0</v>
      </c>
      <c r="X326" s="173">
        <v>0</v>
      </c>
      <c r="Y326" s="173">
        <f>X326*K326</f>
        <v>0</v>
      </c>
      <c r="Z326" s="173">
        <v>0</v>
      </c>
      <c r="AA326" s="174">
        <f>Z326*K326</f>
        <v>0</v>
      </c>
      <c r="AR326" s="17" t="s">
        <v>578</v>
      </c>
      <c r="AT326" s="17" t="s">
        <v>152</v>
      </c>
      <c r="AU326" s="17" t="s">
        <v>85</v>
      </c>
      <c r="AY326" s="17" t="s">
        <v>151</v>
      </c>
      <c r="BE326" s="109">
        <f>IF(U326="základná",N326,0)</f>
        <v>0</v>
      </c>
      <c r="BF326" s="109">
        <f>IF(U326="znížená",N326,0)</f>
        <v>0</v>
      </c>
      <c r="BG326" s="109">
        <f>IF(U326="zákl. prenesená",N326,0)</f>
        <v>0</v>
      </c>
      <c r="BH326" s="109">
        <f>IF(U326="zníž. prenesená",N326,0)</f>
        <v>0</v>
      </c>
      <c r="BI326" s="109">
        <f>IF(U326="nulová",N326,0)</f>
        <v>0</v>
      </c>
      <c r="BJ326" s="17" t="s">
        <v>85</v>
      </c>
      <c r="BK326" s="175">
        <f>ROUND(L326*K326,3)</f>
        <v>0</v>
      </c>
      <c r="BL326" s="17" t="s">
        <v>578</v>
      </c>
      <c r="BM326" s="17" t="s">
        <v>579</v>
      </c>
    </row>
    <row r="327" spans="2:65" s="1" customFormat="1" ht="49.9" customHeight="1">
      <c r="B327" s="34"/>
      <c r="C327" s="35"/>
      <c r="D327" s="158" t="s">
        <v>580</v>
      </c>
      <c r="E327" s="35"/>
      <c r="F327" s="35"/>
      <c r="G327" s="35"/>
      <c r="H327" s="35"/>
      <c r="I327" s="35"/>
      <c r="J327" s="35"/>
      <c r="K327" s="35"/>
      <c r="L327" s="35"/>
      <c r="M327" s="35"/>
      <c r="N327" s="243">
        <f t="shared" ref="N327:N332" si="105">BK327</f>
        <v>0</v>
      </c>
      <c r="O327" s="244"/>
      <c r="P327" s="244"/>
      <c r="Q327" s="244"/>
      <c r="R327" s="36"/>
      <c r="T327" s="142"/>
      <c r="U327" s="35"/>
      <c r="V327" s="35"/>
      <c r="W327" s="35"/>
      <c r="X327" s="35"/>
      <c r="Y327" s="35"/>
      <c r="Z327" s="35"/>
      <c r="AA327" s="77"/>
      <c r="AT327" s="17" t="s">
        <v>75</v>
      </c>
      <c r="AU327" s="17" t="s">
        <v>76</v>
      </c>
      <c r="AY327" s="17" t="s">
        <v>581</v>
      </c>
      <c r="BK327" s="175">
        <f>SUM(BK328:BK332)</f>
        <v>0</v>
      </c>
    </row>
    <row r="328" spans="2:65" s="1" customFormat="1" ht="22.35" customHeight="1">
      <c r="B328" s="34"/>
      <c r="C328" s="180" t="s">
        <v>20</v>
      </c>
      <c r="D328" s="180" t="s">
        <v>152</v>
      </c>
      <c r="E328" s="181" t="s">
        <v>20</v>
      </c>
      <c r="F328" s="238" t="s">
        <v>20</v>
      </c>
      <c r="G328" s="238"/>
      <c r="H328" s="238"/>
      <c r="I328" s="238"/>
      <c r="J328" s="182" t="s">
        <v>20</v>
      </c>
      <c r="K328" s="171"/>
      <c r="L328" s="239"/>
      <c r="M328" s="240"/>
      <c r="N328" s="240">
        <f t="shared" si="105"/>
        <v>0</v>
      </c>
      <c r="O328" s="240"/>
      <c r="P328" s="240"/>
      <c r="Q328" s="240"/>
      <c r="R328" s="36"/>
      <c r="T328" s="172" t="s">
        <v>20</v>
      </c>
      <c r="U328" s="183" t="s">
        <v>43</v>
      </c>
      <c r="V328" s="35"/>
      <c r="W328" s="35"/>
      <c r="X328" s="35"/>
      <c r="Y328" s="35"/>
      <c r="Z328" s="35"/>
      <c r="AA328" s="77"/>
      <c r="AT328" s="17" t="s">
        <v>581</v>
      </c>
      <c r="AU328" s="17" t="s">
        <v>82</v>
      </c>
      <c r="AY328" s="17" t="s">
        <v>581</v>
      </c>
      <c r="BE328" s="109">
        <f>IF(U328="základná",N328,0)</f>
        <v>0</v>
      </c>
      <c r="BF328" s="109">
        <f>IF(U328="znížená",N328,0)</f>
        <v>0</v>
      </c>
      <c r="BG328" s="109">
        <f>IF(U328="zákl. prenesená",N328,0)</f>
        <v>0</v>
      </c>
      <c r="BH328" s="109">
        <f>IF(U328="zníž. prenesená",N328,0)</f>
        <v>0</v>
      </c>
      <c r="BI328" s="109">
        <f>IF(U328="nulová",N328,0)</f>
        <v>0</v>
      </c>
      <c r="BJ328" s="17" t="s">
        <v>85</v>
      </c>
      <c r="BK328" s="175">
        <f>L328*K328</f>
        <v>0</v>
      </c>
    </row>
    <row r="329" spans="2:65" s="1" customFormat="1" ht="22.35" customHeight="1">
      <c r="B329" s="34"/>
      <c r="C329" s="180" t="s">
        <v>20</v>
      </c>
      <c r="D329" s="180" t="s">
        <v>152</v>
      </c>
      <c r="E329" s="181" t="s">
        <v>20</v>
      </c>
      <c r="F329" s="238" t="s">
        <v>20</v>
      </c>
      <c r="G329" s="238"/>
      <c r="H329" s="238"/>
      <c r="I329" s="238"/>
      <c r="J329" s="182" t="s">
        <v>20</v>
      </c>
      <c r="K329" s="171"/>
      <c r="L329" s="239"/>
      <c r="M329" s="240"/>
      <c r="N329" s="240">
        <f t="shared" si="105"/>
        <v>0</v>
      </c>
      <c r="O329" s="240"/>
      <c r="P329" s="240"/>
      <c r="Q329" s="240"/>
      <c r="R329" s="36"/>
      <c r="T329" s="172" t="s">
        <v>20</v>
      </c>
      <c r="U329" s="183" t="s">
        <v>43</v>
      </c>
      <c r="V329" s="35"/>
      <c r="W329" s="35"/>
      <c r="X329" s="35"/>
      <c r="Y329" s="35"/>
      <c r="Z329" s="35"/>
      <c r="AA329" s="77"/>
      <c r="AT329" s="17" t="s">
        <v>581</v>
      </c>
      <c r="AU329" s="17" t="s">
        <v>82</v>
      </c>
      <c r="AY329" s="17" t="s">
        <v>581</v>
      </c>
      <c r="BE329" s="109">
        <f>IF(U329="základná",N329,0)</f>
        <v>0</v>
      </c>
      <c r="BF329" s="109">
        <f>IF(U329="znížená",N329,0)</f>
        <v>0</v>
      </c>
      <c r="BG329" s="109">
        <f>IF(U329="zákl. prenesená",N329,0)</f>
        <v>0</v>
      </c>
      <c r="BH329" s="109">
        <f>IF(U329="zníž. prenesená",N329,0)</f>
        <v>0</v>
      </c>
      <c r="BI329" s="109">
        <f>IF(U329="nulová",N329,0)</f>
        <v>0</v>
      </c>
      <c r="BJ329" s="17" t="s">
        <v>85</v>
      </c>
      <c r="BK329" s="175">
        <f>L329*K329</f>
        <v>0</v>
      </c>
    </row>
    <row r="330" spans="2:65" s="1" customFormat="1" ht="22.35" customHeight="1">
      <c r="B330" s="34"/>
      <c r="C330" s="180" t="s">
        <v>20</v>
      </c>
      <c r="D330" s="180" t="s">
        <v>152</v>
      </c>
      <c r="E330" s="181" t="s">
        <v>20</v>
      </c>
      <c r="F330" s="238" t="s">
        <v>20</v>
      </c>
      <c r="G330" s="238"/>
      <c r="H330" s="238"/>
      <c r="I330" s="238"/>
      <c r="J330" s="182" t="s">
        <v>20</v>
      </c>
      <c r="K330" s="171"/>
      <c r="L330" s="239"/>
      <c r="M330" s="240"/>
      <c r="N330" s="240">
        <f t="shared" si="105"/>
        <v>0</v>
      </c>
      <c r="O330" s="240"/>
      <c r="P330" s="240"/>
      <c r="Q330" s="240"/>
      <c r="R330" s="36"/>
      <c r="T330" s="172" t="s">
        <v>20</v>
      </c>
      <c r="U330" s="183" t="s">
        <v>43</v>
      </c>
      <c r="V330" s="35"/>
      <c r="W330" s="35"/>
      <c r="X330" s="35"/>
      <c r="Y330" s="35"/>
      <c r="Z330" s="35"/>
      <c r="AA330" s="77"/>
      <c r="AT330" s="17" t="s">
        <v>581</v>
      </c>
      <c r="AU330" s="17" t="s">
        <v>82</v>
      </c>
      <c r="AY330" s="17" t="s">
        <v>581</v>
      </c>
      <c r="BE330" s="109">
        <f>IF(U330="základná",N330,0)</f>
        <v>0</v>
      </c>
      <c r="BF330" s="109">
        <f>IF(U330="znížená",N330,0)</f>
        <v>0</v>
      </c>
      <c r="BG330" s="109">
        <f>IF(U330="zákl. prenesená",N330,0)</f>
        <v>0</v>
      </c>
      <c r="BH330" s="109">
        <f>IF(U330="zníž. prenesená",N330,0)</f>
        <v>0</v>
      </c>
      <c r="BI330" s="109">
        <f>IF(U330="nulová",N330,0)</f>
        <v>0</v>
      </c>
      <c r="BJ330" s="17" t="s">
        <v>85</v>
      </c>
      <c r="BK330" s="175">
        <f>L330*K330</f>
        <v>0</v>
      </c>
    </row>
    <row r="331" spans="2:65" s="1" customFormat="1" ht="22.35" customHeight="1">
      <c r="B331" s="34"/>
      <c r="C331" s="180" t="s">
        <v>20</v>
      </c>
      <c r="D331" s="180" t="s">
        <v>152</v>
      </c>
      <c r="E331" s="181" t="s">
        <v>20</v>
      </c>
      <c r="F331" s="238" t="s">
        <v>20</v>
      </c>
      <c r="G331" s="238"/>
      <c r="H331" s="238"/>
      <c r="I331" s="238"/>
      <c r="J331" s="182" t="s">
        <v>20</v>
      </c>
      <c r="K331" s="171"/>
      <c r="L331" s="239"/>
      <c r="M331" s="240"/>
      <c r="N331" s="240">
        <f t="shared" si="105"/>
        <v>0</v>
      </c>
      <c r="O331" s="240"/>
      <c r="P331" s="240"/>
      <c r="Q331" s="240"/>
      <c r="R331" s="36"/>
      <c r="T331" s="172" t="s">
        <v>20</v>
      </c>
      <c r="U331" s="183" t="s">
        <v>43</v>
      </c>
      <c r="V331" s="35"/>
      <c r="W331" s="35"/>
      <c r="X331" s="35"/>
      <c r="Y331" s="35"/>
      <c r="Z331" s="35"/>
      <c r="AA331" s="77"/>
      <c r="AT331" s="17" t="s">
        <v>581</v>
      </c>
      <c r="AU331" s="17" t="s">
        <v>82</v>
      </c>
      <c r="AY331" s="17" t="s">
        <v>581</v>
      </c>
      <c r="BE331" s="109">
        <f>IF(U331="základná",N331,0)</f>
        <v>0</v>
      </c>
      <c r="BF331" s="109">
        <f>IF(U331="znížená",N331,0)</f>
        <v>0</v>
      </c>
      <c r="BG331" s="109">
        <f>IF(U331="zákl. prenesená",N331,0)</f>
        <v>0</v>
      </c>
      <c r="BH331" s="109">
        <f>IF(U331="zníž. prenesená",N331,0)</f>
        <v>0</v>
      </c>
      <c r="BI331" s="109">
        <f>IF(U331="nulová",N331,0)</f>
        <v>0</v>
      </c>
      <c r="BJ331" s="17" t="s">
        <v>85</v>
      </c>
      <c r="BK331" s="175">
        <f>L331*K331</f>
        <v>0</v>
      </c>
    </row>
    <row r="332" spans="2:65" s="1" customFormat="1" ht="22.35" customHeight="1">
      <c r="B332" s="34"/>
      <c r="C332" s="180" t="s">
        <v>20</v>
      </c>
      <c r="D332" s="180" t="s">
        <v>152</v>
      </c>
      <c r="E332" s="181" t="s">
        <v>20</v>
      </c>
      <c r="F332" s="238" t="s">
        <v>20</v>
      </c>
      <c r="G332" s="238"/>
      <c r="H332" s="238"/>
      <c r="I332" s="238"/>
      <c r="J332" s="182" t="s">
        <v>20</v>
      </c>
      <c r="K332" s="171"/>
      <c r="L332" s="239"/>
      <c r="M332" s="240"/>
      <c r="N332" s="240">
        <f t="shared" si="105"/>
        <v>0</v>
      </c>
      <c r="O332" s="240"/>
      <c r="P332" s="240"/>
      <c r="Q332" s="240"/>
      <c r="R332" s="36"/>
      <c r="T332" s="172" t="s">
        <v>20</v>
      </c>
      <c r="U332" s="183" t="s">
        <v>43</v>
      </c>
      <c r="V332" s="55"/>
      <c r="W332" s="55"/>
      <c r="X332" s="55"/>
      <c r="Y332" s="55"/>
      <c r="Z332" s="55"/>
      <c r="AA332" s="57"/>
      <c r="AT332" s="17" t="s">
        <v>581</v>
      </c>
      <c r="AU332" s="17" t="s">
        <v>82</v>
      </c>
      <c r="AY332" s="17" t="s">
        <v>581</v>
      </c>
      <c r="BE332" s="109">
        <f>IF(U332="základná",N332,0)</f>
        <v>0</v>
      </c>
      <c r="BF332" s="109">
        <f>IF(U332="znížená",N332,0)</f>
        <v>0</v>
      </c>
      <c r="BG332" s="109">
        <f>IF(U332="zákl. prenesená",N332,0)</f>
        <v>0</v>
      </c>
      <c r="BH332" s="109">
        <f>IF(U332="zníž. prenesená",N332,0)</f>
        <v>0</v>
      </c>
      <c r="BI332" s="109">
        <f>IF(U332="nulová",N332,0)</f>
        <v>0</v>
      </c>
      <c r="BJ332" s="17" t="s">
        <v>85</v>
      </c>
      <c r="BK332" s="175">
        <f>L332*K332</f>
        <v>0</v>
      </c>
    </row>
    <row r="333" spans="2:65" s="1" customFormat="1" ht="6.95" customHeight="1">
      <c r="B333" s="58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60"/>
    </row>
  </sheetData>
  <sheetProtection algorithmName="SHA-512" hashValue="j8hvqtBTRPA0Vsx12Xl/LMKXrFHD5cfp/79Mf+XJRAy1hm+LR90+7gA3IE92Tb2tnA7qkCXWVFRXdUUS/4eklA==" saltValue="bhSJPyDJD9k0dexJC+Fudw==" spinCount="100000" sheet="1" objects="1" scenarios="1" formatCells="0" formatColumns="0" formatRows="0" sort="0" autoFilter="0"/>
  <mergeCells count="638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1:Q101"/>
    <mergeCell ref="N102:Q102"/>
    <mergeCell ref="N103:Q103"/>
    <mergeCell ref="N104:Q104"/>
    <mergeCell ref="N105:Q105"/>
    <mergeCell ref="N106:Q106"/>
    <mergeCell ref="N107:Q107"/>
    <mergeCell ref="N109:Q109"/>
    <mergeCell ref="D110:H110"/>
    <mergeCell ref="N110:Q110"/>
    <mergeCell ref="D111:H111"/>
    <mergeCell ref="N111:Q111"/>
    <mergeCell ref="D112:H112"/>
    <mergeCell ref="N112:Q112"/>
    <mergeCell ref="D113:H113"/>
    <mergeCell ref="N113:Q113"/>
    <mergeCell ref="D114:H114"/>
    <mergeCell ref="N114:Q114"/>
    <mergeCell ref="N115:Q115"/>
    <mergeCell ref="L117:Q117"/>
    <mergeCell ref="C123:Q123"/>
    <mergeCell ref="F125:P125"/>
    <mergeCell ref="F126:P126"/>
    <mergeCell ref="M128:P128"/>
    <mergeCell ref="M130:Q130"/>
    <mergeCell ref="M131:Q131"/>
    <mergeCell ref="F133:I133"/>
    <mergeCell ref="L133:M133"/>
    <mergeCell ref="N133:Q133"/>
    <mergeCell ref="F138:I138"/>
    <mergeCell ref="L138:M138"/>
    <mergeCell ref="N138:Q138"/>
    <mergeCell ref="F139:I139"/>
    <mergeCell ref="L139:M139"/>
    <mergeCell ref="N139:Q139"/>
    <mergeCell ref="N134:Q134"/>
    <mergeCell ref="N135:Q135"/>
    <mergeCell ref="N136:Q136"/>
    <mergeCell ref="N137:Q137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F148:I148"/>
    <mergeCell ref="L148:M148"/>
    <mergeCell ref="N148:Q148"/>
    <mergeCell ref="F149:I149"/>
    <mergeCell ref="L149:M149"/>
    <mergeCell ref="N149:Q149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55:I155"/>
    <mergeCell ref="L155:M155"/>
    <mergeCell ref="N155:Q155"/>
    <mergeCell ref="F156:I156"/>
    <mergeCell ref="L156:M156"/>
    <mergeCell ref="N156:Q156"/>
    <mergeCell ref="F157:I157"/>
    <mergeCell ref="L157:M157"/>
    <mergeCell ref="N157:Q157"/>
    <mergeCell ref="F158:I158"/>
    <mergeCell ref="L158:M158"/>
    <mergeCell ref="N158:Q158"/>
    <mergeCell ref="F159:I159"/>
    <mergeCell ref="L159:M159"/>
    <mergeCell ref="N159:Q159"/>
    <mergeCell ref="F161:I161"/>
    <mergeCell ref="L161:M161"/>
    <mergeCell ref="N161:Q161"/>
    <mergeCell ref="N160:Q160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5:I165"/>
    <mergeCell ref="L165:M165"/>
    <mergeCell ref="N165:Q165"/>
    <mergeCell ref="F166:I166"/>
    <mergeCell ref="L166:M166"/>
    <mergeCell ref="N166:Q166"/>
    <mergeCell ref="F167:I167"/>
    <mergeCell ref="L167:M167"/>
    <mergeCell ref="N167:Q167"/>
    <mergeCell ref="F168:I168"/>
    <mergeCell ref="L168:M168"/>
    <mergeCell ref="N168:Q168"/>
    <mergeCell ref="F169:I169"/>
    <mergeCell ref="L169:M169"/>
    <mergeCell ref="N169:Q169"/>
    <mergeCell ref="F170:I170"/>
    <mergeCell ref="L170:M170"/>
    <mergeCell ref="N170:Q170"/>
    <mergeCell ref="F171:I171"/>
    <mergeCell ref="L171:M171"/>
    <mergeCell ref="N171:Q171"/>
    <mergeCell ref="F172:I172"/>
    <mergeCell ref="L172:M172"/>
    <mergeCell ref="N172:Q172"/>
    <mergeCell ref="F175:I175"/>
    <mergeCell ref="L175:M175"/>
    <mergeCell ref="N175:Q175"/>
    <mergeCell ref="N173:Q173"/>
    <mergeCell ref="N174:Q174"/>
    <mergeCell ref="F176:I176"/>
    <mergeCell ref="L176:M176"/>
    <mergeCell ref="N176:Q176"/>
    <mergeCell ref="F177:I177"/>
    <mergeCell ref="L177:M177"/>
    <mergeCell ref="N177:Q177"/>
    <mergeCell ref="F178:I178"/>
    <mergeCell ref="L178:M178"/>
    <mergeCell ref="N178:Q178"/>
    <mergeCell ref="F179:I179"/>
    <mergeCell ref="L179:M179"/>
    <mergeCell ref="N179:Q179"/>
    <mergeCell ref="F180:I180"/>
    <mergeCell ref="L180:M180"/>
    <mergeCell ref="N180:Q180"/>
    <mergeCell ref="F181:I181"/>
    <mergeCell ref="L181:M181"/>
    <mergeCell ref="N181:Q181"/>
    <mergeCell ref="F182:I182"/>
    <mergeCell ref="L182:M182"/>
    <mergeCell ref="N182:Q182"/>
    <mergeCell ref="F183:I183"/>
    <mergeCell ref="L183:M183"/>
    <mergeCell ref="N183:Q183"/>
    <mergeCell ref="F184:I184"/>
    <mergeCell ref="L184:M184"/>
    <mergeCell ref="N184:Q184"/>
    <mergeCell ref="F185:I185"/>
    <mergeCell ref="L185:M185"/>
    <mergeCell ref="N185:Q185"/>
    <mergeCell ref="F186:I186"/>
    <mergeCell ref="L186:M186"/>
    <mergeCell ref="N186:Q186"/>
    <mergeCell ref="F187:I187"/>
    <mergeCell ref="L187:M187"/>
    <mergeCell ref="N187:Q187"/>
    <mergeCell ref="F188:I188"/>
    <mergeCell ref="L188:M188"/>
    <mergeCell ref="N188:Q188"/>
    <mergeCell ref="F189:I189"/>
    <mergeCell ref="L189:M189"/>
    <mergeCell ref="N189:Q189"/>
    <mergeCell ref="F190:I190"/>
    <mergeCell ref="L190:M190"/>
    <mergeCell ref="N190:Q190"/>
    <mergeCell ref="F191:I191"/>
    <mergeCell ref="L191:M191"/>
    <mergeCell ref="N191:Q191"/>
    <mergeCell ref="F192:I192"/>
    <mergeCell ref="L192:M192"/>
    <mergeCell ref="N192:Q192"/>
    <mergeCell ref="F193:I193"/>
    <mergeCell ref="L193:M193"/>
    <mergeCell ref="N193:Q193"/>
    <mergeCell ref="F194:I194"/>
    <mergeCell ref="L194:M194"/>
    <mergeCell ref="N194:Q194"/>
    <mergeCell ref="F195:I195"/>
    <mergeCell ref="L195:M195"/>
    <mergeCell ref="N195:Q195"/>
    <mergeCell ref="F196:I196"/>
    <mergeCell ref="L196:M196"/>
    <mergeCell ref="N196:Q196"/>
    <mergeCell ref="F198:I198"/>
    <mergeCell ref="L198:M198"/>
    <mergeCell ref="N198:Q198"/>
    <mergeCell ref="F199:I199"/>
    <mergeCell ref="L199:M199"/>
    <mergeCell ref="N199:Q199"/>
    <mergeCell ref="F200:I200"/>
    <mergeCell ref="L200:M200"/>
    <mergeCell ref="N200:Q200"/>
    <mergeCell ref="F201:I201"/>
    <mergeCell ref="L201:M201"/>
    <mergeCell ref="N201:Q201"/>
    <mergeCell ref="F202:I202"/>
    <mergeCell ref="L202:M202"/>
    <mergeCell ref="N202:Q202"/>
    <mergeCell ref="F203:I203"/>
    <mergeCell ref="L203:M203"/>
    <mergeCell ref="N203:Q203"/>
    <mergeCell ref="F204:I204"/>
    <mergeCell ref="L204:M204"/>
    <mergeCell ref="N204:Q204"/>
    <mergeCell ref="F205:I205"/>
    <mergeCell ref="L205:M205"/>
    <mergeCell ref="N205:Q205"/>
    <mergeCell ref="F206:I206"/>
    <mergeCell ref="L206:M206"/>
    <mergeCell ref="N206:Q206"/>
    <mergeCell ref="F207:I207"/>
    <mergeCell ref="L207:M207"/>
    <mergeCell ref="N207:Q207"/>
    <mergeCell ref="F208:I208"/>
    <mergeCell ref="L208:M208"/>
    <mergeCell ref="N208:Q208"/>
    <mergeCell ref="F209:I209"/>
    <mergeCell ref="L209:M209"/>
    <mergeCell ref="N209:Q209"/>
    <mergeCell ref="F210:I210"/>
    <mergeCell ref="L210:M210"/>
    <mergeCell ref="N210:Q210"/>
    <mergeCell ref="F213:I213"/>
    <mergeCell ref="L213:M213"/>
    <mergeCell ref="N213:Q213"/>
    <mergeCell ref="F214:I214"/>
    <mergeCell ref="L214:M214"/>
    <mergeCell ref="N214:Q214"/>
    <mergeCell ref="F215:I215"/>
    <mergeCell ref="L215:M215"/>
    <mergeCell ref="N215:Q215"/>
    <mergeCell ref="F216:I216"/>
    <mergeCell ref="L216:M216"/>
    <mergeCell ref="N216:Q216"/>
    <mergeCell ref="F217:I217"/>
    <mergeCell ref="L217:M217"/>
    <mergeCell ref="N217:Q217"/>
    <mergeCell ref="F218:I218"/>
    <mergeCell ref="L218:M218"/>
    <mergeCell ref="N218:Q218"/>
    <mergeCell ref="F219:I219"/>
    <mergeCell ref="L219:M219"/>
    <mergeCell ref="N219:Q219"/>
    <mergeCell ref="F220:I220"/>
    <mergeCell ref="L220:M220"/>
    <mergeCell ref="N220:Q220"/>
    <mergeCell ref="F221:I221"/>
    <mergeCell ref="L221:M221"/>
    <mergeCell ref="N221:Q221"/>
    <mergeCell ref="F222:I222"/>
    <mergeCell ref="L222:M222"/>
    <mergeCell ref="N222:Q222"/>
    <mergeCell ref="F223:I223"/>
    <mergeCell ref="L223:M223"/>
    <mergeCell ref="N223:Q223"/>
    <mergeCell ref="F224:I224"/>
    <mergeCell ref="L224:M224"/>
    <mergeCell ref="N224:Q224"/>
    <mergeCell ref="F225:I225"/>
    <mergeCell ref="L225:M225"/>
    <mergeCell ref="N225:Q225"/>
    <mergeCell ref="F226:I226"/>
    <mergeCell ref="L226:M226"/>
    <mergeCell ref="N226:Q226"/>
    <mergeCell ref="F227:I227"/>
    <mergeCell ref="L227:M227"/>
    <mergeCell ref="N227:Q227"/>
    <mergeCell ref="F228:I228"/>
    <mergeCell ref="L228:M228"/>
    <mergeCell ref="N228:Q228"/>
    <mergeCell ref="F229:I229"/>
    <mergeCell ref="L229:M229"/>
    <mergeCell ref="N229:Q229"/>
    <mergeCell ref="F230:I230"/>
    <mergeCell ref="L230:M230"/>
    <mergeCell ref="N230:Q230"/>
    <mergeCell ref="F231:I231"/>
    <mergeCell ref="L231:M231"/>
    <mergeCell ref="N231:Q231"/>
    <mergeCell ref="F232:I232"/>
    <mergeCell ref="L232:M232"/>
    <mergeCell ref="N232:Q232"/>
    <mergeCell ref="F233:I233"/>
    <mergeCell ref="L233:M233"/>
    <mergeCell ref="N233:Q233"/>
    <mergeCell ref="F234:I234"/>
    <mergeCell ref="L234:M234"/>
    <mergeCell ref="N234:Q234"/>
    <mergeCell ref="F236:I236"/>
    <mergeCell ref="L236:M236"/>
    <mergeCell ref="N236:Q236"/>
    <mergeCell ref="F237:I237"/>
    <mergeCell ref="L237:M237"/>
    <mergeCell ref="N237:Q237"/>
    <mergeCell ref="F238:I238"/>
    <mergeCell ref="L238:M238"/>
    <mergeCell ref="N238:Q238"/>
    <mergeCell ref="F239:I239"/>
    <mergeCell ref="L239:M239"/>
    <mergeCell ref="N239:Q239"/>
    <mergeCell ref="F240:I240"/>
    <mergeCell ref="L240:M240"/>
    <mergeCell ref="N240:Q240"/>
    <mergeCell ref="F241:I241"/>
    <mergeCell ref="L241:M241"/>
    <mergeCell ref="N241:Q241"/>
    <mergeCell ref="F242:I242"/>
    <mergeCell ref="L242:M242"/>
    <mergeCell ref="N242:Q242"/>
    <mergeCell ref="F243:I243"/>
    <mergeCell ref="L243:M243"/>
    <mergeCell ref="N243:Q243"/>
    <mergeCell ref="F244:I244"/>
    <mergeCell ref="L244:M244"/>
    <mergeCell ref="N244:Q244"/>
    <mergeCell ref="F245:I245"/>
    <mergeCell ref="L245:M245"/>
    <mergeCell ref="N245:Q245"/>
    <mergeCell ref="F246:I246"/>
    <mergeCell ref="L246:M246"/>
    <mergeCell ref="N246:Q246"/>
    <mergeCell ref="F247:I247"/>
    <mergeCell ref="L247:M247"/>
    <mergeCell ref="N247:Q247"/>
    <mergeCell ref="F250:I250"/>
    <mergeCell ref="L250:M250"/>
    <mergeCell ref="N250:Q250"/>
    <mergeCell ref="F251:I251"/>
    <mergeCell ref="L251:M251"/>
    <mergeCell ref="N251:Q251"/>
    <mergeCell ref="F252:I252"/>
    <mergeCell ref="L252:M252"/>
    <mergeCell ref="N252:Q252"/>
    <mergeCell ref="F253:I253"/>
    <mergeCell ref="L253:M253"/>
    <mergeCell ref="N253:Q253"/>
    <mergeCell ref="F254:I254"/>
    <mergeCell ref="L254:M254"/>
    <mergeCell ref="N254:Q254"/>
    <mergeCell ref="F255:I255"/>
    <mergeCell ref="L255:M255"/>
    <mergeCell ref="N255:Q255"/>
    <mergeCell ref="F256:I256"/>
    <mergeCell ref="L256:M256"/>
    <mergeCell ref="N256:Q256"/>
    <mergeCell ref="F257:I257"/>
    <mergeCell ref="L257:M257"/>
    <mergeCell ref="N257:Q257"/>
    <mergeCell ref="F258:I258"/>
    <mergeCell ref="L258:M258"/>
    <mergeCell ref="N258:Q258"/>
    <mergeCell ref="F259:I259"/>
    <mergeCell ref="L259:M259"/>
    <mergeCell ref="N259:Q259"/>
    <mergeCell ref="F260:I260"/>
    <mergeCell ref="L260:M260"/>
    <mergeCell ref="N260:Q260"/>
    <mergeCell ref="F261:I261"/>
    <mergeCell ref="L261:M261"/>
    <mergeCell ref="N261:Q261"/>
    <mergeCell ref="F262:I262"/>
    <mergeCell ref="L262:M262"/>
    <mergeCell ref="N262:Q262"/>
    <mergeCell ref="F268:I268"/>
    <mergeCell ref="L268:M268"/>
    <mergeCell ref="N268:Q268"/>
    <mergeCell ref="F263:I263"/>
    <mergeCell ref="L263:M263"/>
    <mergeCell ref="N263:Q263"/>
    <mergeCell ref="F264:I264"/>
    <mergeCell ref="L264:M264"/>
    <mergeCell ref="N264:Q264"/>
    <mergeCell ref="F265:I265"/>
    <mergeCell ref="L265:M265"/>
    <mergeCell ref="N265:Q265"/>
    <mergeCell ref="F273:I273"/>
    <mergeCell ref="L273:M273"/>
    <mergeCell ref="N273:Q273"/>
    <mergeCell ref="F274:I274"/>
    <mergeCell ref="L274:M274"/>
    <mergeCell ref="N274:Q274"/>
    <mergeCell ref="F275:I275"/>
    <mergeCell ref="L275:M275"/>
    <mergeCell ref="N275:Q275"/>
    <mergeCell ref="F276:I276"/>
    <mergeCell ref="L276:M276"/>
    <mergeCell ref="N276:Q276"/>
    <mergeCell ref="F277:I277"/>
    <mergeCell ref="L277:M277"/>
    <mergeCell ref="N277:Q277"/>
    <mergeCell ref="F278:I278"/>
    <mergeCell ref="L278:M278"/>
    <mergeCell ref="N278:Q278"/>
    <mergeCell ref="F279:I279"/>
    <mergeCell ref="L279:M279"/>
    <mergeCell ref="N279:Q279"/>
    <mergeCell ref="F280:I280"/>
    <mergeCell ref="L280:M280"/>
    <mergeCell ref="N280:Q280"/>
    <mergeCell ref="F281:I281"/>
    <mergeCell ref="L281:M281"/>
    <mergeCell ref="N281:Q281"/>
    <mergeCell ref="F282:I282"/>
    <mergeCell ref="L282:M282"/>
    <mergeCell ref="N282:Q282"/>
    <mergeCell ref="F283:I283"/>
    <mergeCell ref="L283:M283"/>
    <mergeCell ref="N283:Q283"/>
    <mergeCell ref="F284:I284"/>
    <mergeCell ref="L284:M284"/>
    <mergeCell ref="N284:Q284"/>
    <mergeCell ref="F285:I285"/>
    <mergeCell ref="L285:M285"/>
    <mergeCell ref="N285:Q285"/>
    <mergeCell ref="F288:I288"/>
    <mergeCell ref="L288:M288"/>
    <mergeCell ref="N288:Q288"/>
    <mergeCell ref="F289:I289"/>
    <mergeCell ref="L289:M289"/>
    <mergeCell ref="N289:Q289"/>
    <mergeCell ref="F290:I290"/>
    <mergeCell ref="L290:M290"/>
    <mergeCell ref="N290:Q290"/>
    <mergeCell ref="F291:I291"/>
    <mergeCell ref="L291:M291"/>
    <mergeCell ref="N291:Q291"/>
    <mergeCell ref="F292:I292"/>
    <mergeCell ref="L292:M292"/>
    <mergeCell ref="N292:Q292"/>
    <mergeCell ref="F293:I293"/>
    <mergeCell ref="L293:M293"/>
    <mergeCell ref="N293:Q293"/>
    <mergeCell ref="F294:I294"/>
    <mergeCell ref="L294:M294"/>
    <mergeCell ref="N294:Q294"/>
    <mergeCell ref="F295:I295"/>
    <mergeCell ref="L295:M295"/>
    <mergeCell ref="N295:Q295"/>
    <mergeCell ref="F296:I296"/>
    <mergeCell ref="L296:M296"/>
    <mergeCell ref="N296:Q296"/>
    <mergeCell ref="F297:I297"/>
    <mergeCell ref="L297:M297"/>
    <mergeCell ref="N297:Q297"/>
    <mergeCell ref="F298:I298"/>
    <mergeCell ref="L298:M298"/>
    <mergeCell ref="N298:Q298"/>
    <mergeCell ref="F299:I299"/>
    <mergeCell ref="L299:M299"/>
    <mergeCell ref="N299:Q299"/>
    <mergeCell ref="F300:I300"/>
    <mergeCell ref="L300:M300"/>
    <mergeCell ref="N300:Q300"/>
    <mergeCell ref="F301:I301"/>
    <mergeCell ref="L301:M301"/>
    <mergeCell ref="N301:Q301"/>
    <mergeCell ref="F302:I302"/>
    <mergeCell ref="L302:M302"/>
    <mergeCell ref="N302:Q302"/>
    <mergeCell ref="F303:I303"/>
    <mergeCell ref="L303:M303"/>
    <mergeCell ref="N303:Q303"/>
    <mergeCell ref="F304:I304"/>
    <mergeCell ref="L304:M304"/>
    <mergeCell ref="N304:Q304"/>
    <mergeCell ref="F305:I305"/>
    <mergeCell ref="L305:M305"/>
    <mergeCell ref="N305:Q305"/>
    <mergeCell ref="F306:I306"/>
    <mergeCell ref="L306:M306"/>
    <mergeCell ref="N306:Q306"/>
    <mergeCell ref="F307:I307"/>
    <mergeCell ref="L307:M307"/>
    <mergeCell ref="N307:Q307"/>
    <mergeCell ref="F308:I308"/>
    <mergeCell ref="L308:M308"/>
    <mergeCell ref="N308:Q308"/>
    <mergeCell ref="F309:I309"/>
    <mergeCell ref="L309:M309"/>
    <mergeCell ref="N309:Q309"/>
    <mergeCell ref="F311:I311"/>
    <mergeCell ref="L311:M311"/>
    <mergeCell ref="N311:Q311"/>
    <mergeCell ref="N310:Q310"/>
    <mergeCell ref="F312:I312"/>
    <mergeCell ref="L312:M312"/>
    <mergeCell ref="N312:Q312"/>
    <mergeCell ref="F313:I313"/>
    <mergeCell ref="L313:M313"/>
    <mergeCell ref="N313:Q313"/>
    <mergeCell ref="F314:I314"/>
    <mergeCell ref="L314:M314"/>
    <mergeCell ref="N314:Q314"/>
    <mergeCell ref="F315:I315"/>
    <mergeCell ref="L315:M315"/>
    <mergeCell ref="N315:Q315"/>
    <mergeCell ref="F316:I316"/>
    <mergeCell ref="L316:M316"/>
    <mergeCell ref="N316:Q316"/>
    <mergeCell ref="F317:I317"/>
    <mergeCell ref="L317:M317"/>
    <mergeCell ref="N317:Q317"/>
    <mergeCell ref="F322:I322"/>
    <mergeCell ref="L322:M322"/>
    <mergeCell ref="N322:Q322"/>
    <mergeCell ref="F325:I325"/>
    <mergeCell ref="L325:M325"/>
    <mergeCell ref="N325:Q325"/>
    <mergeCell ref="N323:Q323"/>
    <mergeCell ref="N324:Q324"/>
    <mergeCell ref="F318:I318"/>
    <mergeCell ref="L318:M318"/>
    <mergeCell ref="N318:Q318"/>
    <mergeCell ref="F319:I319"/>
    <mergeCell ref="L319:M319"/>
    <mergeCell ref="N319:Q319"/>
    <mergeCell ref="F320:I320"/>
    <mergeCell ref="L320:M320"/>
    <mergeCell ref="N320:Q320"/>
    <mergeCell ref="N286:Q286"/>
    <mergeCell ref="N287:Q287"/>
    <mergeCell ref="F330:I330"/>
    <mergeCell ref="L330:M330"/>
    <mergeCell ref="N330:Q330"/>
    <mergeCell ref="F331:I331"/>
    <mergeCell ref="L331:M331"/>
    <mergeCell ref="N331:Q331"/>
    <mergeCell ref="F332:I332"/>
    <mergeCell ref="L332:M332"/>
    <mergeCell ref="N332:Q332"/>
    <mergeCell ref="F326:I326"/>
    <mergeCell ref="L326:M326"/>
    <mergeCell ref="N326:Q326"/>
    <mergeCell ref="F328:I328"/>
    <mergeCell ref="L328:M328"/>
    <mergeCell ref="N328:Q328"/>
    <mergeCell ref="F329:I329"/>
    <mergeCell ref="L329:M329"/>
    <mergeCell ref="N329:Q329"/>
    <mergeCell ref="N327:Q327"/>
    <mergeCell ref="F321:I321"/>
    <mergeCell ref="L321:M321"/>
    <mergeCell ref="N321:Q321"/>
    <mergeCell ref="H1:K1"/>
    <mergeCell ref="S2:AC2"/>
    <mergeCell ref="N197:Q197"/>
    <mergeCell ref="N211:Q211"/>
    <mergeCell ref="N212:Q212"/>
    <mergeCell ref="N235:Q235"/>
    <mergeCell ref="N248:Q248"/>
    <mergeCell ref="N249:Q249"/>
    <mergeCell ref="N272:Q272"/>
    <mergeCell ref="F269:I269"/>
    <mergeCell ref="L269:M269"/>
    <mergeCell ref="N269:Q269"/>
    <mergeCell ref="F270:I270"/>
    <mergeCell ref="L270:M270"/>
    <mergeCell ref="N270:Q270"/>
    <mergeCell ref="F271:I271"/>
    <mergeCell ref="L271:M271"/>
    <mergeCell ref="N271:Q271"/>
    <mergeCell ref="F266:I266"/>
    <mergeCell ref="L266:M266"/>
    <mergeCell ref="N266:Q266"/>
    <mergeCell ref="F267:I267"/>
    <mergeCell ref="L267:M267"/>
    <mergeCell ref="N267:Q267"/>
  </mergeCells>
  <dataValidations count="2">
    <dataValidation type="list" allowBlank="1" showInputMessage="1" showErrorMessage="1" error="Povolené sú hodnoty K, M." sqref="D328:D333">
      <formula1>"K, M"</formula1>
    </dataValidation>
    <dataValidation type="list" allowBlank="1" showInputMessage="1" showErrorMessage="1" error="Povolené sú hodnoty základná, znížená, nulová." sqref="U328:U333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33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238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103</v>
      </c>
      <c r="G1" s="13"/>
      <c r="H1" s="231" t="s">
        <v>104</v>
      </c>
      <c r="I1" s="231"/>
      <c r="J1" s="231"/>
      <c r="K1" s="231"/>
      <c r="L1" s="13" t="s">
        <v>105</v>
      </c>
      <c r="M1" s="11"/>
      <c r="N1" s="11"/>
      <c r="O1" s="12" t="s">
        <v>106</v>
      </c>
      <c r="P1" s="11"/>
      <c r="Q1" s="11"/>
      <c r="R1" s="11"/>
      <c r="S1" s="13" t="s">
        <v>107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18" t="s">
        <v>7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S2" s="185" t="s">
        <v>8</v>
      </c>
      <c r="T2" s="186"/>
      <c r="U2" s="186"/>
      <c r="V2" s="186"/>
      <c r="W2" s="186"/>
      <c r="X2" s="186"/>
      <c r="Y2" s="186"/>
      <c r="Z2" s="186"/>
      <c r="AA2" s="186"/>
      <c r="AB2" s="186"/>
      <c r="AC2" s="186"/>
      <c r="AT2" s="17" t="s">
        <v>87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76</v>
      </c>
    </row>
    <row r="4" spans="1:66" ht="36.950000000000003" customHeight="1">
      <c r="B4" s="21"/>
      <c r="C4" s="200" t="s">
        <v>108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ht="25.35" customHeight="1">
      <c r="B6" s="21"/>
      <c r="C6" s="25"/>
      <c r="D6" s="29" t="s">
        <v>17</v>
      </c>
      <c r="E6" s="25"/>
      <c r="F6" s="261" t="str">
        <f>'Rekapitulácia stavby'!K6</f>
        <v>Zemné a elektroinštalačné práce pre rozšírenie verejného osvetlenia</v>
      </c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5"/>
      <c r="R6" s="22"/>
    </row>
    <row r="7" spans="1:66" s="1" customFormat="1" ht="32.85" customHeight="1">
      <c r="B7" s="34"/>
      <c r="C7" s="35"/>
      <c r="D7" s="28" t="s">
        <v>109</v>
      </c>
      <c r="E7" s="35"/>
      <c r="F7" s="224" t="s">
        <v>582</v>
      </c>
      <c r="G7" s="260"/>
      <c r="H7" s="260"/>
      <c r="I7" s="260"/>
      <c r="J7" s="260"/>
      <c r="K7" s="260"/>
      <c r="L7" s="260"/>
      <c r="M7" s="260"/>
      <c r="N7" s="260"/>
      <c r="O7" s="260"/>
      <c r="P7" s="260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75" t="str">
        <f>'Rekapitulácia stavby'!AN8</f>
        <v>20. 7. 2017</v>
      </c>
      <c r="P9" s="263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26</v>
      </c>
      <c r="E11" s="35"/>
      <c r="F11" s="35"/>
      <c r="G11" s="35"/>
      <c r="H11" s="35"/>
      <c r="I11" s="35"/>
      <c r="J11" s="35"/>
      <c r="K11" s="35"/>
      <c r="L11" s="35"/>
      <c r="M11" s="29" t="s">
        <v>27</v>
      </c>
      <c r="N11" s="35"/>
      <c r="O11" s="222" t="s">
        <v>20</v>
      </c>
      <c r="P11" s="222"/>
      <c r="Q11" s="35"/>
      <c r="R11" s="36"/>
    </row>
    <row r="12" spans="1:66" s="1" customFormat="1" ht="18" customHeight="1">
      <c r="B12" s="34"/>
      <c r="C12" s="35"/>
      <c r="D12" s="35"/>
      <c r="E12" s="27" t="s">
        <v>28</v>
      </c>
      <c r="F12" s="35"/>
      <c r="G12" s="35"/>
      <c r="H12" s="35"/>
      <c r="I12" s="35"/>
      <c r="J12" s="35"/>
      <c r="K12" s="35"/>
      <c r="L12" s="35"/>
      <c r="M12" s="29" t="s">
        <v>29</v>
      </c>
      <c r="N12" s="35"/>
      <c r="O12" s="222" t="s">
        <v>20</v>
      </c>
      <c r="P12" s="222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30</v>
      </c>
      <c r="E14" s="35"/>
      <c r="F14" s="35"/>
      <c r="G14" s="35"/>
      <c r="H14" s="35"/>
      <c r="I14" s="35"/>
      <c r="J14" s="35"/>
      <c r="K14" s="35"/>
      <c r="L14" s="35"/>
      <c r="M14" s="29" t="s">
        <v>27</v>
      </c>
      <c r="N14" s="35"/>
      <c r="O14" s="276" t="str">
        <f>IF('Rekapitulácia stavby'!AN13="","",'Rekapitulácia stavby'!AN13)</f>
        <v>Vyplň údaj</v>
      </c>
      <c r="P14" s="222"/>
      <c r="Q14" s="35"/>
      <c r="R14" s="36"/>
    </row>
    <row r="15" spans="1:66" s="1" customFormat="1" ht="18" customHeight="1">
      <c r="B15" s="34"/>
      <c r="C15" s="35"/>
      <c r="D15" s="35"/>
      <c r="E15" s="276" t="str">
        <f>IF('Rekapitulácia stavby'!E14="","",'Rekapitulácia stavby'!E14)</f>
        <v>Vyplň údaj</v>
      </c>
      <c r="F15" s="277"/>
      <c r="G15" s="277"/>
      <c r="H15" s="277"/>
      <c r="I15" s="277"/>
      <c r="J15" s="277"/>
      <c r="K15" s="277"/>
      <c r="L15" s="277"/>
      <c r="M15" s="29" t="s">
        <v>29</v>
      </c>
      <c r="N15" s="35"/>
      <c r="O15" s="276" t="str">
        <f>IF('Rekapitulácia stavby'!AN14="","",'Rekapitulácia stavby'!AN14)</f>
        <v>Vyplň údaj</v>
      </c>
      <c r="P15" s="222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32</v>
      </c>
      <c r="E17" s="35"/>
      <c r="F17" s="35"/>
      <c r="G17" s="35"/>
      <c r="H17" s="35"/>
      <c r="I17" s="35"/>
      <c r="J17" s="35"/>
      <c r="K17" s="35"/>
      <c r="L17" s="35"/>
      <c r="M17" s="29" t="s">
        <v>27</v>
      </c>
      <c r="N17" s="35"/>
      <c r="O17" s="222" t="str">
        <f>IF('Rekapitulácia stavby'!AN16="","",'Rekapitulácia stavby'!AN16)</f>
        <v/>
      </c>
      <c r="P17" s="222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29</v>
      </c>
      <c r="N18" s="35"/>
      <c r="O18" s="222" t="str">
        <f>IF('Rekapitulácia stavby'!AN17="","",'Rekapitulácia stavby'!AN17)</f>
        <v/>
      </c>
      <c r="P18" s="222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27</v>
      </c>
      <c r="N20" s="35"/>
      <c r="O20" s="222" t="str">
        <f>IF('Rekapitulácia stavby'!AN19="","",'Rekapitulácia stavby'!AN19)</f>
        <v/>
      </c>
      <c r="P20" s="222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29</v>
      </c>
      <c r="N21" s="35"/>
      <c r="O21" s="222" t="str">
        <f>IF('Rekapitulácia stavby'!AN20="","",'Rekapitulácia stavby'!AN20)</f>
        <v/>
      </c>
      <c r="P21" s="222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22.5" customHeight="1">
      <c r="B24" s="34"/>
      <c r="C24" s="35"/>
      <c r="D24" s="35"/>
      <c r="E24" s="227" t="s">
        <v>20</v>
      </c>
      <c r="F24" s="227"/>
      <c r="G24" s="227"/>
      <c r="H24" s="227"/>
      <c r="I24" s="227"/>
      <c r="J24" s="227"/>
      <c r="K24" s="227"/>
      <c r="L24" s="227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111</v>
      </c>
      <c r="E27" s="35"/>
      <c r="F27" s="35"/>
      <c r="G27" s="35"/>
      <c r="H27" s="35"/>
      <c r="I27" s="35"/>
      <c r="J27" s="35"/>
      <c r="K27" s="35"/>
      <c r="L27" s="35"/>
      <c r="M27" s="228">
        <f>N88</f>
        <v>0</v>
      </c>
      <c r="N27" s="228"/>
      <c r="O27" s="228"/>
      <c r="P27" s="228"/>
      <c r="Q27" s="35"/>
      <c r="R27" s="36"/>
    </row>
    <row r="28" spans="2:18" s="1" customFormat="1" ht="14.45" customHeight="1">
      <c r="B28" s="34"/>
      <c r="C28" s="35"/>
      <c r="D28" s="33" t="s">
        <v>97</v>
      </c>
      <c r="E28" s="35"/>
      <c r="F28" s="35"/>
      <c r="G28" s="35"/>
      <c r="H28" s="35"/>
      <c r="I28" s="35"/>
      <c r="J28" s="35"/>
      <c r="K28" s="35"/>
      <c r="L28" s="35"/>
      <c r="M28" s="228">
        <f>N103</f>
        <v>0</v>
      </c>
      <c r="N28" s="228"/>
      <c r="O28" s="228"/>
      <c r="P28" s="228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74">
        <f>ROUND(M27+M28,2)</f>
        <v>0</v>
      </c>
      <c r="N30" s="260"/>
      <c r="O30" s="260"/>
      <c r="P30" s="260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71">
        <f>ROUND((((SUM(BE103:BE110)+SUM(BE128:BE231))+SUM(BE233:BE237))),2)</f>
        <v>0</v>
      </c>
      <c r="I32" s="260"/>
      <c r="J32" s="260"/>
      <c r="K32" s="35"/>
      <c r="L32" s="35"/>
      <c r="M32" s="271">
        <f>ROUND(((ROUND((SUM(BE103:BE110)+SUM(BE128:BE231)), 2)*F32)+SUM(BE233:BE237)*F32),2)</f>
        <v>0</v>
      </c>
      <c r="N32" s="260"/>
      <c r="O32" s="260"/>
      <c r="P32" s="260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71">
        <f>ROUND((((SUM(BF103:BF110)+SUM(BF128:BF231))+SUM(BF233:BF237))),2)</f>
        <v>0</v>
      </c>
      <c r="I33" s="260"/>
      <c r="J33" s="260"/>
      <c r="K33" s="35"/>
      <c r="L33" s="35"/>
      <c r="M33" s="271">
        <f>ROUND(((ROUND((SUM(BF103:BF110)+SUM(BF128:BF231)), 2)*F33)+SUM(BF233:BF237)*F33),2)</f>
        <v>0</v>
      </c>
      <c r="N33" s="260"/>
      <c r="O33" s="260"/>
      <c r="P33" s="260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71">
        <f>ROUND((((SUM(BG103:BG110)+SUM(BG128:BG231))+SUM(BG233:BG237))),2)</f>
        <v>0</v>
      </c>
      <c r="I34" s="260"/>
      <c r="J34" s="260"/>
      <c r="K34" s="35"/>
      <c r="L34" s="35"/>
      <c r="M34" s="271">
        <v>0</v>
      </c>
      <c r="N34" s="260"/>
      <c r="O34" s="260"/>
      <c r="P34" s="260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71">
        <f>ROUND((((SUM(BH103:BH110)+SUM(BH128:BH231))+SUM(BH233:BH237))),2)</f>
        <v>0</v>
      </c>
      <c r="I35" s="260"/>
      <c r="J35" s="260"/>
      <c r="K35" s="35"/>
      <c r="L35" s="35"/>
      <c r="M35" s="271">
        <v>0</v>
      </c>
      <c r="N35" s="260"/>
      <c r="O35" s="260"/>
      <c r="P35" s="260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71">
        <f>ROUND((((SUM(BI103:BI110)+SUM(BI128:BI231))+SUM(BI233:BI237))),2)</f>
        <v>0</v>
      </c>
      <c r="I36" s="260"/>
      <c r="J36" s="260"/>
      <c r="K36" s="35"/>
      <c r="L36" s="35"/>
      <c r="M36" s="271">
        <v>0</v>
      </c>
      <c r="N36" s="260"/>
      <c r="O36" s="260"/>
      <c r="P36" s="260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72">
        <f>SUM(M30:M36)</f>
        <v>0</v>
      </c>
      <c r="M38" s="272"/>
      <c r="N38" s="272"/>
      <c r="O38" s="272"/>
      <c r="P38" s="273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 ht="15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 ht="15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 ht="15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 ht="15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200" t="s">
        <v>112</v>
      </c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61" t="str">
        <f>F6</f>
        <v>Zemné a elektroinštalačné práce pre rozšírenie verejného osvetlenia</v>
      </c>
      <c r="G78" s="262"/>
      <c r="H78" s="262"/>
      <c r="I78" s="262"/>
      <c r="J78" s="262"/>
      <c r="K78" s="262"/>
      <c r="L78" s="262"/>
      <c r="M78" s="262"/>
      <c r="N78" s="262"/>
      <c r="O78" s="262"/>
      <c r="P78" s="262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109</v>
      </c>
      <c r="D79" s="35"/>
      <c r="E79" s="35"/>
      <c r="F79" s="202" t="str">
        <f>F7</f>
        <v>2 - Luhy I. - chodníky ul. Gen. Svobodu, Nádražná</v>
      </c>
      <c r="G79" s="260"/>
      <c r="H79" s="260"/>
      <c r="I79" s="260"/>
      <c r="J79" s="260"/>
      <c r="K79" s="260"/>
      <c r="L79" s="260"/>
      <c r="M79" s="260"/>
      <c r="N79" s="260"/>
      <c r="O79" s="260"/>
      <c r="P79" s="260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 xml:space="preserve"> </v>
      </c>
      <c r="G81" s="35"/>
      <c r="H81" s="35"/>
      <c r="I81" s="35"/>
      <c r="J81" s="35"/>
      <c r="K81" s="29" t="s">
        <v>24</v>
      </c>
      <c r="L81" s="35"/>
      <c r="M81" s="263" t="str">
        <f>IF(O9="","",O9)</f>
        <v>20. 7. 2017</v>
      </c>
      <c r="N81" s="263"/>
      <c r="O81" s="263"/>
      <c r="P81" s="263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 ht="15">
      <c r="B83" s="34"/>
      <c r="C83" s="29" t="s">
        <v>26</v>
      </c>
      <c r="D83" s="35"/>
      <c r="E83" s="35"/>
      <c r="F83" s="27" t="str">
        <f>E12</f>
        <v>Mesto Partizánske</v>
      </c>
      <c r="G83" s="35"/>
      <c r="H83" s="35"/>
      <c r="I83" s="35"/>
      <c r="J83" s="35"/>
      <c r="K83" s="29" t="s">
        <v>32</v>
      </c>
      <c r="L83" s="35"/>
      <c r="M83" s="222" t="str">
        <f>E18</f>
        <v xml:space="preserve"> </v>
      </c>
      <c r="N83" s="222"/>
      <c r="O83" s="222"/>
      <c r="P83" s="222"/>
      <c r="Q83" s="222"/>
      <c r="R83" s="36"/>
      <c r="T83" s="128"/>
      <c r="U83" s="128"/>
    </row>
    <row r="84" spans="2:47" s="1" customFormat="1" ht="14.45" customHeight="1">
      <c r="B84" s="34"/>
      <c r="C84" s="29" t="s">
        <v>30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222" t="str">
        <f>E21</f>
        <v xml:space="preserve"> </v>
      </c>
      <c r="N84" s="222"/>
      <c r="O84" s="222"/>
      <c r="P84" s="222"/>
      <c r="Q84" s="222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69" t="s">
        <v>113</v>
      </c>
      <c r="D86" s="270"/>
      <c r="E86" s="270"/>
      <c r="F86" s="270"/>
      <c r="G86" s="270"/>
      <c r="H86" s="117"/>
      <c r="I86" s="117"/>
      <c r="J86" s="117"/>
      <c r="K86" s="117"/>
      <c r="L86" s="117"/>
      <c r="M86" s="117"/>
      <c r="N86" s="269" t="s">
        <v>114</v>
      </c>
      <c r="O86" s="270"/>
      <c r="P86" s="270"/>
      <c r="Q86" s="270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115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192">
        <f>N128</f>
        <v>0</v>
      </c>
      <c r="O88" s="265"/>
      <c r="P88" s="265"/>
      <c r="Q88" s="265"/>
      <c r="R88" s="36"/>
      <c r="T88" s="128"/>
      <c r="U88" s="128"/>
      <c r="AU88" s="17" t="s">
        <v>116</v>
      </c>
    </row>
    <row r="89" spans="2:47" s="6" customFormat="1" ht="24.95" customHeight="1">
      <c r="B89" s="130"/>
      <c r="C89" s="131"/>
      <c r="D89" s="132" t="s">
        <v>117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68">
        <f>N129</f>
        <v>0</v>
      </c>
      <c r="O89" s="264"/>
      <c r="P89" s="264"/>
      <c r="Q89" s="264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583</v>
      </c>
      <c r="E90" s="136"/>
      <c r="F90" s="136"/>
      <c r="G90" s="136"/>
      <c r="H90" s="136"/>
      <c r="I90" s="136"/>
      <c r="J90" s="136"/>
      <c r="K90" s="136"/>
      <c r="L90" s="136"/>
      <c r="M90" s="136"/>
      <c r="N90" s="190">
        <f>N130</f>
        <v>0</v>
      </c>
      <c r="O90" s="267"/>
      <c r="P90" s="267"/>
      <c r="Q90" s="267"/>
      <c r="R90" s="137"/>
      <c r="T90" s="138"/>
      <c r="U90" s="138"/>
    </row>
    <row r="91" spans="2:47" s="7" customFormat="1" ht="14.85" customHeight="1">
      <c r="B91" s="135"/>
      <c r="C91" s="136"/>
      <c r="D91" s="105" t="s">
        <v>119</v>
      </c>
      <c r="E91" s="136"/>
      <c r="F91" s="136"/>
      <c r="G91" s="136"/>
      <c r="H91" s="136"/>
      <c r="I91" s="136"/>
      <c r="J91" s="136"/>
      <c r="K91" s="136"/>
      <c r="L91" s="136"/>
      <c r="M91" s="136"/>
      <c r="N91" s="190">
        <f>N131</f>
        <v>0</v>
      </c>
      <c r="O91" s="267"/>
      <c r="P91" s="267"/>
      <c r="Q91" s="267"/>
      <c r="R91" s="137"/>
      <c r="T91" s="138"/>
      <c r="U91" s="138"/>
    </row>
    <row r="92" spans="2:47" s="7" customFormat="1" ht="14.85" customHeight="1">
      <c r="B92" s="135"/>
      <c r="C92" s="136"/>
      <c r="D92" s="105" t="s">
        <v>120</v>
      </c>
      <c r="E92" s="136"/>
      <c r="F92" s="136"/>
      <c r="G92" s="136"/>
      <c r="H92" s="136"/>
      <c r="I92" s="136"/>
      <c r="J92" s="136"/>
      <c r="K92" s="136"/>
      <c r="L92" s="136"/>
      <c r="M92" s="136"/>
      <c r="N92" s="190">
        <f>N141</f>
        <v>0</v>
      </c>
      <c r="O92" s="267"/>
      <c r="P92" s="267"/>
      <c r="Q92" s="267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584</v>
      </c>
      <c r="E93" s="136"/>
      <c r="F93" s="136"/>
      <c r="G93" s="136"/>
      <c r="H93" s="136"/>
      <c r="I93" s="136"/>
      <c r="J93" s="136"/>
      <c r="K93" s="136"/>
      <c r="L93" s="136"/>
      <c r="M93" s="136"/>
      <c r="N93" s="190">
        <f>N150</f>
        <v>0</v>
      </c>
      <c r="O93" s="267"/>
      <c r="P93" s="267"/>
      <c r="Q93" s="267"/>
      <c r="R93" s="137"/>
      <c r="T93" s="138"/>
      <c r="U93" s="138"/>
    </row>
    <row r="94" spans="2:47" s="7" customFormat="1" ht="14.85" customHeight="1">
      <c r="B94" s="135"/>
      <c r="C94" s="136"/>
      <c r="D94" s="105" t="s">
        <v>119</v>
      </c>
      <c r="E94" s="136"/>
      <c r="F94" s="136"/>
      <c r="G94" s="136"/>
      <c r="H94" s="136"/>
      <c r="I94" s="136"/>
      <c r="J94" s="136"/>
      <c r="K94" s="136"/>
      <c r="L94" s="136"/>
      <c r="M94" s="136"/>
      <c r="N94" s="190">
        <f>N151</f>
        <v>0</v>
      </c>
      <c r="O94" s="267"/>
      <c r="P94" s="267"/>
      <c r="Q94" s="267"/>
      <c r="R94" s="137"/>
      <c r="T94" s="138"/>
      <c r="U94" s="138"/>
    </row>
    <row r="95" spans="2:47" s="7" customFormat="1" ht="14.85" customHeight="1">
      <c r="B95" s="135"/>
      <c r="C95" s="136"/>
      <c r="D95" s="105" t="s">
        <v>120</v>
      </c>
      <c r="E95" s="136"/>
      <c r="F95" s="136"/>
      <c r="G95" s="136"/>
      <c r="H95" s="136"/>
      <c r="I95" s="136"/>
      <c r="J95" s="136"/>
      <c r="K95" s="136"/>
      <c r="L95" s="136"/>
      <c r="M95" s="136"/>
      <c r="N95" s="190">
        <f>N174</f>
        <v>0</v>
      </c>
      <c r="O95" s="267"/>
      <c r="P95" s="267"/>
      <c r="Q95" s="267"/>
      <c r="R95" s="137"/>
      <c r="T95" s="138"/>
      <c r="U95" s="138"/>
    </row>
    <row r="96" spans="2:47" s="7" customFormat="1" ht="19.899999999999999" customHeight="1">
      <c r="B96" s="135"/>
      <c r="C96" s="136"/>
      <c r="D96" s="105" t="s">
        <v>585</v>
      </c>
      <c r="E96" s="136"/>
      <c r="F96" s="136"/>
      <c r="G96" s="136"/>
      <c r="H96" s="136"/>
      <c r="I96" s="136"/>
      <c r="J96" s="136"/>
      <c r="K96" s="136"/>
      <c r="L96" s="136"/>
      <c r="M96" s="136"/>
      <c r="N96" s="190">
        <f>N188</f>
        <v>0</v>
      </c>
      <c r="O96" s="267"/>
      <c r="P96" s="267"/>
      <c r="Q96" s="267"/>
      <c r="R96" s="137"/>
      <c r="T96" s="138"/>
      <c r="U96" s="138"/>
    </row>
    <row r="97" spans="2:65" s="7" customFormat="1" ht="14.85" customHeight="1">
      <c r="B97" s="135"/>
      <c r="C97" s="136"/>
      <c r="D97" s="105" t="s">
        <v>119</v>
      </c>
      <c r="E97" s="136"/>
      <c r="F97" s="136"/>
      <c r="G97" s="136"/>
      <c r="H97" s="136"/>
      <c r="I97" s="136"/>
      <c r="J97" s="136"/>
      <c r="K97" s="136"/>
      <c r="L97" s="136"/>
      <c r="M97" s="136"/>
      <c r="N97" s="190">
        <f>N189</f>
        <v>0</v>
      </c>
      <c r="O97" s="267"/>
      <c r="P97" s="267"/>
      <c r="Q97" s="267"/>
      <c r="R97" s="137"/>
      <c r="T97" s="138"/>
      <c r="U97" s="138"/>
    </row>
    <row r="98" spans="2:65" s="7" customFormat="1" ht="14.85" customHeight="1">
      <c r="B98" s="135"/>
      <c r="C98" s="136"/>
      <c r="D98" s="105" t="s">
        <v>120</v>
      </c>
      <c r="E98" s="136"/>
      <c r="F98" s="136"/>
      <c r="G98" s="136"/>
      <c r="H98" s="136"/>
      <c r="I98" s="136"/>
      <c r="J98" s="136"/>
      <c r="K98" s="136"/>
      <c r="L98" s="136"/>
      <c r="M98" s="136"/>
      <c r="N98" s="190">
        <f>N214</f>
        <v>0</v>
      </c>
      <c r="O98" s="267"/>
      <c r="P98" s="267"/>
      <c r="Q98" s="267"/>
      <c r="R98" s="137"/>
      <c r="T98" s="138"/>
      <c r="U98" s="138"/>
    </row>
    <row r="99" spans="2:65" s="6" customFormat="1" ht="24.95" customHeight="1">
      <c r="B99" s="130"/>
      <c r="C99" s="131"/>
      <c r="D99" s="132" t="s">
        <v>125</v>
      </c>
      <c r="E99" s="131"/>
      <c r="F99" s="131"/>
      <c r="G99" s="131"/>
      <c r="H99" s="131"/>
      <c r="I99" s="131"/>
      <c r="J99" s="131"/>
      <c r="K99" s="131"/>
      <c r="L99" s="131"/>
      <c r="M99" s="131"/>
      <c r="N99" s="268">
        <f>N228</f>
        <v>0</v>
      </c>
      <c r="O99" s="264"/>
      <c r="P99" s="264"/>
      <c r="Q99" s="264"/>
      <c r="R99" s="133"/>
      <c r="T99" s="134"/>
      <c r="U99" s="134"/>
    </row>
    <row r="100" spans="2:65" s="7" customFormat="1" ht="19.899999999999999" customHeight="1">
      <c r="B100" s="135"/>
      <c r="C100" s="136"/>
      <c r="D100" s="105" t="s">
        <v>126</v>
      </c>
      <c r="E100" s="136"/>
      <c r="F100" s="136"/>
      <c r="G100" s="136"/>
      <c r="H100" s="136"/>
      <c r="I100" s="136"/>
      <c r="J100" s="136"/>
      <c r="K100" s="136"/>
      <c r="L100" s="136"/>
      <c r="M100" s="136"/>
      <c r="N100" s="190">
        <f>N229</f>
        <v>0</v>
      </c>
      <c r="O100" s="267"/>
      <c r="P100" s="267"/>
      <c r="Q100" s="267"/>
      <c r="R100" s="137"/>
      <c r="T100" s="138"/>
      <c r="U100" s="138"/>
    </row>
    <row r="101" spans="2:65" s="6" customFormat="1" ht="21.75" customHeight="1">
      <c r="B101" s="130"/>
      <c r="C101" s="131"/>
      <c r="D101" s="132" t="s">
        <v>127</v>
      </c>
      <c r="E101" s="131"/>
      <c r="F101" s="131"/>
      <c r="G101" s="131"/>
      <c r="H101" s="131"/>
      <c r="I101" s="131"/>
      <c r="J101" s="131"/>
      <c r="K101" s="131"/>
      <c r="L101" s="131"/>
      <c r="M101" s="131"/>
      <c r="N101" s="256">
        <f>N232</f>
        <v>0</v>
      </c>
      <c r="O101" s="264"/>
      <c r="P101" s="264"/>
      <c r="Q101" s="264"/>
      <c r="R101" s="133"/>
      <c r="T101" s="134"/>
      <c r="U101" s="134"/>
    </row>
    <row r="102" spans="2:65" s="1" customFormat="1" ht="21.75" customHeight="1">
      <c r="B102" s="34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6"/>
      <c r="T102" s="128"/>
      <c r="U102" s="128"/>
    </row>
    <row r="103" spans="2:65" s="1" customFormat="1" ht="29.25" customHeight="1">
      <c r="B103" s="34"/>
      <c r="C103" s="129" t="s">
        <v>128</v>
      </c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265">
        <f>ROUND(N104+N105+N106+N107+N108+N109,2)</f>
        <v>0</v>
      </c>
      <c r="O103" s="266"/>
      <c r="P103" s="266"/>
      <c r="Q103" s="266"/>
      <c r="R103" s="36"/>
      <c r="T103" s="139"/>
      <c r="U103" s="140" t="s">
        <v>40</v>
      </c>
    </row>
    <row r="104" spans="2:65" s="1" customFormat="1" ht="18" customHeight="1">
      <c r="B104" s="34"/>
      <c r="C104" s="35"/>
      <c r="D104" s="187" t="s">
        <v>129</v>
      </c>
      <c r="E104" s="188"/>
      <c r="F104" s="188"/>
      <c r="G104" s="188"/>
      <c r="H104" s="188"/>
      <c r="I104" s="35"/>
      <c r="J104" s="35"/>
      <c r="K104" s="35"/>
      <c r="L104" s="35"/>
      <c r="M104" s="35"/>
      <c r="N104" s="189">
        <f>ROUND(N88*T104,2)</f>
        <v>0</v>
      </c>
      <c r="O104" s="190"/>
      <c r="P104" s="190"/>
      <c r="Q104" s="190"/>
      <c r="R104" s="36"/>
      <c r="S104" s="141"/>
      <c r="T104" s="142"/>
      <c r="U104" s="143" t="s">
        <v>43</v>
      </c>
      <c r="V104" s="144"/>
      <c r="W104" s="144"/>
      <c r="X104" s="144"/>
      <c r="Y104" s="144"/>
      <c r="Z104" s="144"/>
      <c r="AA104" s="144"/>
      <c r="AB104" s="144"/>
      <c r="AC104" s="144"/>
      <c r="AD104" s="144"/>
      <c r="AE104" s="144"/>
      <c r="AF104" s="144"/>
      <c r="AG104" s="144"/>
      <c r="AH104" s="144"/>
      <c r="AI104" s="144"/>
      <c r="AJ104" s="144"/>
      <c r="AK104" s="144"/>
      <c r="AL104" s="144"/>
      <c r="AM104" s="144"/>
      <c r="AN104" s="144"/>
      <c r="AO104" s="144"/>
      <c r="AP104" s="144"/>
      <c r="AQ104" s="144"/>
      <c r="AR104" s="144"/>
      <c r="AS104" s="144"/>
      <c r="AT104" s="144"/>
      <c r="AU104" s="144"/>
      <c r="AV104" s="144"/>
      <c r="AW104" s="144"/>
      <c r="AX104" s="144"/>
      <c r="AY104" s="145" t="s">
        <v>130</v>
      </c>
      <c r="AZ104" s="144"/>
      <c r="BA104" s="144"/>
      <c r="BB104" s="144"/>
      <c r="BC104" s="144"/>
      <c r="BD104" s="144"/>
      <c r="BE104" s="146">
        <f t="shared" ref="BE104:BE109" si="0">IF(U104="základná",N104,0)</f>
        <v>0</v>
      </c>
      <c r="BF104" s="146">
        <f t="shared" ref="BF104:BF109" si="1">IF(U104="znížená",N104,0)</f>
        <v>0</v>
      </c>
      <c r="BG104" s="146">
        <f t="shared" ref="BG104:BG109" si="2">IF(U104="zákl. prenesená",N104,0)</f>
        <v>0</v>
      </c>
      <c r="BH104" s="146">
        <f t="shared" ref="BH104:BH109" si="3">IF(U104="zníž. prenesená",N104,0)</f>
        <v>0</v>
      </c>
      <c r="BI104" s="146">
        <f t="shared" ref="BI104:BI109" si="4">IF(U104="nulová",N104,0)</f>
        <v>0</v>
      </c>
      <c r="BJ104" s="145" t="s">
        <v>85</v>
      </c>
      <c r="BK104" s="144"/>
      <c r="BL104" s="144"/>
      <c r="BM104" s="144"/>
    </row>
    <row r="105" spans="2:65" s="1" customFormat="1" ht="18" customHeight="1">
      <c r="B105" s="34"/>
      <c r="C105" s="35"/>
      <c r="D105" s="187" t="s">
        <v>131</v>
      </c>
      <c r="E105" s="188"/>
      <c r="F105" s="188"/>
      <c r="G105" s="188"/>
      <c r="H105" s="188"/>
      <c r="I105" s="35"/>
      <c r="J105" s="35"/>
      <c r="K105" s="35"/>
      <c r="L105" s="35"/>
      <c r="M105" s="35"/>
      <c r="N105" s="189">
        <f>ROUND(N88*T105,2)</f>
        <v>0</v>
      </c>
      <c r="O105" s="190"/>
      <c r="P105" s="190"/>
      <c r="Q105" s="190"/>
      <c r="R105" s="36"/>
      <c r="S105" s="141"/>
      <c r="T105" s="142"/>
      <c r="U105" s="143" t="s">
        <v>43</v>
      </c>
      <c r="V105" s="144"/>
      <c r="W105" s="144"/>
      <c r="X105" s="144"/>
      <c r="Y105" s="144"/>
      <c r="Z105" s="144"/>
      <c r="AA105" s="144"/>
      <c r="AB105" s="144"/>
      <c r="AC105" s="144"/>
      <c r="AD105" s="144"/>
      <c r="AE105" s="144"/>
      <c r="AF105" s="144"/>
      <c r="AG105" s="144"/>
      <c r="AH105" s="144"/>
      <c r="AI105" s="144"/>
      <c r="AJ105" s="144"/>
      <c r="AK105" s="144"/>
      <c r="AL105" s="144"/>
      <c r="AM105" s="144"/>
      <c r="AN105" s="144"/>
      <c r="AO105" s="144"/>
      <c r="AP105" s="144"/>
      <c r="AQ105" s="144"/>
      <c r="AR105" s="144"/>
      <c r="AS105" s="144"/>
      <c r="AT105" s="144"/>
      <c r="AU105" s="144"/>
      <c r="AV105" s="144"/>
      <c r="AW105" s="144"/>
      <c r="AX105" s="144"/>
      <c r="AY105" s="145" t="s">
        <v>130</v>
      </c>
      <c r="AZ105" s="144"/>
      <c r="BA105" s="144"/>
      <c r="BB105" s="144"/>
      <c r="BC105" s="144"/>
      <c r="BD105" s="144"/>
      <c r="BE105" s="146">
        <f t="shared" si="0"/>
        <v>0</v>
      </c>
      <c r="BF105" s="146">
        <f t="shared" si="1"/>
        <v>0</v>
      </c>
      <c r="BG105" s="146">
        <f t="shared" si="2"/>
        <v>0</v>
      </c>
      <c r="BH105" s="146">
        <f t="shared" si="3"/>
        <v>0</v>
      </c>
      <c r="BI105" s="146">
        <f t="shared" si="4"/>
        <v>0</v>
      </c>
      <c r="BJ105" s="145" t="s">
        <v>85</v>
      </c>
      <c r="BK105" s="144"/>
      <c r="BL105" s="144"/>
      <c r="BM105" s="144"/>
    </row>
    <row r="106" spans="2:65" s="1" customFormat="1" ht="18" customHeight="1">
      <c r="B106" s="34"/>
      <c r="C106" s="35"/>
      <c r="D106" s="187" t="s">
        <v>132</v>
      </c>
      <c r="E106" s="188"/>
      <c r="F106" s="188"/>
      <c r="G106" s="188"/>
      <c r="H106" s="188"/>
      <c r="I106" s="35"/>
      <c r="J106" s="35"/>
      <c r="K106" s="35"/>
      <c r="L106" s="35"/>
      <c r="M106" s="35"/>
      <c r="N106" s="189">
        <f>ROUND(N88*T106,2)</f>
        <v>0</v>
      </c>
      <c r="O106" s="190"/>
      <c r="P106" s="190"/>
      <c r="Q106" s="190"/>
      <c r="R106" s="36"/>
      <c r="S106" s="141"/>
      <c r="T106" s="142"/>
      <c r="U106" s="143" t="s">
        <v>43</v>
      </c>
      <c r="V106" s="144"/>
      <c r="W106" s="144"/>
      <c r="X106" s="144"/>
      <c r="Y106" s="144"/>
      <c r="Z106" s="144"/>
      <c r="AA106" s="144"/>
      <c r="AB106" s="144"/>
      <c r="AC106" s="144"/>
      <c r="AD106" s="144"/>
      <c r="AE106" s="144"/>
      <c r="AF106" s="144"/>
      <c r="AG106" s="144"/>
      <c r="AH106" s="144"/>
      <c r="AI106" s="144"/>
      <c r="AJ106" s="144"/>
      <c r="AK106" s="144"/>
      <c r="AL106" s="144"/>
      <c r="AM106" s="144"/>
      <c r="AN106" s="144"/>
      <c r="AO106" s="144"/>
      <c r="AP106" s="144"/>
      <c r="AQ106" s="144"/>
      <c r="AR106" s="144"/>
      <c r="AS106" s="144"/>
      <c r="AT106" s="144"/>
      <c r="AU106" s="144"/>
      <c r="AV106" s="144"/>
      <c r="AW106" s="144"/>
      <c r="AX106" s="144"/>
      <c r="AY106" s="145" t="s">
        <v>130</v>
      </c>
      <c r="AZ106" s="144"/>
      <c r="BA106" s="144"/>
      <c r="BB106" s="144"/>
      <c r="BC106" s="144"/>
      <c r="BD106" s="144"/>
      <c r="BE106" s="146">
        <f t="shared" si="0"/>
        <v>0</v>
      </c>
      <c r="BF106" s="146">
        <f t="shared" si="1"/>
        <v>0</v>
      </c>
      <c r="BG106" s="146">
        <f t="shared" si="2"/>
        <v>0</v>
      </c>
      <c r="BH106" s="146">
        <f t="shared" si="3"/>
        <v>0</v>
      </c>
      <c r="BI106" s="146">
        <f t="shared" si="4"/>
        <v>0</v>
      </c>
      <c r="BJ106" s="145" t="s">
        <v>85</v>
      </c>
      <c r="BK106" s="144"/>
      <c r="BL106" s="144"/>
      <c r="BM106" s="144"/>
    </row>
    <row r="107" spans="2:65" s="1" customFormat="1" ht="18" customHeight="1">
      <c r="B107" s="34"/>
      <c r="C107" s="35"/>
      <c r="D107" s="187" t="s">
        <v>133</v>
      </c>
      <c r="E107" s="188"/>
      <c r="F107" s="188"/>
      <c r="G107" s="188"/>
      <c r="H107" s="188"/>
      <c r="I107" s="35"/>
      <c r="J107" s="35"/>
      <c r="K107" s="35"/>
      <c r="L107" s="35"/>
      <c r="M107" s="35"/>
      <c r="N107" s="189">
        <f>ROUND(N88*T107,2)</f>
        <v>0</v>
      </c>
      <c r="O107" s="190"/>
      <c r="P107" s="190"/>
      <c r="Q107" s="190"/>
      <c r="R107" s="36"/>
      <c r="S107" s="141"/>
      <c r="T107" s="142"/>
      <c r="U107" s="143" t="s">
        <v>43</v>
      </c>
      <c r="V107" s="144"/>
      <c r="W107" s="144"/>
      <c r="X107" s="144"/>
      <c r="Y107" s="144"/>
      <c r="Z107" s="144"/>
      <c r="AA107" s="144"/>
      <c r="AB107" s="144"/>
      <c r="AC107" s="144"/>
      <c r="AD107" s="144"/>
      <c r="AE107" s="144"/>
      <c r="AF107" s="144"/>
      <c r="AG107" s="144"/>
      <c r="AH107" s="144"/>
      <c r="AI107" s="144"/>
      <c r="AJ107" s="144"/>
      <c r="AK107" s="144"/>
      <c r="AL107" s="144"/>
      <c r="AM107" s="144"/>
      <c r="AN107" s="144"/>
      <c r="AO107" s="144"/>
      <c r="AP107" s="144"/>
      <c r="AQ107" s="144"/>
      <c r="AR107" s="144"/>
      <c r="AS107" s="144"/>
      <c r="AT107" s="144"/>
      <c r="AU107" s="144"/>
      <c r="AV107" s="144"/>
      <c r="AW107" s="144"/>
      <c r="AX107" s="144"/>
      <c r="AY107" s="145" t="s">
        <v>130</v>
      </c>
      <c r="AZ107" s="144"/>
      <c r="BA107" s="144"/>
      <c r="BB107" s="144"/>
      <c r="BC107" s="144"/>
      <c r="BD107" s="144"/>
      <c r="BE107" s="146">
        <f t="shared" si="0"/>
        <v>0</v>
      </c>
      <c r="BF107" s="146">
        <f t="shared" si="1"/>
        <v>0</v>
      </c>
      <c r="BG107" s="146">
        <f t="shared" si="2"/>
        <v>0</v>
      </c>
      <c r="BH107" s="146">
        <f t="shared" si="3"/>
        <v>0</v>
      </c>
      <c r="BI107" s="146">
        <f t="shared" si="4"/>
        <v>0</v>
      </c>
      <c r="BJ107" s="145" t="s">
        <v>85</v>
      </c>
      <c r="BK107" s="144"/>
      <c r="BL107" s="144"/>
      <c r="BM107" s="144"/>
    </row>
    <row r="108" spans="2:65" s="1" customFormat="1" ht="18" customHeight="1">
      <c r="B108" s="34"/>
      <c r="C108" s="35"/>
      <c r="D108" s="187" t="s">
        <v>134</v>
      </c>
      <c r="E108" s="188"/>
      <c r="F108" s="188"/>
      <c r="G108" s="188"/>
      <c r="H108" s="188"/>
      <c r="I108" s="35"/>
      <c r="J108" s="35"/>
      <c r="K108" s="35"/>
      <c r="L108" s="35"/>
      <c r="M108" s="35"/>
      <c r="N108" s="189">
        <f>ROUND(N88*T108,2)</f>
        <v>0</v>
      </c>
      <c r="O108" s="190"/>
      <c r="P108" s="190"/>
      <c r="Q108" s="190"/>
      <c r="R108" s="36"/>
      <c r="S108" s="141"/>
      <c r="T108" s="142"/>
      <c r="U108" s="143" t="s">
        <v>43</v>
      </c>
      <c r="V108" s="144"/>
      <c r="W108" s="144"/>
      <c r="X108" s="144"/>
      <c r="Y108" s="144"/>
      <c r="Z108" s="144"/>
      <c r="AA108" s="144"/>
      <c r="AB108" s="144"/>
      <c r="AC108" s="144"/>
      <c r="AD108" s="144"/>
      <c r="AE108" s="144"/>
      <c r="AF108" s="144"/>
      <c r="AG108" s="144"/>
      <c r="AH108" s="144"/>
      <c r="AI108" s="144"/>
      <c r="AJ108" s="144"/>
      <c r="AK108" s="144"/>
      <c r="AL108" s="144"/>
      <c r="AM108" s="144"/>
      <c r="AN108" s="144"/>
      <c r="AO108" s="144"/>
      <c r="AP108" s="144"/>
      <c r="AQ108" s="144"/>
      <c r="AR108" s="144"/>
      <c r="AS108" s="144"/>
      <c r="AT108" s="144"/>
      <c r="AU108" s="144"/>
      <c r="AV108" s="144"/>
      <c r="AW108" s="144"/>
      <c r="AX108" s="144"/>
      <c r="AY108" s="145" t="s">
        <v>130</v>
      </c>
      <c r="AZ108" s="144"/>
      <c r="BA108" s="144"/>
      <c r="BB108" s="144"/>
      <c r="BC108" s="144"/>
      <c r="BD108" s="144"/>
      <c r="BE108" s="146">
        <f t="shared" si="0"/>
        <v>0</v>
      </c>
      <c r="BF108" s="146">
        <f t="shared" si="1"/>
        <v>0</v>
      </c>
      <c r="BG108" s="146">
        <f t="shared" si="2"/>
        <v>0</v>
      </c>
      <c r="BH108" s="146">
        <f t="shared" si="3"/>
        <v>0</v>
      </c>
      <c r="BI108" s="146">
        <f t="shared" si="4"/>
        <v>0</v>
      </c>
      <c r="BJ108" s="145" t="s">
        <v>85</v>
      </c>
      <c r="BK108" s="144"/>
      <c r="BL108" s="144"/>
      <c r="BM108" s="144"/>
    </row>
    <row r="109" spans="2:65" s="1" customFormat="1" ht="18" customHeight="1">
      <c r="B109" s="34"/>
      <c r="C109" s="35"/>
      <c r="D109" s="105" t="s">
        <v>135</v>
      </c>
      <c r="E109" s="35"/>
      <c r="F109" s="35"/>
      <c r="G109" s="35"/>
      <c r="H109" s="35"/>
      <c r="I109" s="35"/>
      <c r="J109" s="35"/>
      <c r="K109" s="35"/>
      <c r="L109" s="35"/>
      <c r="M109" s="35"/>
      <c r="N109" s="189">
        <f>ROUND(N88*T109,2)</f>
        <v>0</v>
      </c>
      <c r="O109" s="190"/>
      <c r="P109" s="190"/>
      <c r="Q109" s="190"/>
      <c r="R109" s="36"/>
      <c r="S109" s="141"/>
      <c r="T109" s="147"/>
      <c r="U109" s="148" t="s">
        <v>43</v>
      </c>
      <c r="V109" s="144"/>
      <c r="W109" s="144"/>
      <c r="X109" s="144"/>
      <c r="Y109" s="144"/>
      <c r="Z109" s="144"/>
      <c r="AA109" s="144"/>
      <c r="AB109" s="144"/>
      <c r="AC109" s="144"/>
      <c r="AD109" s="144"/>
      <c r="AE109" s="144"/>
      <c r="AF109" s="144"/>
      <c r="AG109" s="144"/>
      <c r="AH109" s="144"/>
      <c r="AI109" s="144"/>
      <c r="AJ109" s="144"/>
      <c r="AK109" s="144"/>
      <c r="AL109" s="144"/>
      <c r="AM109" s="144"/>
      <c r="AN109" s="144"/>
      <c r="AO109" s="144"/>
      <c r="AP109" s="144"/>
      <c r="AQ109" s="144"/>
      <c r="AR109" s="144"/>
      <c r="AS109" s="144"/>
      <c r="AT109" s="144"/>
      <c r="AU109" s="144"/>
      <c r="AV109" s="144"/>
      <c r="AW109" s="144"/>
      <c r="AX109" s="144"/>
      <c r="AY109" s="145" t="s">
        <v>136</v>
      </c>
      <c r="AZ109" s="144"/>
      <c r="BA109" s="144"/>
      <c r="BB109" s="144"/>
      <c r="BC109" s="144"/>
      <c r="BD109" s="144"/>
      <c r="BE109" s="146">
        <f t="shared" si="0"/>
        <v>0</v>
      </c>
      <c r="BF109" s="146">
        <f t="shared" si="1"/>
        <v>0</v>
      </c>
      <c r="BG109" s="146">
        <f t="shared" si="2"/>
        <v>0</v>
      </c>
      <c r="BH109" s="146">
        <f t="shared" si="3"/>
        <v>0</v>
      </c>
      <c r="BI109" s="146">
        <f t="shared" si="4"/>
        <v>0</v>
      </c>
      <c r="BJ109" s="145" t="s">
        <v>85</v>
      </c>
      <c r="BK109" s="144"/>
      <c r="BL109" s="144"/>
      <c r="BM109" s="144"/>
    </row>
    <row r="110" spans="2:65" s="1" customFormat="1">
      <c r="B110" s="34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6"/>
      <c r="T110" s="128"/>
      <c r="U110" s="128"/>
    </row>
    <row r="111" spans="2:65" s="1" customFormat="1" ht="29.25" customHeight="1">
      <c r="B111" s="34"/>
      <c r="C111" s="116" t="s">
        <v>102</v>
      </c>
      <c r="D111" s="117"/>
      <c r="E111" s="117"/>
      <c r="F111" s="117"/>
      <c r="G111" s="117"/>
      <c r="H111" s="117"/>
      <c r="I111" s="117"/>
      <c r="J111" s="117"/>
      <c r="K111" s="117"/>
      <c r="L111" s="184">
        <f>ROUND(SUM(N88+N103),2)</f>
        <v>0</v>
      </c>
      <c r="M111" s="184"/>
      <c r="N111" s="184"/>
      <c r="O111" s="184"/>
      <c r="P111" s="184"/>
      <c r="Q111" s="184"/>
      <c r="R111" s="36"/>
      <c r="T111" s="128"/>
      <c r="U111" s="128"/>
    </row>
    <row r="112" spans="2:65" s="1" customFormat="1" ht="6.95" customHeight="1">
      <c r="B112" s="58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60"/>
      <c r="T112" s="128"/>
      <c r="U112" s="128"/>
    </row>
    <row r="116" spans="2:63" s="1" customFormat="1" ht="6.95" customHeight="1">
      <c r="B116" s="61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3"/>
    </row>
    <row r="117" spans="2:63" s="1" customFormat="1" ht="36.950000000000003" customHeight="1">
      <c r="B117" s="34"/>
      <c r="C117" s="200" t="s">
        <v>137</v>
      </c>
      <c r="D117" s="260"/>
      <c r="E117" s="260"/>
      <c r="F117" s="260"/>
      <c r="G117" s="260"/>
      <c r="H117" s="260"/>
      <c r="I117" s="260"/>
      <c r="J117" s="260"/>
      <c r="K117" s="260"/>
      <c r="L117" s="260"/>
      <c r="M117" s="260"/>
      <c r="N117" s="260"/>
      <c r="O117" s="260"/>
      <c r="P117" s="260"/>
      <c r="Q117" s="260"/>
      <c r="R117" s="36"/>
    </row>
    <row r="118" spans="2:63" s="1" customFormat="1" ht="6.95" customHeight="1">
      <c r="B118" s="34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6"/>
    </row>
    <row r="119" spans="2:63" s="1" customFormat="1" ht="30" customHeight="1">
      <c r="B119" s="34"/>
      <c r="C119" s="29" t="s">
        <v>17</v>
      </c>
      <c r="D119" s="35"/>
      <c r="E119" s="35"/>
      <c r="F119" s="261" t="str">
        <f>F6</f>
        <v>Zemné a elektroinštalačné práce pre rozšírenie verejného osvetlenia</v>
      </c>
      <c r="G119" s="262"/>
      <c r="H119" s="262"/>
      <c r="I119" s="262"/>
      <c r="J119" s="262"/>
      <c r="K119" s="262"/>
      <c r="L119" s="262"/>
      <c r="M119" s="262"/>
      <c r="N119" s="262"/>
      <c r="O119" s="262"/>
      <c r="P119" s="262"/>
      <c r="Q119" s="35"/>
      <c r="R119" s="36"/>
    </row>
    <row r="120" spans="2:63" s="1" customFormat="1" ht="36.950000000000003" customHeight="1">
      <c r="B120" s="34"/>
      <c r="C120" s="68" t="s">
        <v>109</v>
      </c>
      <c r="D120" s="35"/>
      <c r="E120" s="35"/>
      <c r="F120" s="202" t="str">
        <f>F7</f>
        <v>2 - Luhy I. - chodníky ul. Gen. Svobodu, Nádražná</v>
      </c>
      <c r="G120" s="260"/>
      <c r="H120" s="260"/>
      <c r="I120" s="260"/>
      <c r="J120" s="260"/>
      <c r="K120" s="260"/>
      <c r="L120" s="260"/>
      <c r="M120" s="260"/>
      <c r="N120" s="260"/>
      <c r="O120" s="260"/>
      <c r="P120" s="260"/>
      <c r="Q120" s="35"/>
      <c r="R120" s="36"/>
    </row>
    <row r="121" spans="2:63" s="1" customFormat="1" ht="6.95" customHeight="1">
      <c r="B121" s="34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6"/>
    </row>
    <row r="122" spans="2:63" s="1" customFormat="1" ht="18" customHeight="1">
      <c r="B122" s="34"/>
      <c r="C122" s="29" t="s">
        <v>22</v>
      </c>
      <c r="D122" s="35"/>
      <c r="E122" s="35"/>
      <c r="F122" s="27" t="str">
        <f>F9</f>
        <v xml:space="preserve"> </v>
      </c>
      <c r="G122" s="35"/>
      <c r="H122" s="35"/>
      <c r="I122" s="35"/>
      <c r="J122" s="35"/>
      <c r="K122" s="29" t="s">
        <v>24</v>
      </c>
      <c r="L122" s="35"/>
      <c r="M122" s="263" t="str">
        <f>IF(O9="","",O9)</f>
        <v>20. 7. 2017</v>
      </c>
      <c r="N122" s="263"/>
      <c r="O122" s="263"/>
      <c r="P122" s="263"/>
      <c r="Q122" s="35"/>
      <c r="R122" s="36"/>
    </row>
    <row r="123" spans="2:63" s="1" customFormat="1" ht="6.95" customHeight="1">
      <c r="B123" s="34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6"/>
    </row>
    <row r="124" spans="2:63" s="1" customFormat="1" ht="15">
      <c r="B124" s="34"/>
      <c r="C124" s="29" t="s">
        <v>26</v>
      </c>
      <c r="D124" s="35"/>
      <c r="E124" s="35"/>
      <c r="F124" s="27" t="str">
        <f>E12</f>
        <v>Mesto Partizánske</v>
      </c>
      <c r="G124" s="35"/>
      <c r="H124" s="35"/>
      <c r="I124" s="35"/>
      <c r="J124" s="35"/>
      <c r="K124" s="29" t="s">
        <v>32</v>
      </c>
      <c r="L124" s="35"/>
      <c r="M124" s="222" t="str">
        <f>E18</f>
        <v xml:space="preserve"> </v>
      </c>
      <c r="N124" s="222"/>
      <c r="O124" s="222"/>
      <c r="P124" s="222"/>
      <c r="Q124" s="222"/>
      <c r="R124" s="36"/>
    </row>
    <row r="125" spans="2:63" s="1" customFormat="1" ht="14.45" customHeight="1">
      <c r="B125" s="34"/>
      <c r="C125" s="29" t="s">
        <v>30</v>
      </c>
      <c r="D125" s="35"/>
      <c r="E125" s="35"/>
      <c r="F125" s="27" t="str">
        <f>IF(E15="","",E15)</f>
        <v>Vyplň údaj</v>
      </c>
      <c r="G125" s="35"/>
      <c r="H125" s="35"/>
      <c r="I125" s="35"/>
      <c r="J125" s="35"/>
      <c r="K125" s="29" t="s">
        <v>35</v>
      </c>
      <c r="L125" s="35"/>
      <c r="M125" s="222" t="str">
        <f>E21</f>
        <v xml:space="preserve"> </v>
      </c>
      <c r="N125" s="222"/>
      <c r="O125" s="222"/>
      <c r="P125" s="222"/>
      <c r="Q125" s="222"/>
      <c r="R125" s="36"/>
    </row>
    <row r="126" spans="2:63" s="1" customFormat="1" ht="10.35" customHeight="1">
      <c r="B126" s="34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6"/>
    </row>
    <row r="127" spans="2:63" s="8" customFormat="1" ht="29.25" customHeight="1">
      <c r="B127" s="149"/>
      <c r="C127" s="150" t="s">
        <v>138</v>
      </c>
      <c r="D127" s="151" t="s">
        <v>139</v>
      </c>
      <c r="E127" s="151" t="s">
        <v>58</v>
      </c>
      <c r="F127" s="251" t="s">
        <v>140</v>
      </c>
      <c r="G127" s="251"/>
      <c r="H127" s="251"/>
      <c r="I127" s="251"/>
      <c r="J127" s="151" t="s">
        <v>141</v>
      </c>
      <c r="K127" s="151" t="s">
        <v>142</v>
      </c>
      <c r="L127" s="252" t="s">
        <v>143</v>
      </c>
      <c r="M127" s="252"/>
      <c r="N127" s="251" t="s">
        <v>114</v>
      </c>
      <c r="O127" s="251"/>
      <c r="P127" s="251"/>
      <c r="Q127" s="253"/>
      <c r="R127" s="152"/>
      <c r="T127" s="79" t="s">
        <v>144</v>
      </c>
      <c r="U127" s="80" t="s">
        <v>40</v>
      </c>
      <c r="V127" s="80" t="s">
        <v>145</v>
      </c>
      <c r="W127" s="80" t="s">
        <v>146</v>
      </c>
      <c r="X127" s="80" t="s">
        <v>147</v>
      </c>
      <c r="Y127" s="80" t="s">
        <v>148</v>
      </c>
      <c r="Z127" s="80" t="s">
        <v>149</v>
      </c>
      <c r="AA127" s="81" t="s">
        <v>150</v>
      </c>
    </row>
    <row r="128" spans="2:63" s="1" customFormat="1" ht="29.25" customHeight="1">
      <c r="B128" s="34"/>
      <c r="C128" s="83" t="s">
        <v>111</v>
      </c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254">
        <f>BK128</f>
        <v>0</v>
      </c>
      <c r="O128" s="255"/>
      <c r="P128" s="255"/>
      <c r="Q128" s="255"/>
      <c r="R128" s="36"/>
      <c r="T128" s="82"/>
      <c r="U128" s="50"/>
      <c r="V128" s="50"/>
      <c r="W128" s="153">
        <f>W129+W228+W232</f>
        <v>0</v>
      </c>
      <c r="X128" s="50"/>
      <c r="Y128" s="153">
        <f>Y129+Y228+Y232</f>
        <v>10.856517050000001</v>
      </c>
      <c r="Z128" s="50"/>
      <c r="AA128" s="154">
        <f>AA129+AA228+AA232</f>
        <v>0</v>
      </c>
      <c r="AT128" s="17" t="s">
        <v>75</v>
      </c>
      <c r="AU128" s="17" t="s">
        <v>116</v>
      </c>
      <c r="BK128" s="155">
        <f>BK129+BK228+BK232</f>
        <v>0</v>
      </c>
    </row>
    <row r="129" spans="2:65" s="9" customFormat="1" ht="37.35" customHeight="1">
      <c r="B129" s="156"/>
      <c r="C129" s="157"/>
      <c r="D129" s="158" t="s">
        <v>117</v>
      </c>
      <c r="E129" s="158"/>
      <c r="F129" s="158"/>
      <c r="G129" s="158"/>
      <c r="H129" s="158"/>
      <c r="I129" s="158"/>
      <c r="J129" s="158"/>
      <c r="K129" s="158"/>
      <c r="L129" s="158"/>
      <c r="M129" s="158"/>
      <c r="N129" s="256">
        <f>BK129</f>
        <v>0</v>
      </c>
      <c r="O129" s="257"/>
      <c r="P129" s="257"/>
      <c r="Q129" s="257"/>
      <c r="R129" s="159"/>
      <c r="T129" s="160"/>
      <c r="U129" s="157"/>
      <c r="V129" s="157"/>
      <c r="W129" s="161">
        <f>W130+W150+W188</f>
        <v>0</v>
      </c>
      <c r="X129" s="157"/>
      <c r="Y129" s="161">
        <f>Y130+Y150+Y188</f>
        <v>10.856517050000001</v>
      </c>
      <c r="Z129" s="157"/>
      <c r="AA129" s="162">
        <f>AA130+AA150+AA188</f>
        <v>0</v>
      </c>
      <c r="AR129" s="163" t="s">
        <v>88</v>
      </c>
      <c r="AT129" s="164" t="s">
        <v>75</v>
      </c>
      <c r="AU129" s="164" t="s">
        <v>76</v>
      </c>
      <c r="AY129" s="163" t="s">
        <v>151</v>
      </c>
      <c r="BK129" s="165">
        <f>BK130+BK150+BK188</f>
        <v>0</v>
      </c>
    </row>
    <row r="130" spans="2:65" s="9" customFormat="1" ht="19.899999999999999" customHeight="1">
      <c r="B130" s="156"/>
      <c r="C130" s="157"/>
      <c r="D130" s="166" t="s">
        <v>583</v>
      </c>
      <c r="E130" s="166"/>
      <c r="F130" s="166"/>
      <c r="G130" s="166"/>
      <c r="H130" s="166"/>
      <c r="I130" s="166"/>
      <c r="J130" s="166"/>
      <c r="K130" s="166"/>
      <c r="L130" s="166"/>
      <c r="M130" s="166"/>
      <c r="N130" s="258">
        <f>BK130</f>
        <v>0</v>
      </c>
      <c r="O130" s="259"/>
      <c r="P130" s="259"/>
      <c r="Q130" s="259"/>
      <c r="R130" s="159"/>
      <c r="T130" s="160"/>
      <c r="U130" s="157"/>
      <c r="V130" s="157"/>
      <c r="W130" s="161">
        <f>W131+W141</f>
        <v>0</v>
      </c>
      <c r="X130" s="157"/>
      <c r="Y130" s="161">
        <f>Y131+Y141</f>
        <v>4.0306932499999997</v>
      </c>
      <c r="Z130" s="157"/>
      <c r="AA130" s="162">
        <f>AA131+AA141</f>
        <v>0</v>
      </c>
      <c r="AR130" s="163" t="s">
        <v>88</v>
      </c>
      <c r="AT130" s="164" t="s">
        <v>75</v>
      </c>
      <c r="AU130" s="164" t="s">
        <v>82</v>
      </c>
      <c r="AY130" s="163" t="s">
        <v>151</v>
      </c>
      <c r="BK130" s="165">
        <f>BK131+BK141</f>
        <v>0</v>
      </c>
    </row>
    <row r="131" spans="2:65" s="9" customFormat="1" ht="14.85" customHeight="1">
      <c r="B131" s="156"/>
      <c r="C131" s="157"/>
      <c r="D131" s="166" t="s">
        <v>119</v>
      </c>
      <c r="E131" s="166"/>
      <c r="F131" s="166"/>
      <c r="G131" s="166"/>
      <c r="H131" s="166"/>
      <c r="I131" s="166"/>
      <c r="J131" s="166"/>
      <c r="K131" s="166"/>
      <c r="L131" s="166"/>
      <c r="M131" s="166"/>
      <c r="N131" s="236">
        <f>BK131</f>
        <v>0</v>
      </c>
      <c r="O131" s="237"/>
      <c r="P131" s="237"/>
      <c r="Q131" s="237"/>
      <c r="R131" s="159"/>
      <c r="T131" s="160"/>
      <c r="U131" s="157"/>
      <c r="V131" s="157"/>
      <c r="W131" s="161">
        <f>SUM(W132:W140)</f>
        <v>0</v>
      </c>
      <c r="X131" s="157"/>
      <c r="Y131" s="161">
        <f>SUM(Y132:Y140)</f>
        <v>4.7593249999999997E-2</v>
      </c>
      <c r="Z131" s="157"/>
      <c r="AA131" s="162">
        <f>SUM(AA132:AA140)</f>
        <v>0</v>
      </c>
      <c r="AR131" s="163" t="s">
        <v>88</v>
      </c>
      <c r="AT131" s="164" t="s">
        <v>75</v>
      </c>
      <c r="AU131" s="164" t="s">
        <v>85</v>
      </c>
      <c r="AY131" s="163" t="s">
        <v>151</v>
      </c>
      <c r="BK131" s="165">
        <f>SUM(BK132:BK140)</f>
        <v>0</v>
      </c>
    </row>
    <row r="132" spans="2:65" s="1" customFormat="1" ht="31.5" customHeight="1">
      <c r="B132" s="34"/>
      <c r="C132" s="167" t="s">
        <v>82</v>
      </c>
      <c r="D132" s="167" t="s">
        <v>152</v>
      </c>
      <c r="E132" s="168" t="s">
        <v>163</v>
      </c>
      <c r="F132" s="241" t="s">
        <v>164</v>
      </c>
      <c r="G132" s="241"/>
      <c r="H132" s="241"/>
      <c r="I132" s="241"/>
      <c r="J132" s="169" t="s">
        <v>165</v>
      </c>
      <c r="K132" s="170">
        <v>3</v>
      </c>
      <c r="L132" s="239">
        <v>0</v>
      </c>
      <c r="M132" s="242"/>
      <c r="N132" s="240">
        <f t="shared" ref="N132:N140" si="5">ROUND(L132*K132,3)</f>
        <v>0</v>
      </c>
      <c r="O132" s="240"/>
      <c r="P132" s="240"/>
      <c r="Q132" s="240"/>
      <c r="R132" s="36"/>
      <c r="T132" s="172" t="s">
        <v>20</v>
      </c>
      <c r="U132" s="43" t="s">
        <v>43</v>
      </c>
      <c r="V132" s="35"/>
      <c r="W132" s="173">
        <f t="shared" ref="W132:W140" si="6">V132*K132</f>
        <v>0</v>
      </c>
      <c r="X132" s="173">
        <v>0</v>
      </c>
      <c r="Y132" s="173">
        <f t="shared" ref="Y132:Y140" si="7">X132*K132</f>
        <v>0</v>
      </c>
      <c r="Z132" s="173">
        <v>0</v>
      </c>
      <c r="AA132" s="174">
        <f t="shared" ref="AA132:AA140" si="8">Z132*K132</f>
        <v>0</v>
      </c>
      <c r="AR132" s="17" t="s">
        <v>156</v>
      </c>
      <c r="AT132" s="17" t="s">
        <v>152</v>
      </c>
      <c r="AU132" s="17" t="s">
        <v>88</v>
      </c>
      <c r="AY132" s="17" t="s">
        <v>151</v>
      </c>
      <c r="BE132" s="109">
        <f t="shared" ref="BE132:BE140" si="9">IF(U132="základná",N132,0)</f>
        <v>0</v>
      </c>
      <c r="BF132" s="109">
        <f t="shared" ref="BF132:BF140" si="10">IF(U132="znížená",N132,0)</f>
        <v>0</v>
      </c>
      <c r="BG132" s="109">
        <f t="shared" ref="BG132:BG140" si="11">IF(U132="zákl. prenesená",N132,0)</f>
        <v>0</v>
      </c>
      <c r="BH132" s="109">
        <f t="shared" ref="BH132:BH140" si="12">IF(U132="zníž. prenesená",N132,0)</f>
        <v>0</v>
      </c>
      <c r="BI132" s="109">
        <f t="shared" ref="BI132:BI140" si="13">IF(U132="nulová",N132,0)</f>
        <v>0</v>
      </c>
      <c r="BJ132" s="17" t="s">
        <v>85</v>
      </c>
      <c r="BK132" s="175">
        <f t="shared" ref="BK132:BK140" si="14">ROUND(L132*K132,3)</f>
        <v>0</v>
      </c>
      <c r="BL132" s="17" t="s">
        <v>156</v>
      </c>
      <c r="BM132" s="17" t="s">
        <v>166</v>
      </c>
    </row>
    <row r="133" spans="2:65" s="1" customFormat="1" ht="22.5" customHeight="1">
      <c r="B133" s="34"/>
      <c r="C133" s="176" t="s">
        <v>85</v>
      </c>
      <c r="D133" s="176" t="s">
        <v>158</v>
      </c>
      <c r="E133" s="177" t="s">
        <v>167</v>
      </c>
      <c r="F133" s="245" t="s">
        <v>168</v>
      </c>
      <c r="G133" s="245"/>
      <c r="H133" s="245"/>
      <c r="I133" s="245"/>
      <c r="J133" s="178" t="s">
        <v>165</v>
      </c>
      <c r="K133" s="179">
        <v>3</v>
      </c>
      <c r="L133" s="246">
        <v>0</v>
      </c>
      <c r="M133" s="247"/>
      <c r="N133" s="248">
        <f t="shared" si="5"/>
        <v>0</v>
      </c>
      <c r="O133" s="240"/>
      <c r="P133" s="240"/>
      <c r="Q133" s="240"/>
      <c r="R133" s="36"/>
      <c r="T133" s="172" t="s">
        <v>20</v>
      </c>
      <c r="U133" s="43" t="s">
        <v>43</v>
      </c>
      <c r="V133" s="35"/>
      <c r="W133" s="173">
        <f t="shared" si="6"/>
        <v>0</v>
      </c>
      <c r="X133" s="173">
        <v>6.0000000000000002E-5</v>
      </c>
      <c r="Y133" s="173">
        <f t="shared" si="7"/>
        <v>1.8000000000000001E-4</v>
      </c>
      <c r="Z133" s="173">
        <v>0</v>
      </c>
      <c r="AA133" s="174">
        <f t="shared" si="8"/>
        <v>0</v>
      </c>
      <c r="AR133" s="17" t="s">
        <v>161</v>
      </c>
      <c r="AT133" s="17" t="s">
        <v>158</v>
      </c>
      <c r="AU133" s="17" t="s">
        <v>88</v>
      </c>
      <c r="AY133" s="17" t="s">
        <v>151</v>
      </c>
      <c r="BE133" s="109">
        <f t="shared" si="9"/>
        <v>0</v>
      </c>
      <c r="BF133" s="109">
        <f t="shared" si="10"/>
        <v>0</v>
      </c>
      <c r="BG133" s="109">
        <f t="shared" si="11"/>
        <v>0</v>
      </c>
      <c r="BH133" s="109">
        <f t="shared" si="12"/>
        <v>0</v>
      </c>
      <c r="BI133" s="109">
        <f t="shared" si="13"/>
        <v>0</v>
      </c>
      <c r="BJ133" s="17" t="s">
        <v>85</v>
      </c>
      <c r="BK133" s="175">
        <f t="shared" si="14"/>
        <v>0</v>
      </c>
      <c r="BL133" s="17" t="s">
        <v>156</v>
      </c>
      <c r="BM133" s="17" t="s">
        <v>169</v>
      </c>
    </row>
    <row r="134" spans="2:65" s="1" customFormat="1" ht="31.5" customHeight="1">
      <c r="B134" s="34"/>
      <c r="C134" s="167" t="s">
        <v>88</v>
      </c>
      <c r="D134" s="167" t="s">
        <v>152</v>
      </c>
      <c r="E134" s="168" t="s">
        <v>171</v>
      </c>
      <c r="F134" s="241" t="s">
        <v>172</v>
      </c>
      <c r="G134" s="241"/>
      <c r="H134" s="241"/>
      <c r="I134" s="241"/>
      <c r="J134" s="169" t="s">
        <v>165</v>
      </c>
      <c r="K134" s="170">
        <v>3</v>
      </c>
      <c r="L134" s="239">
        <v>0</v>
      </c>
      <c r="M134" s="242"/>
      <c r="N134" s="240">
        <f t="shared" si="5"/>
        <v>0</v>
      </c>
      <c r="O134" s="240"/>
      <c r="P134" s="240"/>
      <c r="Q134" s="240"/>
      <c r="R134" s="36"/>
      <c r="T134" s="172" t="s">
        <v>20</v>
      </c>
      <c r="U134" s="43" t="s">
        <v>43</v>
      </c>
      <c r="V134" s="35"/>
      <c r="W134" s="173">
        <f t="shared" si="6"/>
        <v>0</v>
      </c>
      <c r="X134" s="173">
        <v>0</v>
      </c>
      <c r="Y134" s="173">
        <f t="shared" si="7"/>
        <v>0</v>
      </c>
      <c r="Z134" s="173">
        <v>0</v>
      </c>
      <c r="AA134" s="174">
        <f t="shared" si="8"/>
        <v>0</v>
      </c>
      <c r="AR134" s="17" t="s">
        <v>156</v>
      </c>
      <c r="AT134" s="17" t="s">
        <v>152</v>
      </c>
      <c r="AU134" s="17" t="s">
        <v>88</v>
      </c>
      <c r="AY134" s="17" t="s">
        <v>151</v>
      </c>
      <c r="BE134" s="109">
        <f t="shared" si="9"/>
        <v>0</v>
      </c>
      <c r="BF134" s="109">
        <f t="shared" si="10"/>
        <v>0</v>
      </c>
      <c r="BG134" s="109">
        <f t="shared" si="11"/>
        <v>0</v>
      </c>
      <c r="BH134" s="109">
        <f t="shared" si="12"/>
        <v>0</v>
      </c>
      <c r="BI134" s="109">
        <f t="shared" si="13"/>
        <v>0</v>
      </c>
      <c r="BJ134" s="17" t="s">
        <v>85</v>
      </c>
      <c r="BK134" s="175">
        <f t="shared" si="14"/>
        <v>0</v>
      </c>
      <c r="BL134" s="17" t="s">
        <v>156</v>
      </c>
      <c r="BM134" s="17" t="s">
        <v>173</v>
      </c>
    </row>
    <row r="135" spans="2:65" s="1" customFormat="1" ht="22.5" customHeight="1">
      <c r="B135" s="34"/>
      <c r="C135" s="167" t="s">
        <v>91</v>
      </c>
      <c r="D135" s="167" t="s">
        <v>152</v>
      </c>
      <c r="E135" s="168" t="s">
        <v>183</v>
      </c>
      <c r="F135" s="241" t="s">
        <v>184</v>
      </c>
      <c r="G135" s="241"/>
      <c r="H135" s="241"/>
      <c r="I135" s="241"/>
      <c r="J135" s="169" t="s">
        <v>165</v>
      </c>
      <c r="K135" s="170">
        <v>3</v>
      </c>
      <c r="L135" s="239">
        <v>0</v>
      </c>
      <c r="M135" s="242"/>
      <c r="N135" s="240">
        <f t="shared" si="5"/>
        <v>0</v>
      </c>
      <c r="O135" s="240"/>
      <c r="P135" s="240"/>
      <c r="Q135" s="240"/>
      <c r="R135" s="36"/>
      <c r="T135" s="172" t="s">
        <v>20</v>
      </c>
      <c r="U135" s="43" t="s">
        <v>43</v>
      </c>
      <c r="V135" s="35"/>
      <c r="W135" s="173">
        <f t="shared" si="6"/>
        <v>0</v>
      </c>
      <c r="X135" s="173">
        <v>0</v>
      </c>
      <c r="Y135" s="173">
        <f t="shared" si="7"/>
        <v>0</v>
      </c>
      <c r="Z135" s="173">
        <v>0</v>
      </c>
      <c r="AA135" s="174">
        <f t="shared" si="8"/>
        <v>0</v>
      </c>
      <c r="AR135" s="17" t="s">
        <v>156</v>
      </c>
      <c r="AT135" s="17" t="s">
        <v>152</v>
      </c>
      <c r="AU135" s="17" t="s">
        <v>88</v>
      </c>
      <c r="AY135" s="17" t="s">
        <v>151</v>
      </c>
      <c r="BE135" s="109">
        <f t="shared" si="9"/>
        <v>0</v>
      </c>
      <c r="BF135" s="109">
        <f t="shared" si="10"/>
        <v>0</v>
      </c>
      <c r="BG135" s="109">
        <f t="shared" si="11"/>
        <v>0</v>
      </c>
      <c r="BH135" s="109">
        <f t="shared" si="12"/>
        <v>0</v>
      </c>
      <c r="BI135" s="109">
        <f t="shared" si="13"/>
        <v>0</v>
      </c>
      <c r="BJ135" s="17" t="s">
        <v>85</v>
      </c>
      <c r="BK135" s="175">
        <f t="shared" si="14"/>
        <v>0</v>
      </c>
      <c r="BL135" s="17" t="s">
        <v>156</v>
      </c>
      <c r="BM135" s="17" t="s">
        <v>185</v>
      </c>
    </row>
    <row r="136" spans="2:65" s="1" customFormat="1" ht="22.5" customHeight="1">
      <c r="B136" s="34"/>
      <c r="C136" s="176" t="s">
        <v>170</v>
      </c>
      <c r="D136" s="176" t="s">
        <v>158</v>
      </c>
      <c r="E136" s="177" t="s">
        <v>187</v>
      </c>
      <c r="F136" s="245" t="s">
        <v>188</v>
      </c>
      <c r="G136" s="245"/>
      <c r="H136" s="245"/>
      <c r="I136" s="245"/>
      <c r="J136" s="178" t="s">
        <v>165</v>
      </c>
      <c r="K136" s="179">
        <v>3</v>
      </c>
      <c r="L136" s="246">
        <v>0</v>
      </c>
      <c r="M136" s="247"/>
      <c r="N136" s="248">
        <f t="shared" si="5"/>
        <v>0</v>
      </c>
      <c r="O136" s="240"/>
      <c r="P136" s="240"/>
      <c r="Q136" s="240"/>
      <c r="R136" s="36"/>
      <c r="T136" s="172" t="s">
        <v>20</v>
      </c>
      <c r="U136" s="43" t="s">
        <v>43</v>
      </c>
      <c r="V136" s="35"/>
      <c r="W136" s="173">
        <f t="shared" si="6"/>
        <v>0</v>
      </c>
      <c r="X136" s="173">
        <v>4.13E-3</v>
      </c>
      <c r="Y136" s="173">
        <f t="shared" si="7"/>
        <v>1.239E-2</v>
      </c>
      <c r="Z136" s="173">
        <v>0</v>
      </c>
      <c r="AA136" s="174">
        <f t="shared" si="8"/>
        <v>0</v>
      </c>
      <c r="AR136" s="17" t="s">
        <v>161</v>
      </c>
      <c r="AT136" s="17" t="s">
        <v>158</v>
      </c>
      <c r="AU136" s="17" t="s">
        <v>88</v>
      </c>
      <c r="AY136" s="17" t="s">
        <v>151</v>
      </c>
      <c r="BE136" s="109">
        <f t="shared" si="9"/>
        <v>0</v>
      </c>
      <c r="BF136" s="109">
        <f t="shared" si="10"/>
        <v>0</v>
      </c>
      <c r="BG136" s="109">
        <f t="shared" si="11"/>
        <v>0</v>
      </c>
      <c r="BH136" s="109">
        <f t="shared" si="12"/>
        <v>0</v>
      </c>
      <c r="BI136" s="109">
        <f t="shared" si="13"/>
        <v>0</v>
      </c>
      <c r="BJ136" s="17" t="s">
        <v>85</v>
      </c>
      <c r="BK136" s="175">
        <f t="shared" si="14"/>
        <v>0</v>
      </c>
      <c r="BL136" s="17" t="s">
        <v>156</v>
      </c>
      <c r="BM136" s="17" t="s">
        <v>189</v>
      </c>
    </row>
    <row r="137" spans="2:65" s="1" customFormat="1" ht="22.5" customHeight="1">
      <c r="B137" s="34"/>
      <c r="C137" s="167" t="s">
        <v>174</v>
      </c>
      <c r="D137" s="167" t="s">
        <v>152</v>
      </c>
      <c r="E137" s="168" t="s">
        <v>228</v>
      </c>
      <c r="F137" s="241" t="s">
        <v>229</v>
      </c>
      <c r="G137" s="241"/>
      <c r="H137" s="241"/>
      <c r="I137" s="241"/>
      <c r="J137" s="169" t="s">
        <v>155</v>
      </c>
      <c r="K137" s="170">
        <v>110</v>
      </c>
      <c r="L137" s="239">
        <v>0</v>
      </c>
      <c r="M137" s="242"/>
      <c r="N137" s="240">
        <f t="shared" si="5"/>
        <v>0</v>
      </c>
      <c r="O137" s="240"/>
      <c r="P137" s="240"/>
      <c r="Q137" s="240"/>
      <c r="R137" s="36"/>
      <c r="T137" s="172" t="s">
        <v>20</v>
      </c>
      <c r="U137" s="43" t="s">
        <v>43</v>
      </c>
      <c r="V137" s="35"/>
      <c r="W137" s="173">
        <f t="shared" si="6"/>
        <v>0</v>
      </c>
      <c r="X137" s="173">
        <v>0</v>
      </c>
      <c r="Y137" s="173">
        <f t="shared" si="7"/>
        <v>0</v>
      </c>
      <c r="Z137" s="173">
        <v>0</v>
      </c>
      <c r="AA137" s="174">
        <f t="shared" si="8"/>
        <v>0</v>
      </c>
      <c r="AR137" s="17" t="s">
        <v>156</v>
      </c>
      <c r="AT137" s="17" t="s">
        <v>152</v>
      </c>
      <c r="AU137" s="17" t="s">
        <v>88</v>
      </c>
      <c r="AY137" s="17" t="s">
        <v>151</v>
      </c>
      <c r="BE137" s="109">
        <f t="shared" si="9"/>
        <v>0</v>
      </c>
      <c r="BF137" s="109">
        <f t="shared" si="10"/>
        <v>0</v>
      </c>
      <c r="BG137" s="109">
        <f t="shared" si="11"/>
        <v>0</v>
      </c>
      <c r="BH137" s="109">
        <f t="shared" si="12"/>
        <v>0</v>
      </c>
      <c r="BI137" s="109">
        <f t="shared" si="13"/>
        <v>0</v>
      </c>
      <c r="BJ137" s="17" t="s">
        <v>85</v>
      </c>
      <c r="BK137" s="175">
        <f t="shared" si="14"/>
        <v>0</v>
      </c>
      <c r="BL137" s="17" t="s">
        <v>156</v>
      </c>
      <c r="BM137" s="17" t="s">
        <v>230</v>
      </c>
    </row>
    <row r="138" spans="2:65" s="1" customFormat="1" ht="22.5" customHeight="1">
      <c r="B138" s="34"/>
      <c r="C138" s="176" t="s">
        <v>178</v>
      </c>
      <c r="D138" s="176" t="s">
        <v>158</v>
      </c>
      <c r="E138" s="177" t="s">
        <v>231</v>
      </c>
      <c r="F138" s="245" t="s">
        <v>232</v>
      </c>
      <c r="G138" s="245"/>
      <c r="H138" s="245"/>
      <c r="I138" s="245"/>
      <c r="J138" s="178" t="s">
        <v>155</v>
      </c>
      <c r="K138" s="179">
        <v>128.333</v>
      </c>
      <c r="L138" s="246">
        <v>0</v>
      </c>
      <c r="M138" s="247"/>
      <c r="N138" s="248">
        <f t="shared" si="5"/>
        <v>0</v>
      </c>
      <c r="O138" s="240"/>
      <c r="P138" s="240"/>
      <c r="Q138" s="240"/>
      <c r="R138" s="36"/>
      <c r="T138" s="172" t="s">
        <v>20</v>
      </c>
      <c r="U138" s="43" t="s">
        <v>43</v>
      </c>
      <c r="V138" s="35"/>
      <c r="W138" s="173">
        <f t="shared" si="6"/>
        <v>0</v>
      </c>
      <c r="X138" s="173">
        <v>2.5000000000000001E-4</v>
      </c>
      <c r="Y138" s="173">
        <f t="shared" si="7"/>
        <v>3.2083250000000001E-2</v>
      </c>
      <c r="Z138" s="173">
        <v>0</v>
      </c>
      <c r="AA138" s="174">
        <f t="shared" si="8"/>
        <v>0</v>
      </c>
      <c r="AR138" s="17" t="s">
        <v>161</v>
      </c>
      <c r="AT138" s="17" t="s">
        <v>158</v>
      </c>
      <c r="AU138" s="17" t="s">
        <v>88</v>
      </c>
      <c r="AY138" s="17" t="s">
        <v>151</v>
      </c>
      <c r="BE138" s="109">
        <f t="shared" si="9"/>
        <v>0</v>
      </c>
      <c r="BF138" s="109">
        <f t="shared" si="10"/>
        <v>0</v>
      </c>
      <c r="BG138" s="109">
        <f t="shared" si="11"/>
        <v>0</v>
      </c>
      <c r="BH138" s="109">
        <f t="shared" si="12"/>
        <v>0</v>
      </c>
      <c r="BI138" s="109">
        <f t="shared" si="13"/>
        <v>0</v>
      </c>
      <c r="BJ138" s="17" t="s">
        <v>85</v>
      </c>
      <c r="BK138" s="175">
        <f t="shared" si="14"/>
        <v>0</v>
      </c>
      <c r="BL138" s="17" t="s">
        <v>156</v>
      </c>
      <c r="BM138" s="17" t="s">
        <v>233</v>
      </c>
    </row>
    <row r="139" spans="2:65" s="1" customFormat="1" ht="31.5" customHeight="1">
      <c r="B139" s="34"/>
      <c r="C139" s="167" t="s">
        <v>182</v>
      </c>
      <c r="D139" s="167" t="s">
        <v>152</v>
      </c>
      <c r="E139" s="168" t="s">
        <v>235</v>
      </c>
      <c r="F139" s="241" t="s">
        <v>236</v>
      </c>
      <c r="G139" s="241"/>
      <c r="H139" s="241"/>
      <c r="I139" s="241"/>
      <c r="J139" s="169" t="s">
        <v>155</v>
      </c>
      <c r="K139" s="170">
        <v>21</v>
      </c>
      <c r="L139" s="239">
        <v>0</v>
      </c>
      <c r="M139" s="242"/>
      <c r="N139" s="240">
        <f t="shared" si="5"/>
        <v>0</v>
      </c>
      <c r="O139" s="240"/>
      <c r="P139" s="240"/>
      <c r="Q139" s="240"/>
      <c r="R139" s="36"/>
      <c r="T139" s="172" t="s">
        <v>20</v>
      </c>
      <c r="U139" s="43" t="s">
        <v>43</v>
      </c>
      <c r="V139" s="35"/>
      <c r="W139" s="173">
        <f t="shared" si="6"/>
        <v>0</v>
      </c>
      <c r="X139" s="173">
        <v>0</v>
      </c>
      <c r="Y139" s="173">
        <f t="shared" si="7"/>
        <v>0</v>
      </c>
      <c r="Z139" s="173">
        <v>0</v>
      </c>
      <c r="AA139" s="174">
        <f t="shared" si="8"/>
        <v>0</v>
      </c>
      <c r="AR139" s="17" t="s">
        <v>156</v>
      </c>
      <c r="AT139" s="17" t="s">
        <v>152</v>
      </c>
      <c r="AU139" s="17" t="s">
        <v>88</v>
      </c>
      <c r="AY139" s="17" t="s">
        <v>151</v>
      </c>
      <c r="BE139" s="109">
        <f t="shared" si="9"/>
        <v>0</v>
      </c>
      <c r="BF139" s="109">
        <f t="shared" si="10"/>
        <v>0</v>
      </c>
      <c r="BG139" s="109">
        <f t="shared" si="11"/>
        <v>0</v>
      </c>
      <c r="BH139" s="109">
        <f t="shared" si="12"/>
        <v>0</v>
      </c>
      <c r="BI139" s="109">
        <f t="shared" si="13"/>
        <v>0</v>
      </c>
      <c r="BJ139" s="17" t="s">
        <v>85</v>
      </c>
      <c r="BK139" s="175">
        <f t="shared" si="14"/>
        <v>0</v>
      </c>
      <c r="BL139" s="17" t="s">
        <v>156</v>
      </c>
      <c r="BM139" s="17" t="s">
        <v>237</v>
      </c>
    </row>
    <row r="140" spans="2:65" s="1" customFormat="1" ht="31.5" customHeight="1">
      <c r="B140" s="34"/>
      <c r="C140" s="176" t="s">
        <v>186</v>
      </c>
      <c r="D140" s="176" t="s">
        <v>158</v>
      </c>
      <c r="E140" s="177" t="s">
        <v>239</v>
      </c>
      <c r="F140" s="245" t="s">
        <v>240</v>
      </c>
      <c r="G140" s="245"/>
      <c r="H140" s="245"/>
      <c r="I140" s="245"/>
      <c r="J140" s="178" t="s">
        <v>155</v>
      </c>
      <c r="K140" s="179">
        <v>21</v>
      </c>
      <c r="L140" s="246">
        <v>0</v>
      </c>
      <c r="M140" s="247"/>
      <c r="N140" s="248">
        <f t="shared" si="5"/>
        <v>0</v>
      </c>
      <c r="O140" s="240"/>
      <c r="P140" s="240"/>
      <c r="Q140" s="240"/>
      <c r="R140" s="36"/>
      <c r="T140" s="172" t="s">
        <v>20</v>
      </c>
      <c r="U140" s="43" t="s">
        <v>43</v>
      </c>
      <c r="V140" s="35"/>
      <c r="W140" s="173">
        <f t="shared" si="6"/>
        <v>0</v>
      </c>
      <c r="X140" s="173">
        <v>1.3999999999999999E-4</v>
      </c>
      <c r="Y140" s="173">
        <f t="shared" si="7"/>
        <v>2.9399999999999999E-3</v>
      </c>
      <c r="Z140" s="173">
        <v>0</v>
      </c>
      <c r="AA140" s="174">
        <f t="shared" si="8"/>
        <v>0</v>
      </c>
      <c r="AR140" s="17" t="s">
        <v>161</v>
      </c>
      <c r="AT140" s="17" t="s">
        <v>158</v>
      </c>
      <c r="AU140" s="17" t="s">
        <v>88</v>
      </c>
      <c r="AY140" s="17" t="s">
        <v>151</v>
      </c>
      <c r="BE140" s="109">
        <f t="shared" si="9"/>
        <v>0</v>
      </c>
      <c r="BF140" s="109">
        <f t="shared" si="10"/>
        <v>0</v>
      </c>
      <c r="BG140" s="109">
        <f t="shared" si="11"/>
        <v>0</v>
      </c>
      <c r="BH140" s="109">
        <f t="shared" si="12"/>
        <v>0</v>
      </c>
      <c r="BI140" s="109">
        <f t="shared" si="13"/>
        <v>0</v>
      </c>
      <c r="BJ140" s="17" t="s">
        <v>85</v>
      </c>
      <c r="BK140" s="175">
        <f t="shared" si="14"/>
        <v>0</v>
      </c>
      <c r="BL140" s="17" t="s">
        <v>156</v>
      </c>
      <c r="BM140" s="17" t="s">
        <v>241</v>
      </c>
    </row>
    <row r="141" spans="2:65" s="9" customFormat="1" ht="22.35" customHeight="1">
      <c r="B141" s="156"/>
      <c r="C141" s="157"/>
      <c r="D141" s="166" t="s">
        <v>120</v>
      </c>
      <c r="E141" s="166"/>
      <c r="F141" s="166"/>
      <c r="G141" s="166"/>
      <c r="H141" s="166"/>
      <c r="I141" s="166"/>
      <c r="J141" s="166"/>
      <c r="K141" s="166"/>
      <c r="L141" s="166"/>
      <c r="M141" s="166"/>
      <c r="N141" s="232">
        <f>BK141</f>
        <v>0</v>
      </c>
      <c r="O141" s="233"/>
      <c r="P141" s="233"/>
      <c r="Q141" s="233"/>
      <c r="R141" s="159"/>
      <c r="T141" s="160"/>
      <c r="U141" s="157"/>
      <c r="V141" s="157"/>
      <c r="W141" s="161">
        <f>SUM(W142:W149)</f>
        <v>0</v>
      </c>
      <c r="X141" s="157"/>
      <c r="Y141" s="161">
        <f>SUM(Y142:Y149)</f>
        <v>3.9830999999999999</v>
      </c>
      <c r="Z141" s="157"/>
      <c r="AA141" s="162">
        <f>SUM(AA142:AA149)</f>
        <v>0</v>
      </c>
      <c r="AR141" s="163" t="s">
        <v>88</v>
      </c>
      <c r="AT141" s="164" t="s">
        <v>75</v>
      </c>
      <c r="AU141" s="164" t="s">
        <v>85</v>
      </c>
      <c r="AY141" s="163" t="s">
        <v>151</v>
      </c>
      <c r="BK141" s="165">
        <f>SUM(BK142:BK149)</f>
        <v>0</v>
      </c>
    </row>
    <row r="142" spans="2:65" s="1" customFormat="1" ht="31.5" customHeight="1">
      <c r="B142" s="34"/>
      <c r="C142" s="167" t="s">
        <v>190</v>
      </c>
      <c r="D142" s="167" t="s">
        <v>152</v>
      </c>
      <c r="E142" s="168" t="s">
        <v>256</v>
      </c>
      <c r="F142" s="241" t="s">
        <v>257</v>
      </c>
      <c r="G142" s="241"/>
      <c r="H142" s="241"/>
      <c r="I142" s="241"/>
      <c r="J142" s="169" t="s">
        <v>155</v>
      </c>
      <c r="K142" s="170">
        <v>110</v>
      </c>
      <c r="L142" s="239">
        <v>0</v>
      </c>
      <c r="M142" s="242"/>
      <c r="N142" s="240">
        <f t="shared" ref="N142:N149" si="15">ROUND(L142*K142,3)</f>
        <v>0</v>
      </c>
      <c r="O142" s="240"/>
      <c r="P142" s="240"/>
      <c r="Q142" s="240"/>
      <c r="R142" s="36"/>
      <c r="T142" s="172" t="s">
        <v>20</v>
      </c>
      <c r="U142" s="43" t="s">
        <v>43</v>
      </c>
      <c r="V142" s="35"/>
      <c r="W142" s="173">
        <f t="shared" ref="W142:W149" si="16">V142*K142</f>
        <v>0</v>
      </c>
      <c r="X142" s="173">
        <v>0</v>
      </c>
      <c r="Y142" s="173">
        <f t="shared" ref="Y142:Y149" si="17">X142*K142</f>
        <v>0</v>
      </c>
      <c r="Z142" s="173">
        <v>0</v>
      </c>
      <c r="AA142" s="174">
        <f t="shared" ref="AA142:AA149" si="18">Z142*K142</f>
        <v>0</v>
      </c>
      <c r="AR142" s="17" t="s">
        <v>156</v>
      </c>
      <c r="AT142" s="17" t="s">
        <v>152</v>
      </c>
      <c r="AU142" s="17" t="s">
        <v>88</v>
      </c>
      <c r="AY142" s="17" t="s">
        <v>151</v>
      </c>
      <c r="BE142" s="109">
        <f t="shared" ref="BE142:BE149" si="19">IF(U142="základná",N142,0)</f>
        <v>0</v>
      </c>
      <c r="BF142" s="109">
        <f t="shared" ref="BF142:BF149" si="20">IF(U142="znížená",N142,0)</f>
        <v>0</v>
      </c>
      <c r="BG142" s="109">
        <f t="shared" ref="BG142:BG149" si="21">IF(U142="zákl. prenesená",N142,0)</f>
        <v>0</v>
      </c>
      <c r="BH142" s="109">
        <f t="shared" ref="BH142:BH149" si="22">IF(U142="zníž. prenesená",N142,0)</f>
        <v>0</v>
      </c>
      <c r="BI142" s="109">
        <f t="shared" ref="BI142:BI149" si="23">IF(U142="nulová",N142,0)</f>
        <v>0</v>
      </c>
      <c r="BJ142" s="17" t="s">
        <v>85</v>
      </c>
      <c r="BK142" s="175">
        <f t="shared" ref="BK142:BK149" si="24">ROUND(L142*K142,3)</f>
        <v>0</v>
      </c>
      <c r="BL142" s="17" t="s">
        <v>156</v>
      </c>
      <c r="BM142" s="17" t="s">
        <v>258</v>
      </c>
    </row>
    <row r="143" spans="2:65" s="1" customFormat="1" ht="44.25" customHeight="1">
      <c r="B143" s="34"/>
      <c r="C143" s="167" t="s">
        <v>194</v>
      </c>
      <c r="D143" s="167" t="s">
        <v>152</v>
      </c>
      <c r="E143" s="168" t="s">
        <v>260</v>
      </c>
      <c r="F143" s="241" t="s">
        <v>261</v>
      </c>
      <c r="G143" s="241"/>
      <c r="H143" s="241"/>
      <c r="I143" s="241"/>
      <c r="J143" s="169" t="s">
        <v>155</v>
      </c>
      <c r="K143" s="170">
        <v>110</v>
      </c>
      <c r="L143" s="239">
        <v>0</v>
      </c>
      <c r="M143" s="242"/>
      <c r="N143" s="240">
        <f t="shared" si="15"/>
        <v>0</v>
      </c>
      <c r="O143" s="240"/>
      <c r="P143" s="240"/>
      <c r="Q143" s="240"/>
      <c r="R143" s="36"/>
      <c r="T143" s="172" t="s">
        <v>20</v>
      </c>
      <c r="U143" s="43" t="s">
        <v>43</v>
      </c>
      <c r="V143" s="35"/>
      <c r="W143" s="173">
        <f t="shared" si="16"/>
        <v>0</v>
      </c>
      <c r="X143" s="173">
        <v>0</v>
      </c>
      <c r="Y143" s="173">
        <f t="shared" si="17"/>
        <v>0</v>
      </c>
      <c r="Z143" s="173">
        <v>0</v>
      </c>
      <c r="AA143" s="174">
        <f t="shared" si="18"/>
        <v>0</v>
      </c>
      <c r="AR143" s="17" t="s">
        <v>156</v>
      </c>
      <c r="AT143" s="17" t="s">
        <v>152</v>
      </c>
      <c r="AU143" s="17" t="s">
        <v>88</v>
      </c>
      <c r="AY143" s="17" t="s">
        <v>151</v>
      </c>
      <c r="BE143" s="109">
        <f t="shared" si="19"/>
        <v>0</v>
      </c>
      <c r="BF143" s="109">
        <f t="shared" si="20"/>
        <v>0</v>
      </c>
      <c r="BG143" s="109">
        <f t="shared" si="21"/>
        <v>0</v>
      </c>
      <c r="BH143" s="109">
        <f t="shared" si="22"/>
        <v>0</v>
      </c>
      <c r="BI143" s="109">
        <f t="shared" si="23"/>
        <v>0</v>
      </c>
      <c r="BJ143" s="17" t="s">
        <v>85</v>
      </c>
      <c r="BK143" s="175">
        <f t="shared" si="24"/>
        <v>0</v>
      </c>
      <c r="BL143" s="17" t="s">
        <v>156</v>
      </c>
      <c r="BM143" s="17" t="s">
        <v>262</v>
      </c>
    </row>
    <row r="144" spans="2:65" s="1" customFormat="1" ht="22.5" customHeight="1">
      <c r="B144" s="34"/>
      <c r="C144" s="176" t="s">
        <v>199</v>
      </c>
      <c r="D144" s="176" t="s">
        <v>158</v>
      </c>
      <c r="E144" s="177" t="s">
        <v>264</v>
      </c>
      <c r="F144" s="245" t="s">
        <v>265</v>
      </c>
      <c r="G144" s="245"/>
      <c r="H144" s="245"/>
      <c r="I144" s="245"/>
      <c r="J144" s="178" t="s">
        <v>266</v>
      </c>
      <c r="K144" s="179">
        <v>3.96</v>
      </c>
      <c r="L144" s="246">
        <v>0</v>
      </c>
      <c r="M144" s="247"/>
      <c r="N144" s="248">
        <f t="shared" si="15"/>
        <v>0</v>
      </c>
      <c r="O144" s="240"/>
      <c r="P144" s="240"/>
      <c r="Q144" s="240"/>
      <c r="R144" s="36"/>
      <c r="T144" s="172" t="s">
        <v>20</v>
      </c>
      <c r="U144" s="43" t="s">
        <v>43</v>
      </c>
      <c r="V144" s="35"/>
      <c r="W144" s="173">
        <f t="shared" si="16"/>
        <v>0</v>
      </c>
      <c r="X144" s="173">
        <v>1</v>
      </c>
      <c r="Y144" s="173">
        <f t="shared" si="17"/>
        <v>3.96</v>
      </c>
      <c r="Z144" s="173">
        <v>0</v>
      </c>
      <c r="AA144" s="174">
        <f t="shared" si="18"/>
        <v>0</v>
      </c>
      <c r="AR144" s="17" t="s">
        <v>161</v>
      </c>
      <c r="AT144" s="17" t="s">
        <v>158</v>
      </c>
      <c r="AU144" s="17" t="s">
        <v>88</v>
      </c>
      <c r="AY144" s="17" t="s">
        <v>151</v>
      </c>
      <c r="BE144" s="109">
        <f t="shared" si="19"/>
        <v>0</v>
      </c>
      <c r="BF144" s="109">
        <f t="shared" si="20"/>
        <v>0</v>
      </c>
      <c r="BG144" s="109">
        <f t="shared" si="21"/>
        <v>0</v>
      </c>
      <c r="BH144" s="109">
        <f t="shared" si="22"/>
        <v>0</v>
      </c>
      <c r="BI144" s="109">
        <f t="shared" si="23"/>
        <v>0</v>
      </c>
      <c r="BJ144" s="17" t="s">
        <v>85</v>
      </c>
      <c r="BK144" s="175">
        <f t="shared" si="24"/>
        <v>0</v>
      </c>
      <c r="BL144" s="17" t="s">
        <v>156</v>
      </c>
      <c r="BM144" s="17" t="s">
        <v>267</v>
      </c>
    </row>
    <row r="145" spans="2:65" s="1" customFormat="1" ht="31.5" customHeight="1">
      <c r="B145" s="34"/>
      <c r="C145" s="167" t="s">
        <v>203</v>
      </c>
      <c r="D145" s="167" t="s">
        <v>152</v>
      </c>
      <c r="E145" s="168" t="s">
        <v>269</v>
      </c>
      <c r="F145" s="241" t="s">
        <v>270</v>
      </c>
      <c r="G145" s="241"/>
      <c r="H145" s="241"/>
      <c r="I145" s="241"/>
      <c r="J145" s="169" t="s">
        <v>155</v>
      </c>
      <c r="K145" s="170">
        <v>110</v>
      </c>
      <c r="L145" s="239">
        <v>0</v>
      </c>
      <c r="M145" s="242"/>
      <c r="N145" s="240">
        <f t="shared" si="15"/>
        <v>0</v>
      </c>
      <c r="O145" s="240"/>
      <c r="P145" s="240"/>
      <c r="Q145" s="240"/>
      <c r="R145" s="36"/>
      <c r="T145" s="172" t="s">
        <v>20</v>
      </c>
      <c r="U145" s="43" t="s">
        <v>43</v>
      </c>
      <c r="V145" s="35"/>
      <c r="W145" s="173">
        <f t="shared" si="16"/>
        <v>0</v>
      </c>
      <c r="X145" s="173">
        <v>0</v>
      </c>
      <c r="Y145" s="173">
        <f t="shared" si="17"/>
        <v>0</v>
      </c>
      <c r="Z145" s="173">
        <v>0</v>
      </c>
      <c r="AA145" s="174">
        <f t="shared" si="18"/>
        <v>0</v>
      </c>
      <c r="AR145" s="17" t="s">
        <v>156</v>
      </c>
      <c r="AT145" s="17" t="s">
        <v>152</v>
      </c>
      <c r="AU145" s="17" t="s">
        <v>88</v>
      </c>
      <c r="AY145" s="17" t="s">
        <v>151</v>
      </c>
      <c r="BE145" s="109">
        <f t="shared" si="19"/>
        <v>0</v>
      </c>
      <c r="BF145" s="109">
        <f t="shared" si="20"/>
        <v>0</v>
      </c>
      <c r="BG145" s="109">
        <f t="shared" si="21"/>
        <v>0</v>
      </c>
      <c r="BH145" s="109">
        <f t="shared" si="22"/>
        <v>0</v>
      </c>
      <c r="BI145" s="109">
        <f t="shared" si="23"/>
        <v>0</v>
      </c>
      <c r="BJ145" s="17" t="s">
        <v>85</v>
      </c>
      <c r="BK145" s="175">
        <f t="shared" si="24"/>
        <v>0</v>
      </c>
      <c r="BL145" s="17" t="s">
        <v>156</v>
      </c>
      <c r="BM145" s="17" t="s">
        <v>271</v>
      </c>
    </row>
    <row r="146" spans="2:65" s="1" customFormat="1" ht="22.5" customHeight="1">
      <c r="B146" s="34"/>
      <c r="C146" s="176" t="s">
        <v>207</v>
      </c>
      <c r="D146" s="176" t="s">
        <v>158</v>
      </c>
      <c r="E146" s="177" t="s">
        <v>273</v>
      </c>
      <c r="F146" s="245" t="s">
        <v>274</v>
      </c>
      <c r="G146" s="245"/>
      <c r="H146" s="245"/>
      <c r="I146" s="245"/>
      <c r="J146" s="178" t="s">
        <v>155</v>
      </c>
      <c r="K146" s="179">
        <v>110</v>
      </c>
      <c r="L146" s="246">
        <v>0</v>
      </c>
      <c r="M146" s="247"/>
      <c r="N146" s="248">
        <f t="shared" si="15"/>
        <v>0</v>
      </c>
      <c r="O146" s="240"/>
      <c r="P146" s="240"/>
      <c r="Q146" s="240"/>
      <c r="R146" s="36"/>
      <c r="T146" s="172" t="s">
        <v>20</v>
      </c>
      <c r="U146" s="43" t="s">
        <v>43</v>
      </c>
      <c r="V146" s="35"/>
      <c r="W146" s="173">
        <f t="shared" si="16"/>
        <v>0</v>
      </c>
      <c r="X146" s="173">
        <v>2.1000000000000001E-4</v>
      </c>
      <c r="Y146" s="173">
        <f t="shared" si="17"/>
        <v>2.3100000000000002E-2</v>
      </c>
      <c r="Z146" s="173">
        <v>0</v>
      </c>
      <c r="AA146" s="174">
        <f t="shared" si="18"/>
        <v>0</v>
      </c>
      <c r="AR146" s="17" t="s">
        <v>161</v>
      </c>
      <c r="AT146" s="17" t="s">
        <v>158</v>
      </c>
      <c r="AU146" s="17" t="s">
        <v>88</v>
      </c>
      <c r="AY146" s="17" t="s">
        <v>151</v>
      </c>
      <c r="BE146" s="109">
        <f t="shared" si="19"/>
        <v>0</v>
      </c>
      <c r="BF146" s="109">
        <f t="shared" si="20"/>
        <v>0</v>
      </c>
      <c r="BG146" s="109">
        <f t="shared" si="21"/>
        <v>0</v>
      </c>
      <c r="BH146" s="109">
        <f t="shared" si="22"/>
        <v>0</v>
      </c>
      <c r="BI146" s="109">
        <f t="shared" si="23"/>
        <v>0</v>
      </c>
      <c r="BJ146" s="17" t="s">
        <v>85</v>
      </c>
      <c r="BK146" s="175">
        <f t="shared" si="24"/>
        <v>0</v>
      </c>
      <c r="BL146" s="17" t="s">
        <v>156</v>
      </c>
      <c r="BM146" s="17" t="s">
        <v>275</v>
      </c>
    </row>
    <row r="147" spans="2:65" s="1" customFormat="1" ht="44.25" customHeight="1">
      <c r="B147" s="34"/>
      <c r="C147" s="167" t="s">
        <v>211</v>
      </c>
      <c r="D147" s="167" t="s">
        <v>152</v>
      </c>
      <c r="E147" s="168" t="s">
        <v>277</v>
      </c>
      <c r="F147" s="241" t="s">
        <v>278</v>
      </c>
      <c r="G147" s="241"/>
      <c r="H147" s="241"/>
      <c r="I147" s="241"/>
      <c r="J147" s="169" t="s">
        <v>155</v>
      </c>
      <c r="K147" s="170">
        <v>110</v>
      </c>
      <c r="L147" s="239">
        <v>0</v>
      </c>
      <c r="M147" s="242"/>
      <c r="N147" s="240">
        <f t="shared" si="15"/>
        <v>0</v>
      </c>
      <c r="O147" s="240"/>
      <c r="P147" s="240"/>
      <c r="Q147" s="240"/>
      <c r="R147" s="36"/>
      <c r="T147" s="172" t="s">
        <v>20</v>
      </c>
      <c r="U147" s="43" t="s">
        <v>43</v>
      </c>
      <c r="V147" s="35"/>
      <c r="W147" s="173">
        <f t="shared" si="16"/>
        <v>0</v>
      </c>
      <c r="X147" s="173">
        <v>0</v>
      </c>
      <c r="Y147" s="173">
        <f t="shared" si="17"/>
        <v>0</v>
      </c>
      <c r="Z147" s="173">
        <v>0</v>
      </c>
      <c r="AA147" s="174">
        <f t="shared" si="18"/>
        <v>0</v>
      </c>
      <c r="AR147" s="17" t="s">
        <v>156</v>
      </c>
      <c r="AT147" s="17" t="s">
        <v>152</v>
      </c>
      <c r="AU147" s="17" t="s">
        <v>88</v>
      </c>
      <c r="AY147" s="17" t="s">
        <v>151</v>
      </c>
      <c r="BE147" s="109">
        <f t="shared" si="19"/>
        <v>0</v>
      </c>
      <c r="BF147" s="109">
        <f t="shared" si="20"/>
        <v>0</v>
      </c>
      <c r="BG147" s="109">
        <f t="shared" si="21"/>
        <v>0</v>
      </c>
      <c r="BH147" s="109">
        <f t="shared" si="22"/>
        <v>0</v>
      </c>
      <c r="BI147" s="109">
        <f t="shared" si="23"/>
        <v>0</v>
      </c>
      <c r="BJ147" s="17" t="s">
        <v>85</v>
      </c>
      <c r="BK147" s="175">
        <f t="shared" si="24"/>
        <v>0</v>
      </c>
      <c r="BL147" s="17" t="s">
        <v>156</v>
      </c>
      <c r="BM147" s="17" t="s">
        <v>279</v>
      </c>
    </row>
    <row r="148" spans="2:65" s="1" customFormat="1" ht="57" customHeight="1">
      <c r="B148" s="34"/>
      <c r="C148" s="167" t="s">
        <v>215</v>
      </c>
      <c r="D148" s="167" t="s">
        <v>152</v>
      </c>
      <c r="E148" s="168" t="s">
        <v>289</v>
      </c>
      <c r="F148" s="241" t="s">
        <v>290</v>
      </c>
      <c r="G148" s="241"/>
      <c r="H148" s="241"/>
      <c r="I148" s="241"/>
      <c r="J148" s="169" t="s">
        <v>165</v>
      </c>
      <c r="K148" s="170">
        <v>1</v>
      </c>
      <c r="L148" s="239">
        <v>0</v>
      </c>
      <c r="M148" s="242"/>
      <c r="N148" s="240">
        <f t="shared" si="15"/>
        <v>0</v>
      </c>
      <c r="O148" s="240"/>
      <c r="P148" s="240"/>
      <c r="Q148" s="240"/>
      <c r="R148" s="36"/>
      <c r="T148" s="172" t="s">
        <v>20</v>
      </c>
      <c r="U148" s="43" t="s">
        <v>43</v>
      </c>
      <c r="V148" s="35"/>
      <c r="W148" s="173">
        <f t="shared" si="16"/>
        <v>0</v>
      </c>
      <c r="X148" s="173">
        <v>0</v>
      </c>
      <c r="Y148" s="173">
        <f t="shared" si="17"/>
        <v>0</v>
      </c>
      <c r="Z148" s="173">
        <v>0</v>
      </c>
      <c r="AA148" s="174">
        <f t="shared" si="18"/>
        <v>0</v>
      </c>
      <c r="AR148" s="17" t="s">
        <v>156</v>
      </c>
      <c r="AT148" s="17" t="s">
        <v>152</v>
      </c>
      <c r="AU148" s="17" t="s">
        <v>88</v>
      </c>
      <c r="AY148" s="17" t="s">
        <v>151</v>
      </c>
      <c r="BE148" s="109">
        <f t="shared" si="19"/>
        <v>0</v>
      </c>
      <c r="BF148" s="109">
        <f t="shared" si="20"/>
        <v>0</v>
      </c>
      <c r="BG148" s="109">
        <f t="shared" si="21"/>
        <v>0</v>
      </c>
      <c r="BH148" s="109">
        <f t="shared" si="22"/>
        <v>0</v>
      </c>
      <c r="BI148" s="109">
        <f t="shared" si="23"/>
        <v>0</v>
      </c>
      <c r="BJ148" s="17" t="s">
        <v>85</v>
      </c>
      <c r="BK148" s="175">
        <f t="shared" si="24"/>
        <v>0</v>
      </c>
      <c r="BL148" s="17" t="s">
        <v>156</v>
      </c>
      <c r="BM148" s="17" t="s">
        <v>291</v>
      </c>
    </row>
    <row r="149" spans="2:65" s="1" customFormat="1" ht="31.5" customHeight="1">
      <c r="B149" s="34"/>
      <c r="C149" s="167" t="s">
        <v>219</v>
      </c>
      <c r="D149" s="167" t="s">
        <v>152</v>
      </c>
      <c r="E149" s="168" t="s">
        <v>360</v>
      </c>
      <c r="F149" s="241" t="s">
        <v>361</v>
      </c>
      <c r="G149" s="241"/>
      <c r="H149" s="241"/>
      <c r="I149" s="241"/>
      <c r="J149" s="169" t="s">
        <v>155</v>
      </c>
      <c r="K149" s="170">
        <v>4</v>
      </c>
      <c r="L149" s="239">
        <v>0</v>
      </c>
      <c r="M149" s="242"/>
      <c r="N149" s="240">
        <f t="shared" si="15"/>
        <v>0</v>
      </c>
      <c r="O149" s="240"/>
      <c r="P149" s="240"/>
      <c r="Q149" s="240"/>
      <c r="R149" s="36"/>
      <c r="T149" s="172" t="s">
        <v>20</v>
      </c>
      <c r="U149" s="43" t="s">
        <v>43</v>
      </c>
      <c r="V149" s="35"/>
      <c r="W149" s="173">
        <f t="shared" si="16"/>
        <v>0</v>
      </c>
      <c r="X149" s="173">
        <v>0</v>
      </c>
      <c r="Y149" s="173">
        <f t="shared" si="17"/>
        <v>0</v>
      </c>
      <c r="Z149" s="173">
        <v>0</v>
      </c>
      <c r="AA149" s="174">
        <f t="shared" si="18"/>
        <v>0</v>
      </c>
      <c r="AR149" s="17" t="s">
        <v>91</v>
      </c>
      <c r="AT149" s="17" t="s">
        <v>152</v>
      </c>
      <c r="AU149" s="17" t="s">
        <v>88</v>
      </c>
      <c r="AY149" s="17" t="s">
        <v>151</v>
      </c>
      <c r="BE149" s="109">
        <f t="shared" si="19"/>
        <v>0</v>
      </c>
      <c r="BF149" s="109">
        <f t="shared" si="20"/>
        <v>0</v>
      </c>
      <c r="BG149" s="109">
        <f t="shared" si="21"/>
        <v>0</v>
      </c>
      <c r="BH149" s="109">
        <f t="shared" si="22"/>
        <v>0</v>
      </c>
      <c r="BI149" s="109">
        <f t="shared" si="23"/>
        <v>0</v>
      </c>
      <c r="BJ149" s="17" t="s">
        <v>85</v>
      </c>
      <c r="BK149" s="175">
        <f t="shared" si="24"/>
        <v>0</v>
      </c>
      <c r="BL149" s="17" t="s">
        <v>91</v>
      </c>
      <c r="BM149" s="17" t="s">
        <v>362</v>
      </c>
    </row>
    <row r="150" spans="2:65" s="9" customFormat="1" ht="29.85" customHeight="1">
      <c r="B150" s="156"/>
      <c r="C150" s="157"/>
      <c r="D150" s="166" t="s">
        <v>584</v>
      </c>
      <c r="E150" s="166"/>
      <c r="F150" s="166"/>
      <c r="G150" s="166"/>
      <c r="H150" s="166"/>
      <c r="I150" s="166"/>
      <c r="J150" s="166"/>
      <c r="K150" s="166"/>
      <c r="L150" s="166"/>
      <c r="M150" s="166"/>
      <c r="N150" s="234">
        <f>BK150</f>
        <v>0</v>
      </c>
      <c r="O150" s="235"/>
      <c r="P150" s="235"/>
      <c r="Q150" s="235"/>
      <c r="R150" s="159"/>
      <c r="T150" s="160"/>
      <c r="U150" s="157"/>
      <c r="V150" s="157"/>
      <c r="W150" s="161">
        <f>W151+W174</f>
        <v>0</v>
      </c>
      <c r="X150" s="157"/>
      <c r="Y150" s="161">
        <f>Y151+Y174</f>
        <v>4.4113642000000004</v>
      </c>
      <c r="Z150" s="157"/>
      <c r="AA150" s="162">
        <f>AA151+AA174</f>
        <v>0</v>
      </c>
      <c r="AR150" s="163" t="s">
        <v>88</v>
      </c>
      <c r="AT150" s="164" t="s">
        <v>75</v>
      </c>
      <c r="AU150" s="164" t="s">
        <v>82</v>
      </c>
      <c r="AY150" s="163" t="s">
        <v>151</v>
      </c>
      <c r="BK150" s="165">
        <f>BK151+BK174</f>
        <v>0</v>
      </c>
    </row>
    <row r="151" spans="2:65" s="9" customFormat="1" ht="14.85" customHeight="1">
      <c r="B151" s="156"/>
      <c r="C151" s="157"/>
      <c r="D151" s="166" t="s">
        <v>119</v>
      </c>
      <c r="E151" s="166"/>
      <c r="F151" s="166"/>
      <c r="G151" s="166"/>
      <c r="H151" s="166"/>
      <c r="I151" s="166"/>
      <c r="J151" s="166"/>
      <c r="K151" s="166"/>
      <c r="L151" s="166"/>
      <c r="M151" s="166"/>
      <c r="N151" s="236">
        <f>BK151</f>
        <v>0</v>
      </c>
      <c r="O151" s="237"/>
      <c r="P151" s="237"/>
      <c r="Q151" s="237"/>
      <c r="R151" s="159"/>
      <c r="T151" s="160"/>
      <c r="U151" s="157"/>
      <c r="V151" s="157"/>
      <c r="W151" s="161">
        <f>SUM(W152:W173)</f>
        <v>0</v>
      </c>
      <c r="X151" s="157"/>
      <c r="Y151" s="161">
        <f>SUM(Y152:Y173)</f>
        <v>0.19180900000000001</v>
      </c>
      <c r="Z151" s="157"/>
      <c r="AA151" s="162">
        <f>SUM(AA152:AA173)</f>
        <v>0</v>
      </c>
      <c r="AR151" s="163" t="s">
        <v>88</v>
      </c>
      <c r="AT151" s="164" t="s">
        <v>75</v>
      </c>
      <c r="AU151" s="164" t="s">
        <v>85</v>
      </c>
      <c r="AY151" s="163" t="s">
        <v>151</v>
      </c>
      <c r="BK151" s="165">
        <f>SUM(BK152:BK173)</f>
        <v>0</v>
      </c>
    </row>
    <row r="152" spans="2:65" s="1" customFormat="1" ht="31.5" customHeight="1">
      <c r="B152" s="34"/>
      <c r="C152" s="167" t="s">
        <v>223</v>
      </c>
      <c r="D152" s="167" t="s">
        <v>152</v>
      </c>
      <c r="E152" s="168" t="s">
        <v>153</v>
      </c>
      <c r="F152" s="241" t="s">
        <v>154</v>
      </c>
      <c r="G152" s="241"/>
      <c r="H152" s="241"/>
      <c r="I152" s="241"/>
      <c r="J152" s="169" t="s">
        <v>155</v>
      </c>
      <c r="K152" s="170">
        <v>4</v>
      </c>
      <c r="L152" s="239">
        <v>0</v>
      </c>
      <c r="M152" s="242"/>
      <c r="N152" s="240">
        <f t="shared" ref="N152:N173" si="25">ROUND(L152*K152,3)</f>
        <v>0</v>
      </c>
      <c r="O152" s="240"/>
      <c r="P152" s="240"/>
      <c r="Q152" s="240"/>
      <c r="R152" s="36"/>
      <c r="T152" s="172" t="s">
        <v>20</v>
      </c>
      <c r="U152" s="43" t="s">
        <v>43</v>
      </c>
      <c r="V152" s="35"/>
      <c r="W152" s="173">
        <f t="shared" ref="W152:W173" si="26">V152*K152</f>
        <v>0</v>
      </c>
      <c r="X152" s="173">
        <v>0</v>
      </c>
      <c r="Y152" s="173">
        <f t="shared" ref="Y152:Y173" si="27">X152*K152</f>
        <v>0</v>
      </c>
      <c r="Z152" s="173">
        <v>0</v>
      </c>
      <c r="AA152" s="174">
        <f t="shared" ref="AA152:AA173" si="28">Z152*K152</f>
        <v>0</v>
      </c>
      <c r="AR152" s="17" t="s">
        <v>156</v>
      </c>
      <c r="AT152" s="17" t="s">
        <v>152</v>
      </c>
      <c r="AU152" s="17" t="s">
        <v>88</v>
      </c>
      <c r="AY152" s="17" t="s">
        <v>151</v>
      </c>
      <c r="BE152" s="109">
        <f t="shared" ref="BE152:BE173" si="29">IF(U152="základná",N152,0)</f>
        <v>0</v>
      </c>
      <c r="BF152" s="109">
        <f t="shared" ref="BF152:BF173" si="30">IF(U152="znížená",N152,0)</f>
        <v>0</v>
      </c>
      <c r="BG152" s="109">
        <f t="shared" ref="BG152:BG173" si="31">IF(U152="zákl. prenesená",N152,0)</f>
        <v>0</v>
      </c>
      <c r="BH152" s="109">
        <f t="shared" ref="BH152:BH173" si="32">IF(U152="zníž. prenesená",N152,0)</f>
        <v>0</v>
      </c>
      <c r="BI152" s="109">
        <f t="shared" ref="BI152:BI173" si="33">IF(U152="nulová",N152,0)</f>
        <v>0</v>
      </c>
      <c r="BJ152" s="17" t="s">
        <v>85</v>
      </c>
      <c r="BK152" s="175">
        <f t="shared" ref="BK152:BK173" si="34">ROUND(L152*K152,3)</f>
        <v>0</v>
      </c>
      <c r="BL152" s="17" t="s">
        <v>156</v>
      </c>
      <c r="BM152" s="17" t="s">
        <v>293</v>
      </c>
    </row>
    <row r="153" spans="2:65" s="1" customFormat="1" ht="22.5" customHeight="1">
      <c r="B153" s="34"/>
      <c r="C153" s="176" t="s">
        <v>227</v>
      </c>
      <c r="D153" s="176" t="s">
        <v>158</v>
      </c>
      <c r="E153" s="177" t="s">
        <v>159</v>
      </c>
      <c r="F153" s="245" t="s">
        <v>160</v>
      </c>
      <c r="G153" s="245"/>
      <c r="H153" s="245"/>
      <c r="I153" s="245"/>
      <c r="J153" s="178" t="s">
        <v>155</v>
      </c>
      <c r="K153" s="179">
        <v>4</v>
      </c>
      <c r="L153" s="246">
        <v>0</v>
      </c>
      <c r="M153" s="247"/>
      <c r="N153" s="248">
        <f t="shared" si="25"/>
        <v>0</v>
      </c>
      <c r="O153" s="240"/>
      <c r="P153" s="240"/>
      <c r="Q153" s="240"/>
      <c r="R153" s="36"/>
      <c r="T153" s="172" t="s">
        <v>20</v>
      </c>
      <c r="U153" s="43" t="s">
        <v>43</v>
      </c>
      <c r="V153" s="35"/>
      <c r="W153" s="173">
        <f t="shared" si="26"/>
        <v>0</v>
      </c>
      <c r="X153" s="173">
        <v>1.0200000000000001E-3</v>
      </c>
      <c r="Y153" s="173">
        <f t="shared" si="27"/>
        <v>4.0800000000000003E-3</v>
      </c>
      <c r="Z153" s="173">
        <v>0</v>
      </c>
      <c r="AA153" s="174">
        <f t="shared" si="28"/>
        <v>0</v>
      </c>
      <c r="AR153" s="17" t="s">
        <v>161</v>
      </c>
      <c r="AT153" s="17" t="s">
        <v>158</v>
      </c>
      <c r="AU153" s="17" t="s">
        <v>88</v>
      </c>
      <c r="AY153" s="17" t="s">
        <v>151</v>
      </c>
      <c r="BE153" s="109">
        <f t="shared" si="29"/>
        <v>0</v>
      </c>
      <c r="BF153" s="109">
        <f t="shared" si="30"/>
        <v>0</v>
      </c>
      <c r="BG153" s="109">
        <f t="shared" si="31"/>
        <v>0</v>
      </c>
      <c r="BH153" s="109">
        <f t="shared" si="32"/>
        <v>0</v>
      </c>
      <c r="BI153" s="109">
        <f t="shared" si="33"/>
        <v>0</v>
      </c>
      <c r="BJ153" s="17" t="s">
        <v>85</v>
      </c>
      <c r="BK153" s="175">
        <f t="shared" si="34"/>
        <v>0</v>
      </c>
      <c r="BL153" s="17" t="s">
        <v>156</v>
      </c>
      <c r="BM153" s="17" t="s">
        <v>295</v>
      </c>
    </row>
    <row r="154" spans="2:65" s="1" customFormat="1" ht="31.5" customHeight="1">
      <c r="B154" s="34"/>
      <c r="C154" s="167" t="s">
        <v>10</v>
      </c>
      <c r="D154" s="167" t="s">
        <v>152</v>
      </c>
      <c r="E154" s="168" t="s">
        <v>163</v>
      </c>
      <c r="F154" s="241" t="s">
        <v>164</v>
      </c>
      <c r="G154" s="241"/>
      <c r="H154" s="241"/>
      <c r="I154" s="241"/>
      <c r="J154" s="169" t="s">
        <v>165</v>
      </c>
      <c r="K154" s="170">
        <v>2</v>
      </c>
      <c r="L154" s="239">
        <v>0</v>
      </c>
      <c r="M154" s="242"/>
      <c r="N154" s="240">
        <f t="shared" si="25"/>
        <v>0</v>
      </c>
      <c r="O154" s="240"/>
      <c r="P154" s="240"/>
      <c r="Q154" s="240"/>
      <c r="R154" s="36"/>
      <c r="T154" s="172" t="s">
        <v>20</v>
      </c>
      <c r="U154" s="43" t="s">
        <v>43</v>
      </c>
      <c r="V154" s="35"/>
      <c r="W154" s="173">
        <f t="shared" si="26"/>
        <v>0</v>
      </c>
      <c r="X154" s="173">
        <v>0</v>
      </c>
      <c r="Y154" s="173">
        <f t="shared" si="27"/>
        <v>0</v>
      </c>
      <c r="Z154" s="173">
        <v>0</v>
      </c>
      <c r="AA154" s="174">
        <f t="shared" si="28"/>
        <v>0</v>
      </c>
      <c r="AR154" s="17" t="s">
        <v>156</v>
      </c>
      <c r="AT154" s="17" t="s">
        <v>152</v>
      </c>
      <c r="AU154" s="17" t="s">
        <v>88</v>
      </c>
      <c r="AY154" s="17" t="s">
        <v>151</v>
      </c>
      <c r="BE154" s="109">
        <f t="shared" si="29"/>
        <v>0</v>
      </c>
      <c r="BF154" s="109">
        <f t="shared" si="30"/>
        <v>0</v>
      </c>
      <c r="BG154" s="109">
        <f t="shared" si="31"/>
        <v>0</v>
      </c>
      <c r="BH154" s="109">
        <f t="shared" si="32"/>
        <v>0</v>
      </c>
      <c r="BI154" s="109">
        <f t="shared" si="33"/>
        <v>0</v>
      </c>
      <c r="BJ154" s="17" t="s">
        <v>85</v>
      </c>
      <c r="BK154" s="175">
        <f t="shared" si="34"/>
        <v>0</v>
      </c>
      <c r="BL154" s="17" t="s">
        <v>156</v>
      </c>
      <c r="BM154" s="17" t="s">
        <v>297</v>
      </c>
    </row>
    <row r="155" spans="2:65" s="1" customFormat="1" ht="22.5" customHeight="1">
      <c r="B155" s="34"/>
      <c r="C155" s="176" t="s">
        <v>234</v>
      </c>
      <c r="D155" s="176" t="s">
        <v>158</v>
      </c>
      <c r="E155" s="177" t="s">
        <v>167</v>
      </c>
      <c r="F155" s="245" t="s">
        <v>168</v>
      </c>
      <c r="G155" s="245"/>
      <c r="H155" s="245"/>
      <c r="I155" s="245"/>
      <c r="J155" s="178" t="s">
        <v>165</v>
      </c>
      <c r="K155" s="179">
        <v>2</v>
      </c>
      <c r="L155" s="246">
        <v>0</v>
      </c>
      <c r="M155" s="247"/>
      <c r="N155" s="248">
        <f t="shared" si="25"/>
        <v>0</v>
      </c>
      <c r="O155" s="240"/>
      <c r="P155" s="240"/>
      <c r="Q155" s="240"/>
      <c r="R155" s="36"/>
      <c r="T155" s="172" t="s">
        <v>20</v>
      </c>
      <c r="U155" s="43" t="s">
        <v>43</v>
      </c>
      <c r="V155" s="35"/>
      <c r="W155" s="173">
        <f t="shared" si="26"/>
        <v>0</v>
      </c>
      <c r="X155" s="173">
        <v>6.0000000000000002E-5</v>
      </c>
      <c r="Y155" s="173">
        <f t="shared" si="27"/>
        <v>1.2E-4</v>
      </c>
      <c r="Z155" s="173">
        <v>0</v>
      </c>
      <c r="AA155" s="174">
        <f t="shared" si="28"/>
        <v>0</v>
      </c>
      <c r="AR155" s="17" t="s">
        <v>161</v>
      </c>
      <c r="AT155" s="17" t="s">
        <v>158</v>
      </c>
      <c r="AU155" s="17" t="s">
        <v>88</v>
      </c>
      <c r="AY155" s="17" t="s">
        <v>151</v>
      </c>
      <c r="BE155" s="109">
        <f t="shared" si="29"/>
        <v>0</v>
      </c>
      <c r="BF155" s="109">
        <f t="shared" si="30"/>
        <v>0</v>
      </c>
      <c r="BG155" s="109">
        <f t="shared" si="31"/>
        <v>0</v>
      </c>
      <c r="BH155" s="109">
        <f t="shared" si="32"/>
        <v>0</v>
      </c>
      <c r="BI155" s="109">
        <f t="shared" si="33"/>
        <v>0</v>
      </c>
      <c r="BJ155" s="17" t="s">
        <v>85</v>
      </c>
      <c r="BK155" s="175">
        <f t="shared" si="34"/>
        <v>0</v>
      </c>
      <c r="BL155" s="17" t="s">
        <v>156</v>
      </c>
      <c r="BM155" s="17" t="s">
        <v>299</v>
      </c>
    </row>
    <row r="156" spans="2:65" s="1" customFormat="1" ht="31.5" customHeight="1">
      <c r="B156" s="34"/>
      <c r="C156" s="167" t="s">
        <v>238</v>
      </c>
      <c r="D156" s="167" t="s">
        <v>152</v>
      </c>
      <c r="E156" s="168" t="s">
        <v>171</v>
      </c>
      <c r="F156" s="241" t="s">
        <v>172</v>
      </c>
      <c r="G156" s="241"/>
      <c r="H156" s="241"/>
      <c r="I156" s="241"/>
      <c r="J156" s="169" t="s">
        <v>165</v>
      </c>
      <c r="K156" s="170">
        <v>2</v>
      </c>
      <c r="L156" s="239">
        <v>0</v>
      </c>
      <c r="M156" s="242"/>
      <c r="N156" s="240">
        <f t="shared" si="25"/>
        <v>0</v>
      </c>
      <c r="O156" s="240"/>
      <c r="P156" s="240"/>
      <c r="Q156" s="240"/>
      <c r="R156" s="36"/>
      <c r="T156" s="172" t="s">
        <v>20</v>
      </c>
      <c r="U156" s="43" t="s">
        <v>43</v>
      </c>
      <c r="V156" s="35"/>
      <c r="W156" s="173">
        <f t="shared" si="26"/>
        <v>0</v>
      </c>
      <c r="X156" s="173">
        <v>0</v>
      </c>
      <c r="Y156" s="173">
        <f t="shared" si="27"/>
        <v>0</v>
      </c>
      <c r="Z156" s="173">
        <v>0</v>
      </c>
      <c r="AA156" s="174">
        <f t="shared" si="28"/>
        <v>0</v>
      </c>
      <c r="AR156" s="17" t="s">
        <v>156</v>
      </c>
      <c r="AT156" s="17" t="s">
        <v>152</v>
      </c>
      <c r="AU156" s="17" t="s">
        <v>88</v>
      </c>
      <c r="AY156" s="17" t="s">
        <v>151</v>
      </c>
      <c r="BE156" s="109">
        <f t="shared" si="29"/>
        <v>0</v>
      </c>
      <c r="BF156" s="109">
        <f t="shared" si="30"/>
        <v>0</v>
      </c>
      <c r="BG156" s="109">
        <f t="shared" si="31"/>
        <v>0</v>
      </c>
      <c r="BH156" s="109">
        <f t="shared" si="32"/>
        <v>0</v>
      </c>
      <c r="BI156" s="109">
        <f t="shared" si="33"/>
        <v>0</v>
      </c>
      <c r="BJ156" s="17" t="s">
        <v>85</v>
      </c>
      <c r="BK156" s="175">
        <f t="shared" si="34"/>
        <v>0</v>
      </c>
      <c r="BL156" s="17" t="s">
        <v>156</v>
      </c>
      <c r="BM156" s="17" t="s">
        <v>301</v>
      </c>
    </row>
    <row r="157" spans="2:65" s="1" customFormat="1" ht="22.5" customHeight="1">
      <c r="B157" s="34"/>
      <c r="C157" s="167" t="s">
        <v>242</v>
      </c>
      <c r="D157" s="167" t="s">
        <v>152</v>
      </c>
      <c r="E157" s="168" t="s">
        <v>175</v>
      </c>
      <c r="F157" s="241" t="s">
        <v>176</v>
      </c>
      <c r="G157" s="241"/>
      <c r="H157" s="241"/>
      <c r="I157" s="241"/>
      <c r="J157" s="169" t="s">
        <v>165</v>
      </c>
      <c r="K157" s="170">
        <v>2</v>
      </c>
      <c r="L157" s="239">
        <v>0</v>
      </c>
      <c r="M157" s="242"/>
      <c r="N157" s="240">
        <f t="shared" si="25"/>
        <v>0</v>
      </c>
      <c r="O157" s="240"/>
      <c r="P157" s="240"/>
      <c r="Q157" s="240"/>
      <c r="R157" s="36"/>
      <c r="T157" s="172" t="s">
        <v>20</v>
      </c>
      <c r="U157" s="43" t="s">
        <v>43</v>
      </c>
      <c r="V157" s="35"/>
      <c r="W157" s="173">
        <f t="shared" si="26"/>
        <v>0</v>
      </c>
      <c r="X157" s="173">
        <v>0</v>
      </c>
      <c r="Y157" s="173">
        <f t="shared" si="27"/>
        <v>0</v>
      </c>
      <c r="Z157" s="173">
        <v>0</v>
      </c>
      <c r="AA157" s="174">
        <f t="shared" si="28"/>
        <v>0</v>
      </c>
      <c r="AR157" s="17" t="s">
        <v>156</v>
      </c>
      <c r="AT157" s="17" t="s">
        <v>152</v>
      </c>
      <c r="AU157" s="17" t="s">
        <v>88</v>
      </c>
      <c r="AY157" s="17" t="s">
        <v>151</v>
      </c>
      <c r="BE157" s="109">
        <f t="shared" si="29"/>
        <v>0</v>
      </c>
      <c r="BF157" s="109">
        <f t="shared" si="30"/>
        <v>0</v>
      </c>
      <c r="BG157" s="109">
        <f t="shared" si="31"/>
        <v>0</v>
      </c>
      <c r="BH157" s="109">
        <f t="shared" si="32"/>
        <v>0</v>
      </c>
      <c r="BI157" s="109">
        <f t="shared" si="33"/>
        <v>0</v>
      </c>
      <c r="BJ157" s="17" t="s">
        <v>85</v>
      </c>
      <c r="BK157" s="175">
        <f t="shared" si="34"/>
        <v>0</v>
      </c>
      <c r="BL157" s="17" t="s">
        <v>156</v>
      </c>
      <c r="BM157" s="17" t="s">
        <v>303</v>
      </c>
    </row>
    <row r="158" spans="2:65" s="1" customFormat="1" ht="31.5" customHeight="1">
      <c r="B158" s="34"/>
      <c r="C158" s="176" t="s">
        <v>246</v>
      </c>
      <c r="D158" s="176" t="s">
        <v>158</v>
      </c>
      <c r="E158" s="177" t="s">
        <v>179</v>
      </c>
      <c r="F158" s="245" t="s">
        <v>180</v>
      </c>
      <c r="G158" s="245"/>
      <c r="H158" s="245"/>
      <c r="I158" s="245"/>
      <c r="J158" s="178" t="s">
        <v>165</v>
      </c>
      <c r="K158" s="179">
        <v>2</v>
      </c>
      <c r="L158" s="246">
        <v>0</v>
      </c>
      <c r="M158" s="247"/>
      <c r="N158" s="248">
        <f t="shared" si="25"/>
        <v>0</v>
      </c>
      <c r="O158" s="240"/>
      <c r="P158" s="240"/>
      <c r="Q158" s="240"/>
      <c r="R158" s="36"/>
      <c r="T158" s="172" t="s">
        <v>20</v>
      </c>
      <c r="U158" s="43" t="s">
        <v>43</v>
      </c>
      <c r="V158" s="35"/>
      <c r="W158" s="173">
        <f t="shared" si="26"/>
        <v>0</v>
      </c>
      <c r="X158" s="173">
        <v>4.8000000000000001E-2</v>
      </c>
      <c r="Y158" s="173">
        <f t="shared" si="27"/>
        <v>9.6000000000000002E-2</v>
      </c>
      <c r="Z158" s="173">
        <v>0</v>
      </c>
      <c r="AA158" s="174">
        <f t="shared" si="28"/>
        <v>0</v>
      </c>
      <c r="AR158" s="17" t="s">
        <v>161</v>
      </c>
      <c r="AT158" s="17" t="s">
        <v>158</v>
      </c>
      <c r="AU158" s="17" t="s">
        <v>88</v>
      </c>
      <c r="AY158" s="17" t="s">
        <v>151</v>
      </c>
      <c r="BE158" s="109">
        <f t="shared" si="29"/>
        <v>0</v>
      </c>
      <c r="BF158" s="109">
        <f t="shared" si="30"/>
        <v>0</v>
      </c>
      <c r="BG158" s="109">
        <f t="shared" si="31"/>
        <v>0</v>
      </c>
      <c r="BH158" s="109">
        <f t="shared" si="32"/>
        <v>0</v>
      </c>
      <c r="BI158" s="109">
        <f t="shared" si="33"/>
        <v>0</v>
      </c>
      <c r="BJ158" s="17" t="s">
        <v>85</v>
      </c>
      <c r="BK158" s="175">
        <f t="shared" si="34"/>
        <v>0</v>
      </c>
      <c r="BL158" s="17" t="s">
        <v>156</v>
      </c>
      <c r="BM158" s="17" t="s">
        <v>305</v>
      </c>
    </row>
    <row r="159" spans="2:65" s="1" customFormat="1" ht="22.5" customHeight="1">
      <c r="B159" s="34"/>
      <c r="C159" s="167" t="s">
        <v>251</v>
      </c>
      <c r="D159" s="167" t="s">
        <v>152</v>
      </c>
      <c r="E159" s="168" t="s">
        <v>183</v>
      </c>
      <c r="F159" s="241" t="s">
        <v>184</v>
      </c>
      <c r="G159" s="241"/>
      <c r="H159" s="241"/>
      <c r="I159" s="241"/>
      <c r="J159" s="169" t="s">
        <v>165</v>
      </c>
      <c r="K159" s="170">
        <v>2</v>
      </c>
      <c r="L159" s="239">
        <v>0</v>
      </c>
      <c r="M159" s="242"/>
      <c r="N159" s="240">
        <f t="shared" si="25"/>
        <v>0</v>
      </c>
      <c r="O159" s="240"/>
      <c r="P159" s="240"/>
      <c r="Q159" s="240"/>
      <c r="R159" s="36"/>
      <c r="T159" s="172" t="s">
        <v>20</v>
      </c>
      <c r="U159" s="43" t="s">
        <v>43</v>
      </c>
      <c r="V159" s="35"/>
      <c r="W159" s="173">
        <f t="shared" si="26"/>
        <v>0</v>
      </c>
      <c r="X159" s="173">
        <v>0</v>
      </c>
      <c r="Y159" s="173">
        <f t="shared" si="27"/>
        <v>0</v>
      </c>
      <c r="Z159" s="173">
        <v>0</v>
      </c>
      <c r="AA159" s="174">
        <f t="shared" si="28"/>
        <v>0</v>
      </c>
      <c r="AR159" s="17" t="s">
        <v>156</v>
      </c>
      <c r="AT159" s="17" t="s">
        <v>152</v>
      </c>
      <c r="AU159" s="17" t="s">
        <v>88</v>
      </c>
      <c r="AY159" s="17" t="s">
        <v>151</v>
      </c>
      <c r="BE159" s="109">
        <f t="shared" si="29"/>
        <v>0</v>
      </c>
      <c r="BF159" s="109">
        <f t="shared" si="30"/>
        <v>0</v>
      </c>
      <c r="BG159" s="109">
        <f t="shared" si="31"/>
        <v>0</v>
      </c>
      <c r="BH159" s="109">
        <f t="shared" si="32"/>
        <v>0</v>
      </c>
      <c r="BI159" s="109">
        <f t="shared" si="33"/>
        <v>0</v>
      </c>
      <c r="BJ159" s="17" t="s">
        <v>85</v>
      </c>
      <c r="BK159" s="175">
        <f t="shared" si="34"/>
        <v>0</v>
      </c>
      <c r="BL159" s="17" t="s">
        <v>156</v>
      </c>
      <c r="BM159" s="17" t="s">
        <v>307</v>
      </c>
    </row>
    <row r="160" spans="2:65" s="1" customFormat="1" ht="22.5" customHeight="1">
      <c r="B160" s="34"/>
      <c r="C160" s="176" t="s">
        <v>255</v>
      </c>
      <c r="D160" s="176" t="s">
        <v>158</v>
      </c>
      <c r="E160" s="177" t="s">
        <v>187</v>
      </c>
      <c r="F160" s="245" t="s">
        <v>188</v>
      </c>
      <c r="G160" s="245"/>
      <c r="H160" s="245"/>
      <c r="I160" s="245"/>
      <c r="J160" s="178" t="s">
        <v>165</v>
      </c>
      <c r="K160" s="179">
        <v>2</v>
      </c>
      <c r="L160" s="246">
        <v>0</v>
      </c>
      <c r="M160" s="247"/>
      <c r="N160" s="248">
        <f t="shared" si="25"/>
        <v>0</v>
      </c>
      <c r="O160" s="240"/>
      <c r="P160" s="240"/>
      <c r="Q160" s="240"/>
      <c r="R160" s="36"/>
      <c r="T160" s="172" t="s">
        <v>20</v>
      </c>
      <c r="U160" s="43" t="s">
        <v>43</v>
      </c>
      <c r="V160" s="35"/>
      <c r="W160" s="173">
        <f t="shared" si="26"/>
        <v>0</v>
      </c>
      <c r="X160" s="173">
        <v>4.13E-3</v>
      </c>
      <c r="Y160" s="173">
        <f t="shared" si="27"/>
        <v>8.26E-3</v>
      </c>
      <c r="Z160" s="173">
        <v>0</v>
      </c>
      <c r="AA160" s="174">
        <f t="shared" si="28"/>
        <v>0</v>
      </c>
      <c r="AR160" s="17" t="s">
        <v>161</v>
      </c>
      <c r="AT160" s="17" t="s">
        <v>158</v>
      </c>
      <c r="AU160" s="17" t="s">
        <v>88</v>
      </c>
      <c r="AY160" s="17" t="s">
        <v>151</v>
      </c>
      <c r="BE160" s="109">
        <f t="shared" si="29"/>
        <v>0</v>
      </c>
      <c r="BF160" s="109">
        <f t="shared" si="30"/>
        <v>0</v>
      </c>
      <c r="BG160" s="109">
        <f t="shared" si="31"/>
        <v>0</v>
      </c>
      <c r="BH160" s="109">
        <f t="shared" si="32"/>
        <v>0</v>
      </c>
      <c r="BI160" s="109">
        <f t="shared" si="33"/>
        <v>0</v>
      </c>
      <c r="BJ160" s="17" t="s">
        <v>85</v>
      </c>
      <c r="BK160" s="175">
        <f t="shared" si="34"/>
        <v>0</v>
      </c>
      <c r="BL160" s="17" t="s">
        <v>156</v>
      </c>
      <c r="BM160" s="17" t="s">
        <v>309</v>
      </c>
    </row>
    <row r="161" spans="2:65" s="1" customFormat="1" ht="22.5" customHeight="1">
      <c r="B161" s="34"/>
      <c r="C161" s="167" t="s">
        <v>259</v>
      </c>
      <c r="D161" s="167" t="s">
        <v>152</v>
      </c>
      <c r="E161" s="168" t="s">
        <v>191</v>
      </c>
      <c r="F161" s="241" t="s">
        <v>192</v>
      </c>
      <c r="G161" s="241"/>
      <c r="H161" s="241"/>
      <c r="I161" s="241"/>
      <c r="J161" s="169" t="s">
        <v>155</v>
      </c>
      <c r="K161" s="170">
        <v>70</v>
      </c>
      <c r="L161" s="239">
        <v>0</v>
      </c>
      <c r="M161" s="242"/>
      <c r="N161" s="240">
        <f t="shared" si="25"/>
        <v>0</v>
      </c>
      <c r="O161" s="240"/>
      <c r="P161" s="240"/>
      <c r="Q161" s="240"/>
      <c r="R161" s="36"/>
      <c r="T161" s="172" t="s">
        <v>20</v>
      </c>
      <c r="U161" s="43" t="s">
        <v>43</v>
      </c>
      <c r="V161" s="35"/>
      <c r="W161" s="173">
        <f t="shared" si="26"/>
        <v>0</v>
      </c>
      <c r="X161" s="173">
        <v>0</v>
      </c>
      <c r="Y161" s="173">
        <f t="shared" si="27"/>
        <v>0</v>
      </c>
      <c r="Z161" s="173">
        <v>0</v>
      </c>
      <c r="AA161" s="174">
        <f t="shared" si="28"/>
        <v>0</v>
      </c>
      <c r="AR161" s="17" t="s">
        <v>156</v>
      </c>
      <c r="AT161" s="17" t="s">
        <v>152</v>
      </c>
      <c r="AU161" s="17" t="s">
        <v>88</v>
      </c>
      <c r="AY161" s="17" t="s">
        <v>151</v>
      </c>
      <c r="BE161" s="109">
        <f t="shared" si="29"/>
        <v>0</v>
      </c>
      <c r="BF161" s="109">
        <f t="shared" si="30"/>
        <v>0</v>
      </c>
      <c r="BG161" s="109">
        <f t="shared" si="31"/>
        <v>0</v>
      </c>
      <c r="BH161" s="109">
        <f t="shared" si="32"/>
        <v>0</v>
      </c>
      <c r="BI161" s="109">
        <f t="shared" si="33"/>
        <v>0</v>
      </c>
      <c r="BJ161" s="17" t="s">
        <v>85</v>
      </c>
      <c r="BK161" s="175">
        <f t="shared" si="34"/>
        <v>0</v>
      </c>
      <c r="BL161" s="17" t="s">
        <v>156</v>
      </c>
      <c r="BM161" s="17" t="s">
        <v>311</v>
      </c>
    </row>
    <row r="162" spans="2:65" s="1" customFormat="1" ht="31.5" customHeight="1">
      <c r="B162" s="34"/>
      <c r="C162" s="176" t="s">
        <v>263</v>
      </c>
      <c r="D162" s="176" t="s">
        <v>158</v>
      </c>
      <c r="E162" s="177" t="s">
        <v>195</v>
      </c>
      <c r="F162" s="245" t="s">
        <v>196</v>
      </c>
      <c r="G162" s="245"/>
      <c r="H162" s="245"/>
      <c r="I162" s="245"/>
      <c r="J162" s="178" t="s">
        <v>197</v>
      </c>
      <c r="K162" s="179">
        <v>1.556</v>
      </c>
      <c r="L162" s="246">
        <v>0</v>
      </c>
      <c r="M162" s="247"/>
      <c r="N162" s="248">
        <f t="shared" si="25"/>
        <v>0</v>
      </c>
      <c r="O162" s="240"/>
      <c r="P162" s="240"/>
      <c r="Q162" s="240"/>
      <c r="R162" s="36"/>
      <c r="T162" s="172" t="s">
        <v>20</v>
      </c>
      <c r="U162" s="43" t="s">
        <v>43</v>
      </c>
      <c r="V162" s="35"/>
      <c r="W162" s="173">
        <f t="shared" si="26"/>
        <v>0</v>
      </c>
      <c r="X162" s="173">
        <v>1E-3</v>
      </c>
      <c r="Y162" s="173">
        <f t="shared" si="27"/>
        <v>1.5560000000000001E-3</v>
      </c>
      <c r="Z162" s="173">
        <v>0</v>
      </c>
      <c r="AA162" s="174">
        <f t="shared" si="28"/>
        <v>0</v>
      </c>
      <c r="AR162" s="17" t="s">
        <v>161</v>
      </c>
      <c r="AT162" s="17" t="s">
        <v>158</v>
      </c>
      <c r="AU162" s="17" t="s">
        <v>88</v>
      </c>
      <c r="AY162" s="17" t="s">
        <v>151</v>
      </c>
      <c r="BE162" s="109">
        <f t="shared" si="29"/>
        <v>0</v>
      </c>
      <c r="BF162" s="109">
        <f t="shared" si="30"/>
        <v>0</v>
      </c>
      <c r="BG162" s="109">
        <f t="shared" si="31"/>
        <v>0</v>
      </c>
      <c r="BH162" s="109">
        <f t="shared" si="32"/>
        <v>0</v>
      </c>
      <c r="BI162" s="109">
        <f t="shared" si="33"/>
        <v>0</v>
      </c>
      <c r="BJ162" s="17" t="s">
        <v>85</v>
      </c>
      <c r="BK162" s="175">
        <f t="shared" si="34"/>
        <v>0</v>
      </c>
      <c r="BL162" s="17" t="s">
        <v>156</v>
      </c>
      <c r="BM162" s="17" t="s">
        <v>313</v>
      </c>
    </row>
    <row r="163" spans="2:65" s="1" customFormat="1" ht="31.5" customHeight="1">
      <c r="B163" s="34"/>
      <c r="C163" s="176" t="s">
        <v>268</v>
      </c>
      <c r="D163" s="176" t="s">
        <v>158</v>
      </c>
      <c r="E163" s="177" t="s">
        <v>200</v>
      </c>
      <c r="F163" s="245" t="s">
        <v>201</v>
      </c>
      <c r="G163" s="245"/>
      <c r="H163" s="245"/>
      <c r="I163" s="245"/>
      <c r="J163" s="178" t="s">
        <v>197</v>
      </c>
      <c r="K163" s="179">
        <v>58.332999999999998</v>
      </c>
      <c r="L163" s="246">
        <v>0</v>
      </c>
      <c r="M163" s="247"/>
      <c r="N163" s="248">
        <f t="shared" si="25"/>
        <v>0</v>
      </c>
      <c r="O163" s="240"/>
      <c r="P163" s="240"/>
      <c r="Q163" s="240"/>
      <c r="R163" s="36"/>
      <c r="T163" s="172" t="s">
        <v>20</v>
      </c>
      <c r="U163" s="43" t="s">
        <v>43</v>
      </c>
      <c r="V163" s="35"/>
      <c r="W163" s="173">
        <f t="shared" si="26"/>
        <v>0</v>
      </c>
      <c r="X163" s="173">
        <v>1E-3</v>
      </c>
      <c r="Y163" s="173">
        <f t="shared" si="27"/>
        <v>5.8333000000000003E-2</v>
      </c>
      <c r="Z163" s="173">
        <v>0</v>
      </c>
      <c r="AA163" s="174">
        <f t="shared" si="28"/>
        <v>0</v>
      </c>
      <c r="AR163" s="17" t="s">
        <v>161</v>
      </c>
      <c r="AT163" s="17" t="s">
        <v>158</v>
      </c>
      <c r="AU163" s="17" t="s">
        <v>88</v>
      </c>
      <c r="AY163" s="17" t="s">
        <v>151</v>
      </c>
      <c r="BE163" s="109">
        <f t="shared" si="29"/>
        <v>0</v>
      </c>
      <c r="BF163" s="109">
        <f t="shared" si="30"/>
        <v>0</v>
      </c>
      <c r="BG163" s="109">
        <f t="shared" si="31"/>
        <v>0</v>
      </c>
      <c r="BH163" s="109">
        <f t="shared" si="32"/>
        <v>0</v>
      </c>
      <c r="BI163" s="109">
        <f t="shared" si="33"/>
        <v>0</v>
      </c>
      <c r="BJ163" s="17" t="s">
        <v>85</v>
      </c>
      <c r="BK163" s="175">
        <f t="shared" si="34"/>
        <v>0</v>
      </c>
      <c r="BL163" s="17" t="s">
        <v>156</v>
      </c>
      <c r="BM163" s="17" t="s">
        <v>315</v>
      </c>
    </row>
    <row r="164" spans="2:65" s="1" customFormat="1" ht="22.5" customHeight="1">
      <c r="B164" s="34"/>
      <c r="C164" s="167" t="s">
        <v>272</v>
      </c>
      <c r="D164" s="167" t="s">
        <v>152</v>
      </c>
      <c r="E164" s="168" t="s">
        <v>204</v>
      </c>
      <c r="F164" s="241" t="s">
        <v>205</v>
      </c>
      <c r="G164" s="241"/>
      <c r="H164" s="241"/>
      <c r="I164" s="241"/>
      <c r="J164" s="169" t="s">
        <v>165</v>
      </c>
      <c r="K164" s="170">
        <v>3</v>
      </c>
      <c r="L164" s="239">
        <v>0</v>
      </c>
      <c r="M164" s="242"/>
      <c r="N164" s="240">
        <f t="shared" si="25"/>
        <v>0</v>
      </c>
      <c r="O164" s="240"/>
      <c r="P164" s="240"/>
      <c r="Q164" s="240"/>
      <c r="R164" s="36"/>
      <c r="T164" s="172" t="s">
        <v>20</v>
      </c>
      <c r="U164" s="43" t="s">
        <v>43</v>
      </c>
      <c r="V164" s="35"/>
      <c r="W164" s="173">
        <f t="shared" si="26"/>
        <v>0</v>
      </c>
      <c r="X164" s="173">
        <v>0</v>
      </c>
      <c r="Y164" s="173">
        <f t="shared" si="27"/>
        <v>0</v>
      </c>
      <c r="Z164" s="173">
        <v>0</v>
      </c>
      <c r="AA164" s="174">
        <f t="shared" si="28"/>
        <v>0</v>
      </c>
      <c r="AR164" s="17" t="s">
        <v>156</v>
      </c>
      <c r="AT164" s="17" t="s">
        <v>152</v>
      </c>
      <c r="AU164" s="17" t="s">
        <v>88</v>
      </c>
      <c r="AY164" s="17" t="s">
        <v>151</v>
      </c>
      <c r="BE164" s="109">
        <f t="shared" si="29"/>
        <v>0</v>
      </c>
      <c r="BF164" s="109">
        <f t="shared" si="30"/>
        <v>0</v>
      </c>
      <c r="BG164" s="109">
        <f t="shared" si="31"/>
        <v>0</v>
      </c>
      <c r="BH164" s="109">
        <f t="shared" si="32"/>
        <v>0</v>
      </c>
      <c r="BI164" s="109">
        <f t="shared" si="33"/>
        <v>0</v>
      </c>
      <c r="BJ164" s="17" t="s">
        <v>85</v>
      </c>
      <c r="BK164" s="175">
        <f t="shared" si="34"/>
        <v>0</v>
      </c>
      <c r="BL164" s="17" t="s">
        <v>156</v>
      </c>
      <c r="BM164" s="17" t="s">
        <v>317</v>
      </c>
    </row>
    <row r="165" spans="2:65" s="1" customFormat="1" ht="31.5" customHeight="1">
      <c r="B165" s="34"/>
      <c r="C165" s="176" t="s">
        <v>276</v>
      </c>
      <c r="D165" s="176" t="s">
        <v>158</v>
      </c>
      <c r="E165" s="177" t="s">
        <v>208</v>
      </c>
      <c r="F165" s="245" t="s">
        <v>209</v>
      </c>
      <c r="G165" s="245"/>
      <c r="H165" s="245"/>
      <c r="I165" s="245"/>
      <c r="J165" s="178" t="s">
        <v>165</v>
      </c>
      <c r="K165" s="179">
        <v>3</v>
      </c>
      <c r="L165" s="246">
        <v>0</v>
      </c>
      <c r="M165" s="247"/>
      <c r="N165" s="248">
        <f t="shared" si="25"/>
        <v>0</v>
      </c>
      <c r="O165" s="240"/>
      <c r="P165" s="240"/>
      <c r="Q165" s="240"/>
      <c r="R165" s="36"/>
      <c r="T165" s="172" t="s">
        <v>20</v>
      </c>
      <c r="U165" s="43" t="s">
        <v>43</v>
      </c>
      <c r="V165" s="35"/>
      <c r="W165" s="173">
        <f t="shared" si="26"/>
        <v>0</v>
      </c>
      <c r="X165" s="173">
        <v>1.6000000000000001E-4</v>
      </c>
      <c r="Y165" s="173">
        <f t="shared" si="27"/>
        <v>4.8000000000000007E-4</v>
      </c>
      <c r="Z165" s="173">
        <v>0</v>
      </c>
      <c r="AA165" s="174">
        <f t="shared" si="28"/>
        <v>0</v>
      </c>
      <c r="AR165" s="17" t="s">
        <v>161</v>
      </c>
      <c r="AT165" s="17" t="s">
        <v>158</v>
      </c>
      <c r="AU165" s="17" t="s">
        <v>88</v>
      </c>
      <c r="AY165" s="17" t="s">
        <v>151</v>
      </c>
      <c r="BE165" s="109">
        <f t="shared" si="29"/>
        <v>0</v>
      </c>
      <c r="BF165" s="109">
        <f t="shared" si="30"/>
        <v>0</v>
      </c>
      <c r="BG165" s="109">
        <f t="shared" si="31"/>
        <v>0</v>
      </c>
      <c r="BH165" s="109">
        <f t="shared" si="32"/>
        <v>0</v>
      </c>
      <c r="BI165" s="109">
        <f t="shared" si="33"/>
        <v>0</v>
      </c>
      <c r="BJ165" s="17" t="s">
        <v>85</v>
      </c>
      <c r="BK165" s="175">
        <f t="shared" si="34"/>
        <v>0</v>
      </c>
      <c r="BL165" s="17" t="s">
        <v>156</v>
      </c>
      <c r="BM165" s="17" t="s">
        <v>319</v>
      </c>
    </row>
    <row r="166" spans="2:65" s="1" customFormat="1" ht="22.5" customHeight="1">
      <c r="B166" s="34"/>
      <c r="C166" s="167" t="s">
        <v>280</v>
      </c>
      <c r="D166" s="167" t="s">
        <v>152</v>
      </c>
      <c r="E166" s="168" t="s">
        <v>212</v>
      </c>
      <c r="F166" s="241" t="s">
        <v>213</v>
      </c>
      <c r="G166" s="241"/>
      <c r="H166" s="241"/>
      <c r="I166" s="241"/>
      <c r="J166" s="169" t="s">
        <v>165</v>
      </c>
      <c r="K166" s="170">
        <v>2</v>
      </c>
      <c r="L166" s="239">
        <v>0</v>
      </c>
      <c r="M166" s="242"/>
      <c r="N166" s="240">
        <f t="shared" si="25"/>
        <v>0</v>
      </c>
      <c r="O166" s="240"/>
      <c r="P166" s="240"/>
      <c r="Q166" s="240"/>
      <c r="R166" s="36"/>
      <c r="T166" s="172" t="s">
        <v>20</v>
      </c>
      <c r="U166" s="43" t="s">
        <v>43</v>
      </c>
      <c r="V166" s="35"/>
      <c r="W166" s="173">
        <f t="shared" si="26"/>
        <v>0</v>
      </c>
      <c r="X166" s="173">
        <v>0</v>
      </c>
      <c r="Y166" s="173">
        <f t="shared" si="27"/>
        <v>0</v>
      </c>
      <c r="Z166" s="173">
        <v>0</v>
      </c>
      <c r="AA166" s="174">
        <f t="shared" si="28"/>
        <v>0</v>
      </c>
      <c r="AR166" s="17" t="s">
        <v>156</v>
      </c>
      <c r="AT166" s="17" t="s">
        <v>152</v>
      </c>
      <c r="AU166" s="17" t="s">
        <v>88</v>
      </c>
      <c r="AY166" s="17" t="s">
        <v>151</v>
      </c>
      <c r="BE166" s="109">
        <f t="shared" si="29"/>
        <v>0</v>
      </c>
      <c r="BF166" s="109">
        <f t="shared" si="30"/>
        <v>0</v>
      </c>
      <c r="BG166" s="109">
        <f t="shared" si="31"/>
        <v>0</v>
      </c>
      <c r="BH166" s="109">
        <f t="shared" si="32"/>
        <v>0</v>
      </c>
      <c r="BI166" s="109">
        <f t="shared" si="33"/>
        <v>0</v>
      </c>
      <c r="BJ166" s="17" t="s">
        <v>85</v>
      </c>
      <c r="BK166" s="175">
        <f t="shared" si="34"/>
        <v>0</v>
      </c>
      <c r="BL166" s="17" t="s">
        <v>156</v>
      </c>
      <c r="BM166" s="17" t="s">
        <v>321</v>
      </c>
    </row>
    <row r="167" spans="2:65" s="1" customFormat="1" ht="44.25" customHeight="1">
      <c r="B167" s="34"/>
      <c r="C167" s="176" t="s">
        <v>284</v>
      </c>
      <c r="D167" s="176" t="s">
        <v>158</v>
      </c>
      <c r="E167" s="177" t="s">
        <v>216</v>
      </c>
      <c r="F167" s="245" t="s">
        <v>217</v>
      </c>
      <c r="G167" s="245"/>
      <c r="H167" s="245"/>
      <c r="I167" s="245"/>
      <c r="J167" s="178" t="s">
        <v>165</v>
      </c>
      <c r="K167" s="179">
        <v>2</v>
      </c>
      <c r="L167" s="246">
        <v>0</v>
      </c>
      <c r="M167" s="247"/>
      <c r="N167" s="248">
        <f t="shared" si="25"/>
        <v>0</v>
      </c>
      <c r="O167" s="240"/>
      <c r="P167" s="240"/>
      <c r="Q167" s="240"/>
      <c r="R167" s="36"/>
      <c r="T167" s="172" t="s">
        <v>20</v>
      </c>
      <c r="U167" s="43" t="s">
        <v>43</v>
      </c>
      <c r="V167" s="35"/>
      <c r="W167" s="173">
        <f t="shared" si="26"/>
        <v>0</v>
      </c>
      <c r="X167" s="173">
        <v>1.4999999999999999E-4</v>
      </c>
      <c r="Y167" s="173">
        <f t="shared" si="27"/>
        <v>2.9999999999999997E-4</v>
      </c>
      <c r="Z167" s="173">
        <v>0</v>
      </c>
      <c r="AA167" s="174">
        <f t="shared" si="28"/>
        <v>0</v>
      </c>
      <c r="AR167" s="17" t="s">
        <v>161</v>
      </c>
      <c r="AT167" s="17" t="s">
        <v>158</v>
      </c>
      <c r="AU167" s="17" t="s">
        <v>88</v>
      </c>
      <c r="AY167" s="17" t="s">
        <v>151</v>
      </c>
      <c r="BE167" s="109">
        <f t="shared" si="29"/>
        <v>0</v>
      </c>
      <c r="BF167" s="109">
        <f t="shared" si="30"/>
        <v>0</v>
      </c>
      <c r="BG167" s="109">
        <f t="shared" si="31"/>
        <v>0</v>
      </c>
      <c r="BH167" s="109">
        <f t="shared" si="32"/>
        <v>0</v>
      </c>
      <c r="BI167" s="109">
        <f t="shared" si="33"/>
        <v>0</v>
      </c>
      <c r="BJ167" s="17" t="s">
        <v>85</v>
      </c>
      <c r="BK167" s="175">
        <f t="shared" si="34"/>
        <v>0</v>
      </c>
      <c r="BL167" s="17" t="s">
        <v>156</v>
      </c>
      <c r="BM167" s="17" t="s">
        <v>323</v>
      </c>
    </row>
    <row r="168" spans="2:65" s="1" customFormat="1" ht="22.5" customHeight="1">
      <c r="B168" s="34"/>
      <c r="C168" s="167" t="s">
        <v>288</v>
      </c>
      <c r="D168" s="167" t="s">
        <v>152</v>
      </c>
      <c r="E168" s="168" t="s">
        <v>220</v>
      </c>
      <c r="F168" s="241" t="s">
        <v>221</v>
      </c>
      <c r="G168" s="241"/>
      <c r="H168" s="241"/>
      <c r="I168" s="241"/>
      <c r="J168" s="169" t="s">
        <v>165</v>
      </c>
      <c r="K168" s="170">
        <v>2</v>
      </c>
      <c r="L168" s="239">
        <v>0</v>
      </c>
      <c r="M168" s="242"/>
      <c r="N168" s="240">
        <f t="shared" si="25"/>
        <v>0</v>
      </c>
      <c r="O168" s="240"/>
      <c r="P168" s="240"/>
      <c r="Q168" s="240"/>
      <c r="R168" s="36"/>
      <c r="T168" s="172" t="s">
        <v>20</v>
      </c>
      <c r="U168" s="43" t="s">
        <v>43</v>
      </c>
      <c r="V168" s="35"/>
      <c r="W168" s="173">
        <f t="shared" si="26"/>
        <v>0</v>
      </c>
      <c r="X168" s="173">
        <v>0</v>
      </c>
      <c r="Y168" s="173">
        <f t="shared" si="27"/>
        <v>0</v>
      </c>
      <c r="Z168" s="173">
        <v>0</v>
      </c>
      <c r="AA168" s="174">
        <f t="shared" si="28"/>
        <v>0</v>
      </c>
      <c r="AR168" s="17" t="s">
        <v>156</v>
      </c>
      <c r="AT168" s="17" t="s">
        <v>152</v>
      </c>
      <c r="AU168" s="17" t="s">
        <v>88</v>
      </c>
      <c r="AY168" s="17" t="s">
        <v>151</v>
      </c>
      <c r="BE168" s="109">
        <f t="shared" si="29"/>
        <v>0</v>
      </c>
      <c r="BF168" s="109">
        <f t="shared" si="30"/>
        <v>0</v>
      </c>
      <c r="BG168" s="109">
        <f t="shared" si="31"/>
        <v>0</v>
      </c>
      <c r="BH168" s="109">
        <f t="shared" si="32"/>
        <v>0</v>
      </c>
      <c r="BI168" s="109">
        <f t="shared" si="33"/>
        <v>0</v>
      </c>
      <c r="BJ168" s="17" t="s">
        <v>85</v>
      </c>
      <c r="BK168" s="175">
        <f t="shared" si="34"/>
        <v>0</v>
      </c>
      <c r="BL168" s="17" t="s">
        <v>156</v>
      </c>
      <c r="BM168" s="17" t="s">
        <v>325</v>
      </c>
    </row>
    <row r="169" spans="2:65" s="1" customFormat="1" ht="31.5" customHeight="1">
      <c r="B169" s="34"/>
      <c r="C169" s="176" t="s">
        <v>292</v>
      </c>
      <c r="D169" s="176" t="s">
        <v>158</v>
      </c>
      <c r="E169" s="177" t="s">
        <v>224</v>
      </c>
      <c r="F169" s="245" t="s">
        <v>225</v>
      </c>
      <c r="G169" s="245"/>
      <c r="H169" s="245"/>
      <c r="I169" s="245"/>
      <c r="J169" s="178" t="s">
        <v>165</v>
      </c>
      <c r="K169" s="179">
        <v>2</v>
      </c>
      <c r="L169" s="246">
        <v>0</v>
      </c>
      <c r="M169" s="247"/>
      <c r="N169" s="248">
        <f t="shared" si="25"/>
        <v>0</v>
      </c>
      <c r="O169" s="240"/>
      <c r="P169" s="240"/>
      <c r="Q169" s="240"/>
      <c r="R169" s="36"/>
      <c r="T169" s="172" t="s">
        <v>20</v>
      </c>
      <c r="U169" s="43" t="s">
        <v>43</v>
      </c>
      <c r="V169" s="35"/>
      <c r="W169" s="173">
        <f t="shared" si="26"/>
        <v>0</v>
      </c>
      <c r="X169" s="173">
        <v>2.1000000000000001E-4</v>
      </c>
      <c r="Y169" s="173">
        <f t="shared" si="27"/>
        <v>4.2000000000000002E-4</v>
      </c>
      <c r="Z169" s="173">
        <v>0</v>
      </c>
      <c r="AA169" s="174">
        <f t="shared" si="28"/>
        <v>0</v>
      </c>
      <c r="AR169" s="17" t="s">
        <v>161</v>
      </c>
      <c r="AT169" s="17" t="s">
        <v>158</v>
      </c>
      <c r="AU169" s="17" t="s">
        <v>88</v>
      </c>
      <c r="AY169" s="17" t="s">
        <v>151</v>
      </c>
      <c r="BE169" s="109">
        <f t="shared" si="29"/>
        <v>0</v>
      </c>
      <c r="BF169" s="109">
        <f t="shared" si="30"/>
        <v>0</v>
      </c>
      <c r="BG169" s="109">
        <f t="shared" si="31"/>
        <v>0</v>
      </c>
      <c r="BH169" s="109">
        <f t="shared" si="32"/>
        <v>0</v>
      </c>
      <c r="BI169" s="109">
        <f t="shared" si="33"/>
        <v>0</v>
      </c>
      <c r="BJ169" s="17" t="s">
        <v>85</v>
      </c>
      <c r="BK169" s="175">
        <f t="shared" si="34"/>
        <v>0</v>
      </c>
      <c r="BL169" s="17" t="s">
        <v>156</v>
      </c>
      <c r="BM169" s="17" t="s">
        <v>327</v>
      </c>
    </row>
    <row r="170" spans="2:65" s="1" customFormat="1" ht="22.5" customHeight="1">
      <c r="B170" s="34"/>
      <c r="C170" s="167" t="s">
        <v>294</v>
      </c>
      <c r="D170" s="167" t="s">
        <v>152</v>
      </c>
      <c r="E170" s="168" t="s">
        <v>228</v>
      </c>
      <c r="F170" s="241" t="s">
        <v>229</v>
      </c>
      <c r="G170" s="241"/>
      <c r="H170" s="241"/>
      <c r="I170" s="241"/>
      <c r="J170" s="169" t="s">
        <v>155</v>
      </c>
      <c r="K170" s="170">
        <v>70</v>
      </c>
      <c r="L170" s="239">
        <v>0</v>
      </c>
      <c r="M170" s="242"/>
      <c r="N170" s="240">
        <f t="shared" si="25"/>
        <v>0</v>
      </c>
      <c r="O170" s="240"/>
      <c r="P170" s="240"/>
      <c r="Q170" s="240"/>
      <c r="R170" s="36"/>
      <c r="T170" s="172" t="s">
        <v>20</v>
      </c>
      <c r="U170" s="43" t="s">
        <v>43</v>
      </c>
      <c r="V170" s="35"/>
      <c r="W170" s="173">
        <f t="shared" si="26"/>
        <v>0</v>
      </c>
      <c r="X170" s="173">
        <v>0</v>
      </c>
      <c r="Y170" s="173">
        <f t="shared" si="27"/>
        <v>0</v>
      </c>
      <c r="Z170" s="173">
        <v>0</v>
      </c>
      <c r="AA170" s="174">
        <f t="shared" si="28"/>
        <v>0</v>
      </c>
      <c r="AR170" s="17" t="s">
        <v>156</v>
      </c>
      <c r="AT170" s="17" t="s">
        <v>152</v>
      </c>
      <c r="AU170" s="17" t="s">
        <v>88</v>
      </c>
      <c r="AY170" s="17" t="s">
        <v>151</v>
      </c>
      <c r="BE170" s="109">
        <f t="shared" si="29"/>
        <v>0</v>
      </c>
      <c r="BF170" s="109">
        <f t="shared" si="30"/>
        <v>0</v>
      </c>
      <c r="BG170" s="109">
        <f t="shared" si="31"/>
        <v>0</v>
      </c>
      <c r="BH170" s="109">
        <f t="shared" si="32"/>
        <v>0</v>
      </c>
      <c r="BI170" s="109">
        <f t="shared" si="33"/>
        <v>0</v>
      </c>
      <c r="BJ170" s="17" t="s">
        <v>85</v>
      </c>
      <c r="BK170" s="175">
        <f t="shared" si="34"/>
        <v>0</v>
      </c>
      <c r="BL170" s="17" t="s">
        <v>156</v>
      </c>
      <c r="BM170" s="17" t="s">
        <v>329</v>
      </c>
    </row>
    <row r="171" spans="2:65" s="1" customFormat="1" ht="22.5" customHeight="1">
      <c r="B171" s="34"/>
      <c r="C171" s="176" t="s">
        <v>296</v>
      </c>
      <c r="D171" s="176" t="s">
        <v>158</v>
      </c>
      <c r="E171" s="177" t="s">
        <v>231</v>
      </c>
      <c r="F171" s="245" t="s">
        <v>232</v>
      </c>
      <c r="G171" s="245"/>
      <c r="H171" s="245"/>
      <c r="I171" s="245"/>
      <c r="J171" s="178" t="s">
        <v>155</v>
      </c>
      <c r="K171" s="179">
        <v>81.2</v>
      </c>
      <c r="L171" s="246">
        <v>0</v>
      </c>
      <c r="M171" s="247"/>
      <c r="N171" s="248">
        <f t="shared" si="25"/>
        <v>0</v>
      </c>
      <c r="O171" s="240"/>
      <c r="P171" s="240"/>
      <c r="Q171" s="240"/>
      <c r="R171" s="36"/>
      <c r="T171" s="172" t="s">
        <v>20</v>
      </c>
      <c r="U171" s="43" t="s">
        <v>43</v>
      </c>
      <c r="V171" s="35"/>
      <c r="W171" s="173">
        <f t="shared" si="26"/>
        <v>0</v>
      </c>
      <c r="X171" s="173">
        <v>2.5000000000000001E-4</v>
      </c>
      <c r="Y171" s="173">
        <f t="shared" si="27"/>
        <v>2.0300000000000002E-2</v>
      </c>
      <c r="Z171" s="173">
        <v>0</v>
      </c>
      <c r="AA171" s="174">
        <f t="shared" si="28"/>
        <v>0</v>
      </c>
      <c r="AR171" s="17" t="s">
        <v>161</v>
      </c>
      <c r="AT171" s="17" t="s">
        <v>158</v>
      </c>
      <c r="AU171" s="17" t="s">
        <v>88</v>
      </c>
      <c r="AY171" s="17" t="s">
        <v>151</v>
      </c>
      <c r="BE171" s="109">
        <f t="shared" si="29"/>
        <v>0</v>
      </c>
      <c r="BF171" s="109">
        <f t="shared" si="30"/>
        <v>0</v>
      </c>
      <c r="BG171" s="109">
        <f t="shared" si="31"/>
        <v>0</v>
      </c>
      <c r="BH171" s="109">
        <f t="shared" si="32"/>
        <v>0</v>
      </c>
      <c r="BI171" s="109">
        <f t="shared" si="33"/>
        <v>0</v>
      </c>
      <c r="BJ171" s="17" t="s">
        <v>85</v>
      </c>
      <c r="BK171" s="175">
        <f t="shared" si="34"/>
        <v>0</v>
      </c>
      <c r="BL171" s="17" t="s">
        <v>156</v>
      </c>
      <c r="BM171" s="17" t="s">
        <v>331</v>
      </c>
    </row>
    <row r="172" spans="2:65" s="1" customFormat="1" ht="31.5" customHeight="1">
      <c r="B172" s="34"/>
      <c r="C172" s="167" t="s">
        <v>298</v>
      </c>
      <c r="D172" s="167" t="s">
        <v>152</v>
      </c>
      <c r="E172" s="168" t="s">
        <v>235</v>
      </c>
      <c r="F172" s="241" t="s">
        <v>236</v>
      </c>
      <c r="G172" s="241"/>
      <c r="H172" s="241"/>
      <c r="I172" s="241"/>
      <c r="J172" s="169" t="s">
        <v>155</v>
      </c>
      <c r="K172" s="170">
        <v>14</v>
      </c>
      <c r="L172" s="239">
        <v>0</v>
      </c>
      <c r="M172" s="242"/>
      <c r="N172" s="240">
        <f t="shared" si="25"/>
        <v>0</v>
      </c>
      <c r="O172" s="240"/>
      <c r="P172" s="240"/>
      <c r="Q172" s="240"/>
      <c r="R172" s="36"/>
      <c r="T172" s="172" t="s">
        <v>20</v>
      </c>
      <c r="U172" s="43" t="s">
        <v>43</v>
      </c>
      <c r="V172" s="35"/>
      <c r="W172" s="173">
        <f t="shared" si="26"/>
        <v>0</v>
      </c>
      <c r="X172" s="173">
        <v>0</v>
      </c>
      <c r="Y172" s="173">
        <f t="shared" si="27"/>
        <v>0</v>
      </c>
      <c r="Z172" s="173">
        <v>0</v>
      </c>
      <c r="AA172" s="174">
        <f t="shared" si="28"/>
        <v>0</v>
      </c>
      <c r="AR172" s="17" t="s">
        <v>156</v>
      </c>
      <c r="AT172" s="17" t="s">
        <v>152</v>
      </c>
      <c r="AU172" s="17" t="s">
        <v>88</v>
      </c>
      <c r="AY172" s="17" t="s">
        <v>151</v>
      </c>
      <c r="BE172" s="109">
        <f t="shared" si="29"/>
        <v>0</v>
      </c>
      <c r="BF172" s="109">
        <f t="shared" si="30"/>
        <v>0</v>
      </c>
      <c r="BG172" s="109">
        <f t="shared" si="31"/>
        <v>0</v>
      </c>
      <c r="BH172" s="109">
        <f t="shared" si="32"/>
        <v>0</v>
      </c>
      <c r="BI172" s="109">
        <f t="shared" si="33"/>
        <v>0</v>
      </c>
      <c r="BJ172" s="17" t="s">
        <v>85</v>
      </c>
      <c r="BK172" s="175">
        <f t="shared" si="34"/>
        <v>0</v>
      </c>
      <c r="BL172" s="17" t="s">
        <v>156</v>
      </c>
      <c r="BM172" s="17" t="s">
        <v>333</v>
      </c>
    </row>
    <row r="173" spans="2:65" s="1" customFormat="1" ht="31.5" customHeight="1">
      <c r="B173" s="34"/>
      <c r="C173" s="176" t="s">
        <v>300</v>
      </c>
      <c r="D173" s="176" t="s">
        <v>158</v>
      </c>
      <c r="E173" s="177" t="s">
        <v>239</v>
      </c>
      <c r="F173" s="245" t="s">
        <v>240</v>
      </c>
      <c r="G173" s="245"/>
      <c r="H173" s="245"/>
      <c r="I173" s="245"/>
      <c r="J173" s="178" t="s">
        <v>155</v>
      </c>
      <c r="K173" s="179">
        <v>14</v>
      </c>
      <c r="L173" s="246">
        <v>0</v>
      </c>
      <c r="M173" s="247"/>
      <c r="N173" s="248">
        <f t="shared" si="25"/>
        <v>0</v>
      </c>
      <c r="O173" s="240"/>
      <c r="P173" s="240"/>
      <c r="Q173" s="240"/>
      <c r="R173" s="36"/>
      <c r="T173" s="172" t="s">
        <v>20</v>
      </c>
      <c r="U173" s="43" t="s">
        <v>43</v>
      </c>
      <c r="V173" s="35"/>
      <c r="W173" s="173">
        <f t="shared" si="26"/>
        <v>0</v>
      </c>
      <c r="X173" s="173">
        <v>1.3999999999999999E-4</v>
      </c>
      <c r="Y173" s="173">
        <f t="shared" si="27"/>
        <v>1.9599999999999999E-3</v>
      </c>
      <c r="Z173" s="173">
        <v>0</v>
      </c>
      <c r="AA173" s="174">
        <f t="shared" si="28"/>
        <v>0</v>
      </c>
      <c r="AR173" s="17" t="s">
        <v>161</v>
      </c>
      <c r="AT173" s="17" t="s">
        <v>158</v>
      </c>
      <c r="AU173" s="17" t="s">
        <v>88</v>
      </c>
      <c r="AY173" s="17" t="s">
        <v>151</v>
      </c>
      <c r="BE173" s="109">
        <f t="shared" si="29"/>
        <v>0</v>
      </c>
      <c r="BF173" s="109">
        <f t="shared" si="30"/>
        <v>0</v>
      </c>
      <c r="BG173" s="109">
        <f t="shared" si="31"/>
        <v>0</v>
      </c>
      <c r="BH173" s="109">
        <f t="shared" si="32"/>
        <v>0</v>
      </c>
      <c r="BI173" s="109">
        <f t="shared" si="33"/>
        <v>0</v>
      </c>
      <c r="BJ173" s="17" t="s">
        <v>85</v>
      </c>
      <c r="BK173" s="175">
        <f t="shared" si="34"/>
        <v>0</v>
      </c>
      <c r="BL173" s="17" t="s">
        <v>156</v>
      </c>
      <c r="BM173" s="17" t="s">
        <v>335</v>
      </c>
    </row>
    <row r="174" spans="2:65" s="9" customFormat="1" ht="22.35" customHeight="1">
      <c r="B174" s="156"/>
      <c r="C174" s="157"/>
      <c r="D174" s="166" t="s">
        <v>120</v>
      </c>
      <c r="E174" s="166"/>
      <c r="F174" s="166"/>
      <c r="G174" s="166"/>
      <c r="H174" s="166"/>
      <c r="I174" s="166"/>
      <c r="J174" s="166"/>
      <c r="K174" s="166"/>
      <c r="L174" s="166"/>
      <c r="M174" s="166"/>
      <c r="N174" s="232">
        <f>BK174</f>
        <v>0</v>
      </c>
      <c r="O174" s="233"/>
      <c r="P174" s="233"/>
      <c r="Q174" s="233"/>
      <c r="R174" s="159"/>
      <c r="T174" s="160"/>
      <c r="U174" s="157"/>
      <c r="V174" s="157"/>
      <c r="W174" s="161">
        <f>SUM(W175:W187)</f>
        <v>0</v>
      </c>
      <c r="X174" s="157"/>
      <c r="Y174" s="161">
        <f>SUM(Y175:Y187)</f>
        <v>4.2195552000000003</v>
      </c>
      <c r="Z174" s="157"/>
      <c r="AA174" s="162">
        <f>SUM(AA175:AA187)</f>
        <v>0</v>
      </c>
      <c r="AR174" s="163" t="s">
        <v>88</v>
      </c>
      <c r="AT174" s="164" t="s">
        <v>75</v>
      </c>
      <c r="AU174" s="164" t="s">
        <v>85</v>
      </c>
      <c r="AY174" s="163" t="s">
        <v>151</v>
      </c>
      <c r="BK174" s="165">
        <f>SUM(BK175:BK187)</f>
        <v>0</v>
      </c>
    </row>
    <row r="175" spans="2:65" s="1" customFormat="1" ht="31.5" customHeight="1">
      <c r="B175" s="34"/>
      <c r="C175" s="167" t="s">
        <v>302</v>
      </c>
      <c r="D175" s="167" t="s">
        <v>152</v>
      </c>
      <c r="E175" s="168" t="s">
        <v>243</v>
      </c>
      <c r="F175" s="241" t="s">
        <v>244</v>
      </c>
      <c r="G175" s="241"/>
      <c r="H175" s="241"/>
      <c r="I175" s="241"/>
      <c r="J175" s="169" t="s">
        <v>165</v>
      </c>
      <c r="K175" s="170">
        <v>2</v>
      </c>
      <c r="L175" s="239">
        <v>0</v>
      </c>
      <c r="M175" s="242"/>
      <c r="N175" s="240">
        <f t="shared" ref="N175:N187" si="35">ROUND(L175*K175,3)</f>
        <v>0</v>
      </c>
      <c r="O175" s="240"/>
      <c r="P175" s="240"/>
      <c r="Q175" s="240"/>
      <c r="R175" s="36"/>
      <c r="T175" s="172" t="s">
        <v>20</v>
      </c>
      <c r="U175" s="43" t="s">
        <v>43</v>
      </c>
      <c r="V175" s="35"/>
      <c r="W175" s="173">
        <f t="shared" ref="W175:W187" si="36">V175*K175</f>
        <v>0</v>
      </c>
      <c r="X175" s="173">
        <v>1.16E-3</v>
      </c>
      <c r="Y175" s="173">
        <f t="shared" ref="Y175:Y187" si="37">X175*K175</f>
        <v>2.32E-3</v>
      </c>
      <c r="Z175" s="173">
        <v>0</v>
      </c>
      <c r="AA175" s="174">
        <f t="shared" ref="AA175:AA187" si="38">Z175*K175</f>
        <v>0</v>
      </c>
      <c r="AR175" s="17" t="s">
        <v>156</v>
      </c>
      <c r="AT175" s="17" t="s">
        <v>152</v>
      </c>
      <c r="AU175" s="17" t="s">
        <v>88</v>
      </c>
      <c r="AY175" s="17" t="s">
        <v>151</v>
      </c>
      <c r="BE175" s="109">
        <f t="shared" ref="BE175:BE187" si="39">IF(U175="základná",N175,0)</f>
        <v>0</v>
      </c>
      <c r="BF175" s="109">
        <f t="shared" ref="BF175:BF187" si="40">IF(U175="znížená",N175,0)</f>
        <v>0</v>
      </c>
      <c r="BG175" s="109">
        <f t="shared" ref="BG175:BG187" si="41">IF(U175="zákl. prenesená",N175,0)</f>
        <v>0</v>
      </c>
      <c r="BH175" s="109">
        <f t="shared" ref="BH175:BH187" si="42">IF(U175="zníž. prenesená",N175,0)</f>
        <v>0</v>
      </c>
      <c r="BI175" s="109">
        <f t="shared" ref="BI175:BI187" si="43">IF(U175="nulová",N175,0)</f>
        <v>0</v>
      </c>
      <c r="BJ175" s="17" t="s">
        <v>85</v>
      </c>
      <c r="BK175" s="175">
        <f t="shared" ref="BK175:BK187" si="44">ROUND(L175*K175,3)</f>
        <v>0</v>
      </c>
      <c r="BL175" s="17" t="s">
        <v>156</v>
      </c>
      <c r="BM175" s="17" t="s">
        <v>337</v>
      </c>
    </row>
    <row r="176" spans="2:65" s="1" customFormat="1" ht="22.5" customHeight="1">
      <c r="B176" s="34"/>
      <c r="C176" s="167" t="s">
        <v>304</v>
      </c>
      <c r="D176" s="167" t="s">
        <v>152</v>
      </c>
      <c r="E176" s="168" t="s">
        <v>247</v>
      </c>
      <c r="F176" s="241" t="s">
        <v>248</v>
      </c>
      <c r="G176" s="241"/>
      <c r="H176" s="241"/>
      <c r="I176" s="241"/>
      <c r="J176" s="169" t="s">
        <v>249</v>
      </c>
      <c r="K176" s="170">
        <v>0.72</v>
      </c>
      <c r="L176" s="239">
        <v>0</v>
      </c>
      <c r="M176" s="242"/>
      <c r="N176" s="240">
        <f t="shared" si="35"/>
        <v>0</v>
      </c>
      <c r="O176" s="240"/>
      <c r="P176" s="240"/>
      <c r="Q176" s="240"/>
      <c r="R176" s="36"/>
      <c r="T176" s="172" t="s">
        <v>20</v>
      </c>
      <c r="U176" s="43" t="s">
        <v>43</v>
      </c>
      <c r="V176" s="35"/>
      <c r="W176" s="173">
        <f t="shared" si="36"/>
        <v>0</v>
      </c>
      <c r="X176" s="173">
        <v>2.32341</v>
      </c>
      <c r="Y176" s="173">
        <f t="shared" si="37"/>
        <v>1.6728551999999999</v>
      </c>
      <c r="Z176" s="173">
        <v>0</v>
      </c>
      <c r="AA176" s="174">
        <f t="shared" si="38"/>
        <v>0</v>
      </c>
      <c r="AR176" s="17" t="s">
        <v>156</v>
      </c>
      <c r="AT176" s="17" t="s">
        <v>152</v>
      </c>
      <c r="AU176" s="17" t="s">
        <v>88</v>
      </c>
      <c r="AY176" s="17" t="s">
        <v>151</v>
      </c>
      <c r="BE176" s="109">
        <f t="shared" si="39"/>
        <v>0</v>
      </c>
      <c r="BF176" s="109">
        <f t="shared" si="40"/>
        <v>0</v>
      </c>
      <c r="BG176" s="109">
        <f t="shared" si="41"/>
        <v>0</v>
      </c>
      <c r="BH176" s="109">
        <f t="shared" si="42"/>
        <v>0</v>
      </c>
      <c r="BI176" s="109">
        <f t="shared" si="43"/>
        <v>0</v>
      </c>
      <c r="BJ176" s="17" t="s">
        <v>85</v>
      </c>
      <c r="BK176" s="175">
        <f t="shared" si="44"/>
        <v>0</v>
      </c>
      <c r="BL176" s="17" t="s">
        <v>156</v>
      </c>
      <c r="BM176" s="17" t="s">
        <v>339</v>
      </c>
    </row>
    <row r="177" spans="2:65" s="1" customFormat="1" ht="31.5" customHeight="1">
      <c r="B177" s="34"/>
      <c r="C177" s="167" t="s">
        <v>306</v>
      </c>
      <c r="D177" s="167" t="s">
        <v>152</v>
      </c>
      <c r="E177" s="168" t="s">
        <v>252</v>
      </c>
      <c r="F177" s="241" t="s">
        <v>253</v>
      </c>
      <c r="G177" s="241"/>
      <c r="H177" s="241"/>
      <c r="I177" s="241"/>
      <c r="J177" s="169" t="s">
        <v>165</v>
      </c>
      <c r="K177" s="170">
        <v>2</v>
      </c>
      <c r="L177" s="239">
        <v>0</v>
      </c>
      <c r="M177" s="242"/>
      <c r="N177" s="240">
        <f t="shared" si="35"/>
        <v>0</v>
      </c>
      <c r="O177" s="240"/>
      <c r="P177" s="240"/>
      <c r="Q177" s="240"/>
      <c r="R177" s="36"/>
      <c r="T177" s="172" t="s">
        <v>20</v>
      </c>
      <c r="U177" s="43" t="s">
        <v>43</v>
      </c>
      <c r="V177" s="35"/>
      <c r="W177" s="173">
        <f t="shared" si="36"/>
        <v>0</v>
      </c>
      <c r="X177" s="173">
        <v>0</v>
      </c>
      <c r="Y177" s="173">
        <f t="shared" si="37"/>
        <v>0</v>
      </c>
      <c r="Z177" s="173">
        <v>0</v>
      </c>
      <c r="AA177" s="174">
        <f t="shared" si="38"/>
        <v>0</v>
      </c>
      <c r="AR177" s="17" t="s">
        <v>156</v>
      </c>
      <c r="AT177" s="17" t="s">
        <v>152</v>
      </c>
      <c r="AU177" s="17" t="s">
        <v>88</v>
      </c>
      <c r="AY177" s="17" t="s">
        <v>151</v>
      </c>
      <c r="BE177" s="109">
        <f t="shared" si="39"/>
        <v>0</v>
      </c>
      <c r="BF177" s="109">
        <f t="shared" si="40"/>
        <v>0</v>
      </c>
      <c r="BG177" s="109">
        <f t="shared" si="41"/>
        <v>0</v>
      </c>
      <c r="BH177" s="109">
        <f t="shared" si="42"/>
        <v>0</v>
      </c>
      <c r="BI177" s="109">
        <f t="shared" si="43"/>
        <v>0</v>
      </c>
      <c r="BJ177" s="17" t="s">
        <v>85</v>
      </c>
      <c r="BK177" s="175">
        <f t="shared" si="44"/>
        <v>0</v>
      </c>
      <c r="BL177" s="17" t="s">
        <v>156</v>
      </c>
      <c r="BM177" s="17" t="s">
        <v>341</v>
      </c>
    </row>
    <row r="178" spans="2:65" s="1" customFormat="1" ht="31.5" customHeight="1">
      <c r="B178" s="34"/>
      <c r="C178" s="167" t="s">
        <v>308</v>
      </c>
      <c r="D178" s="167" t="s">
        <v>152</v>
      </c>
      <c r="E178" s="168" t="s">
        <v>256</v>
      </c>
      <c r="F178" s="241" t="s">
        <v>257</v>
      </c>
      <c r="G178" s="241"/>
      <c r="H178" s="241"/>
      <c r="I178" s="241"/>
      <c r="J178" s="169" t="s">
        <v>155</v>
      </c>
      <c r="K178" s="170">
        <v>70</v>
      </c>
      <c r="L178" s="239">
        <v>0</v>
      </c>
      <c r="M178" s="242"/>
      <c r="N178" s="240">
        <f t="shared" si="35"/>
        <v>0</v>
      </c>
      <c r="O178" s="240"/>
      <c r="P178" s="240"/>
      <c r="Q178" s="240"/>
      <c r="R178" s="36"/>
      <c r="T178" s="172" t="s">
        <v>20</v>
      </c>
      <c r="U178" s="43" t="s">
        <v>43</v>
      </c>
      <c r="V178" s="35"/>
      <c r="W178" s="173">
        <f t="shared" si="36"/>
        <v>0</v>
      </c>
      <c r="X178" s="173">
        <v>0</v>
      </c>
      <c r="Y178" s="173">
        <f t="shared" si="37"/>
        <v>0</v>
      </c>
      <c r="Z178" s="173">
        <v>0</v>
      </c>
      <c r="AA178" s="174">
        <f t="shared" si="38"/>
        <v>0</v>
      </c>
      <c r="AR178" s="17" t="s">
        <v>156</v>
      </c>
      <c r="AT178" s="17" t="s">
        <v>152</v>
      </c>
      <c r="AU178" s="17" t="s">
        <v>88</v>
      </c>
      <c r="AY178" s="17" t="s">
        <v>151</v>
      </c>
      <c r="BE178" s="109">
        <f t="shared" si="39"/>
        <v>0</v>
      </c>
      <c r="BF178" s="109">
        <f t="shared" si="40"/>
        <v>0</v>
      </c>
      <c r="BG178" s="109">
        <f t="shared" si="41"/>
        <v>0</v>
      </c>
      <c r="BH178" s="109">
        <f t="shared" si="42"/>
        <v>0</v>
      </c>
      <c r="BI178" s="109">
        <f t="shared" si="43"/>
        <v>0</v>
      </c>
      <c r="BJ178" s="17" t="s">
        <v>85</v>
      </c>
      <c r="BK178" s="175">
        <f t="shared" si="44"/>
        <v>0</v>
      </c>
      <c r="BL178" s="17" t="s">
        <v>156</v>
      </c>
      <c r="BM178" s="17" t="s">
        <v>343</v>
      </c>
    </row>
    <row r="179" spans="2:65" s="1" customFormat="1" ht="44.25" customHeight="1">
      <c r="B179" s="34"/>
      <c r="C179" s="167" t="s">
        <v>310</v>
      </c>
      <c r="D179" s="167" t="s">
        <v>152</v>
      </c>
      <c r="E179" s="168" t="s">
        <v>260</v>
      </c>
      <c r="F179" s="241" t="s">
        <v>261</v>
      </c>
      <c r="G179" s="241"/>
      <c r="H179" s="241"/>
      <c r="I179" s="241"/>
      <c r="J179" s="169" t="s">
        <v>155</v>
      </c>
      <c r="K179" s="170">
        <v>70</v>
      </c>
      <c r="L179" s="239">
        <v>0</v>
      </c>
      <c r="M179" s="242"/>
      <c r="N179" s="240">
        <f t="shared" si="35"/>
        <v>0</v>
      </c>
      <c r="O179" s="240"/>
      <c r="P179" s="240"/>
      <c r="Q179" s="240"/>
      <c r="R179" s="36"/>
      <c r="T179" s="172" t="s">
        <v>20</v>
      </c>
      <c r="U179" s="43" t="s">
        <v>43</v>
      </c>
      <c r="V179" s="35"/>
      <c r="W179" s="173">
        <f t="shared" si="36"/>
        <v>0</v>
      </c>
      <c r="X179" s="173">
        <v>0</v>
      </c>
      <c r="Y179" s="173">
        <f t="shared" si="37"/>
        <v>0</v>
      </c>
      <c r="Z179" s="173">
        <v>0</v>
      </c>
      <c r="AA179" s="174">
        <f t="shared" si="38"/>
        <v>0</v>
      </c>
      <c r="AR179" s="17" t="s">
        <v>156</v>
      </c>
      <c r="AT179" s="17" t="s">
        <v>152</v>
      </c>
      <c r="AU179" s="17" t="s">
        <v>88</v>
      </c>
      <c r="AY179" s="17" t="s">
        <v>151</v>
      </c>
      <c r="BE179" s="109">
        <f t="shared" si="39"/>
        <v>0</v>
      </c>
      <c r="BF179" s="109">
        <f t="shared" si="40"/>
        <v>0</v>
      </c>
      <c r="BG179" s="109">
        <f t="shared" si="41"/>
        <v>0</v>
      </c>
      <c r="BH179" s="109">
        <f t="shared" si="42"/>
        <v>0</v>
      </c>
      <c r="BI179" s="109">
        <f t="shared" si="43"/>
        <v>0</v>
      </c>
      <c r="BJ179" s="17" t="s">
        <v>85</v>
      </c>
      <c r="BK179" s="175">
        <f t="shared" si="44"/>
        <v>0</v>
      </c>
      <c r="BL179" s="17" t="s">
        <v>156</v>
      </c>
      <c r="BM179" s="17" t="s">
        <v>345</v>
      </c>
    </row>
    <row r="180" spans="2:65" s="1" customFormat="1" ht="22.5" customHeight="1">
      <c r="B180" s="34"/>
      <c r="C180" s="176" t="s">
        <v>312</v>
      </c>
      <c r="D180" s="176" t="s">
        <v>158</v>
      </c>
      <c r="E180" s="177" t="s">
        <v>264</v>
      </c>
      <c r="F180" s="245" t="s">
        <v>265</v>
      </c>
      <c r="G180" s="245"/>
      <c r="H180" s="245"/>
      <c r="I180" s="245"/>
      <c r="J180" s="178" t="s">
        <v>266</v>
      </c>
      <c r="K180" s="179">
        <v>2.52</v>
      </c>
      <c r="L180" s="246">
        <v>0</v>
      </c>
      <c r="M180" s="247"/>
      <c r="N180" s="248">
        <f t="shared" si="35"/>
        <v>0</v>
      </c>
      <c r="O180" s="240"/>
      <c r="P180" s="240"/>
      <c r="Q180" s="240"/>
      <c r="R180" s="36"/>
      <c r="T180" s="172" t="s">
        <v>20</v>
      </c>
      <c r="U180" s="43" t="s">
        <v>43</v>
      </c>
      <c r="V180" s="35"/>
      <c r="W180" s="173">
        <f t="shared" si="36"/>
        <v>0</v>
      </c>
      <c r="X180" s="173">
        <v>1</v>
      </c>
      <c r="Y180" s="173">
        <f t="shared" si="37"/>
        <v>2.52</v>
      </c>
      <c r="Z180" s="173">
        <v>0</v>
      </c>
      <c r="AA180" s="174">
        <f t="shared" si="38"/>
        <v>0</v>
      </c>
      <c r="AR180" s="17" t="s">
        <v>161</v>
      </c>
      <c r="AT180" s="17" t="s">
        <v>158</v>
      </c>
      <c r="AU180" s="17" t="s">
        <v>88</v>
      </c>
      <c r="AY180" s="17" t="s">
        <v>151</v>
      </c>
      <c r="BE180" s="109">
        <f t="shared" si="39"/>
        <v>0</v>
      </c>
      <c r="BF180" s="109">
        <f t="shared" si="40"/>
        <v>0</v>
      </c>
      <c r="BG180" s="109">
        <f t="shared" si="41"/>
        <v>0</v>
      </c>
      <c r="BH180" s="109">
        <f t="shared" si="42"/>
        <v>0</v>
      </c>
      <c r="BI180" s="109">
        <f t="shared" si="43"/>
        <v>0</v>
      </c>
      <c r="BJ180" s="17" t="s">
        <v>85</v>
      </c>
      <c r="BK180" s="175">
        <f t="shared" si="44"/>
        <v>0</v>
      </c>
      <c r="BL180" s="17" t="s">
        <v>156</v>
      </c>
      <c r="BM180" s="17" t="s">
        <v>347</v>
      </c>
    </row>
    <row r="181" spans="2:65" s="1" customFormat="1" ht="31.5" customHeight="1">
      <c r="B181" s="34"/>
      <c r="C181" s="167" t="s">
        <v>314</v>
      </c>
      <c r="D181" s="167" t="s">
        <v>152</v>
      </c>
      <c r="E181" s="168" t="s">
        <v>269</v>
      </c>
      <c r="F181" s="241" t="s">
        <v>270</v>
      </c>
      <c r="G181" s="241"/>
      <c r="H181" s="241"/>
      <c r="I181" s="241"/>
      <c r="J181" s="169" t="s">
        <v>155</v>
      </c>
      <c r="K181" s="170">
        <v>70</v>
      </c>
      <c r="L181" s="239">
        <v>0</v>
      </c>
      <c r="M181" s="242"/>
      <c r="N181" s="240">
        <f t="shared" si="35"/>
        <v>0</v>
      </c>
      <c r="O181" s="240"/>
      <c r="P181" s="240"/>
      <c r="Q181" s="240"/>
      <c r="R181" s="36"/>
      <c r="T181" s="172" t="s">
        <v>20</v>
      </c>
      <c r="U181" s="43" t="s">
        <v>43</v>
      </c>
      <c r="V181" s="35"/>
      <c r="W181" s="173">
        <f t="shared" si="36"/>
        <v>0</v>
      </c>
      <c r="X181" s="173">
        <v>0</v>
      </c>
      <c r="Y181" s="173">
        <f t="shared" si="37"/>
        <v>0</v>
      </c>
      <c r="Z181" s="173">
        <v>0</v>
      </c>
      <c r="AA181" s="174">
        <f t="shared" si="38"/>
        <v>0</v>
      </c>
      <c r="AR181" s="17" t="s">
        <v>156</v>
      </c>
      <c r="AT181" s="17" t="s">
        <v>152</v>
      </c>
      <c r="AU181" s="17" t="s">
        <v>88</v>
      </c>
      <c r="AY181" s="17" t="s">
        <v>151</v>
      </c>
      <c r="BE181" s="109">
        <f t="shared" si="39"/>
        <v>0</v>
      </c>
      <c r="BF181" s="109">
        <f t="shared" si="40"/>
        <v>0</v>
      </c>
      <c r="BG181" s="109">
        <f t="shared" si="41"/>
        <v>0</v>
      </c>
      <c r="BH181" s="109">
        <f t="shared" si="42"/>
        <v>0</v>
      </c>
      <c r="BI181" s="109">
        <f t="shared" si="43"/>
        <v>0</v>
      </c>
      <c r="BJ181" s="17" t="s">
        <v>85</v>
      </c>
      <c r="BK181" s="175">
        <f t="shared" si="44"/>
        <v>0</v>
      </c>
      <c r="BL181" s="17" t="s">
        <v>156</v>
      </c>
      <c r="BM181" s="17" t="s">
        <v>349</v>
      </c>
    </row>
    <row r="182" spans="2:65" s="1" customFormat="1" ht="22.5" customHeight="1">
      <c r="B182" s="34"/>
      <c r="C182" s="176" t="s">
        <v>316</v>
      </c>
      <c r="D182" s="176" t="s">
        <v>158</v>
      </c>
      <c r="E182" s="177" t="s">
        <v>273</v>
      </c>
      <c r="F182" s="245" t="s">
        <v>274</v>
      </c>
      <c r="G182" s="245"/>
      <c r="H182" s="245"/>
      <c r="I182" s="245"/>
      <c r="J182" s="178" t="s">
        <v>155</v>
      </c>
      <c r="K182" s="179">
        <v>70</v>
      </c>
      <c r="L182" s="246">
        <v>0</v>
      </c>
      <c r="M182" s="247"/>
      <c r="N182" s="248">
        <f t="shared" si="35"/>
        <v>0</v>
      </c>
      <c r="O182" s="240"/>
      <c r="P182" s="240"/>
      <c r="Q182" s="240"/>
      <c r="R182" s="36"/>
      <c r="T182" s="172" t="s">
        <v>20</v>
      </c>
      <c r="U182" s="43" t="s">
        <v>43</v>
      </c>
      <c r="V182" s="35"/>
      <c r="W182" s="173">
        <f t="shared" si="36"/>
        <v>0</v>
      </c>
      <c r="X182" s="173">
        <v>2.1000000000000001E-4</v>
      </c>
      <c r="Y182" s="173">
        <f t="shared" si="37"/>
        <v>1.4700000000000001E-2</v>
      </c>
      <c r="Z182" s="173">
        <v>0</v>
      </c>
      <c r="AA182" s="174">
        <f t="shared" si="38"/>
        <v>0</v>
      </c>
      <c r="AR182" s="17" t="s">
        <v>161</v>
      </c>
      <c r="AT182" s="17" t="s">
        <v>158</v>
      </c>
      <c r="AU182" s="17" t="s">
        <v>88</v>
      </c>
      <c r="AY182" s="17" t="s">
        <v>151</v>
      </c>
      <c r="BE182" s="109">
        <f t="shared" si="39"/>
        <v>0</v>
      </c>
      <c r="BF182" s="109">
        <f t="shared" si="40"/>
        <v>0</v>
      </c>
      <c r="BG182" s="109">
        <f t="shared" si="41"/>
        <v>0</v>
      </c>
      <c r="BH182" s="109">
        <f t="shared" si="42"/>
        <v>0</v>
      </c>
      <c r="BI182" s="109">
        <f t="shared" si="43"/>
        <v>0</v>
      </c>
      <c r="BJ182" s="17" t="s">
        <v>85</v>
      </c>
      <c r="BK182" s="175">
        <f t="shared" si="44"/>
        <v>0</v>
      </c>
      <c r="BL182" s="17" t="s">
        <v>156</v>
      </c>
      <c r="BM182" s="17" t="s">
        <v>350</v>
      </c>
    </row>
    <row r="183" spans="2:65" s="1" customFormat="1" ht="44.25" customHeight="1">
      <c r="B183" s="34"/>
      <c r="C183" s="167" t="s">
        <v>318</v>
      </c>
      <c r="D183" s="167" t="s">
        <v>152</v>
      </c>
      <c r="E183" s="168" t="s">
        <v>277</v>
      </c>
      <c r="F183" s="241" t="s">
        <v>278</v>
      </c>
      <c r="G183" s="241"/>
      <c r="H183" s="241"/>
      <c r="I183" s="241"/>
      <c r="J183" s="169" t="s">
        <v>155</v>
      </c>
      <c r="K183" s="170">
        <v>70</v>
      </c>
      <c r="L183" s="239">
        <v>0</v>
      </c>
      <c r="M183" s="242"/>
      <c r="N183" s="240">
        <f t="shared" si="35"/>
        <v>0</v>
      </c>
      <c r="O183" s="240"/>
      <c r="P183" s="240"/>
      <c r="Q183" s="240"/>
      <c r="R183" s="36"/>
      <c r="T183" s="172" t="s">
        <v>20</v>
      </c>
      <c r="U183" s="43" t="s">
        <v>43</v>
      </c>
      <c r="V183" s="35"/>
      <c r="W183" s="173">
        <f t="shared" si="36"/>
        <v>0</v>
      </c>
      <c r="X183" s="173">
        <v>0</v>
      </c>
      <c r="Y183" s="173">
        <f t="shared" si="37"/>
        <v>0</v>
      </c>
      <c r="Z183" s="173">
        <v>0</v>
      </c>
      <c r="AA183" s="174">
        <f t="shared" si="38"/>
        <v>0</v>
      </c>
      <c r="AR183" s="17" t="s">
        <v>156</v>
      </c>
      <c r="AT183" s="17" t="s">
        <v>152</v>
      </c>
      <c r="AU183" s="17" t="s">
        <v>88</v>
      </c>
      <c r="AY183" s="17" t="s">
        <v>151</v>
      </c>
      <c r="BE183" s="109">
        <f t="shared" si="39"/>
        <v>0</v>
      </c>
      <c r="BF183" s="109">
        <f t="shared" si="40"/>
        <v>0</v>
      </c>
      <c r="BG183" s="109">
        <f t="shared" si="41"/>
        <v>0</v>
      </c>
      <c r="BH183" s="109">
        <f t="shared" si="42"/>
        <v>0</v>
      </c>
      <c r="BI183" s="109">
        <f t="shared" si="43"/>
        <v>0</v>
      </c>
      <c r="BJ183" s="17" t="s">
        <v>85</v>
      </c>
      <c r="BK183" s="175">
        <f t="shared" si="44"/>
        <v>0</v>
      </c>
      <c r="BL183" s="17" t="s">
        <v>156</v>
      </c>
      <c r="BM183" s="17" t="s">
        <v>352</v>
      </c>
    </row>
    <row r="184" spans="2:65" s="1" customFormat="1" ht="31.5" customHeight="1">
      <c r="B184" s="34"/>
      <c r="C184" s="167" t="s">
        <v>320</v>
      </c>
      <c r="D184" s="167" t="s">
        <v>152</v>
      </c>
      <c r="E184" s="168" t="s">
        <v>281</v>
      </c>
      <c r="F184" s="241" t="s">
        <v>282</v>
      </c>
      <c r="G184" s="241"/>
      <c r="H184" s="241"/>
      <c r="I184" s="241"/>
      <c r="J184" s="169" t="s">
        <v>155</v>
      </c>
      <c r="K184" s="170">
        <v>2</v>
      </c>
      <c r="L184" s="239">
        <v>0</v>
      </c>
      <c r="M184" s="242"/>
      <c r="N184" s="240">
        <f t="shared" si="35"/>
        <v>0</v>
      </c>
      <c r="O184" s="240"/>
      <c r="P184" s="240"/>
      <c r="Q184" s="240"/>
      <c r="R184" s="36"/>
      <c r="T184" s="172" t="s">
        <v>20</v>
      </c>
      <c r="U184" s="43" t="s">
        <v>43</v>
      </c>
      <c r="V184" s="35"/>
      <c r="W184" s="173">
        <f t="shared" si="36"/>
        <v>0</v>
      </c>
      <c r="X184" s="173">
        <v>1.0000000000000001E-5</v>
      </c>
      <c r="Y184" s="173">
        <f t="shared" si="37"/>
        <v>2.0000000000000002E-5</v>
      </c>
      <c r="Z184" s="173">
        <v>0</v>
      </c>
      <c r="AA184" s="174">
        <f t="shared" si="38"/>
        <v>0</v>
      </c>
      <c r="AR184" s="17" t="s">
        <v>156</v>
      </c>
      <c r="AT184" s="17" t="s">
        <v>152</v>
      </c>
      <c r="AU184" s="17" t="s">
        <v>88</v>
      </c>
      <c r="AY184" s="17" t="s">
        <v>151</v>
      </c>
      <c r="BE184" s="109">
        <f t="shared" si="39"/>
        <v>0</v>
      </c>
      <c r="BF184" s="109">
        <f t="shared" si="40"/>
        <v>0</v>
      </c>
      <c r="BG184" s="109">
        <f t="shared" si="41"/>
        <v>0</v>
      </c>
      <c r="BH184" s="109">
        <f t="shared" si="42"/>
        <v>0</v>
      </c>
      <c r="BI184" s="109">
        <f t="shared" si="43"/>
        <v>0</v>
      </c>
      <c r="BJ184" s="17" t="s">
        <v>85</v>
      </c>
      <c r="BK184" s="175">
        <f t="shared" si="44"/>
        <v>0</v>
      </c>
      <c r="BL184" s="17" t="s">
        <v>156</v>
      </c>
      <c r="BM184" s="17" t="s">
        <v>354</v>
      </c>
    </row>
    <row r="185" spans="2:65" s="1" customFormat="1" ht="31.5" customHeight="1">
      <c r="B185" s="34"/>
      <c r="C185" s="176" t="s">
        <v>322</v>
      </c>
      <c r="D185" s="176" t="s">
        <v>158</v>
      </c>
      <c r="E185" s="177" t="s">
        <v>285</v>
      </c>
      <c r="F185" s="245" t="s">
        <v>286</v>
      </c>
      <c r="G185" s="245"/>
      <c r="H185" s="245"/>
      <c r="I185" s="245"/>
      <c r="J185" s="178" t="s">
        <v>165</v>
      </c>
      <c r="K185" s="179">
        <v>2</v>
      </c>
      <c r="L185" s="246">
        <v>0</v>
      </c>
      <c r="M185" s="247"/>
      <c r="N185" s="248">
        <f t="shared" si="35"/>
        <v>0</v>
      </c>
      <c r="O185" s="240"/>
      <c r="P185" s="240"/>
      <c r="Q185" s="240"/>
      <c r="R185" s="36"/>
      <c r="T185" s="172" t="s">
        <v>20</v>
      </c>
      <c r="U185" s="43" t="s">
        <v>43</v>
      </c>
      <c r="V185" s="35"/>
      <c r="W185" s="173">
        <f t="shared" si="36"/>
        <v>0</v>
      </c>
      <c r="X185" s="173">
        <v>4.8300000000000001E-3</v>
      </c>
      <c r="Y185" s="173">
        <f t="shared" si="37"/>
        <v>9.6600000000000002E-3</v>
      </c>
      <c r="Z185" s="173">
        <v>0</v>
      </c>
      <c r="AA185" s="174">
        <f t="shared" si="38"/>
        <v>0</v>
      </c>
      <c r="AR185" s="17" t="s">
        <v>161</v>
      </c>
      <c r="AT185" s="17" t="s">
        <v>158</v>
      </c>
      <c r="AU185" s="17" t="s">
        <v>88</v>
      </c>
      <c r="AY185" s="17" t="s">
        <v>151</v>
      </c>
      <c r="BE185" s="109">
        <f t="shared" si="39"/>
        <v>0</v>
      </c>
      <c r="BF185" s="109">
        <f t="shared" si="40"/>
        <v>0</v>
      </c>
      <c r="BG185" s="109">
        <f t="shared" si="41"/>
        <v>0</v>
      </c>
      <c r="BH185" s="109">
        <f t="shared" si="42"/>
        <v>0</v>
      </c>
      <c r="BI185" s="109">
        <f t="shared" si="43"/>
        <v>0</v>
      </c>
      <c r="BJ185" s="17" t="s">
        <v>85</v>
      </c>
      <c r="BK185" s="175">
        <f t="shared" si="44"/>
        <v>0</v>
      </c>
      <c r="BL185" s="17" t="s">
        <v>156</v>
      </c>
      <c r="BM185" s="17" t="s">
        <v>356</v>
      </c>
    </row>
    <row r="186" spans="2:65" s="1" customFormat="1" ht="57" customHeight="1">
      <c r="B186" s="34"/>
      <c r="C186" s="167" t="s">
        <v>324</v>
      </c>
      <c r="D186" s="167" t="s">
        <v>152</v>
      </c>
      <c r="E186" s="168" t="s">
        <v>289</v>
      </c>
      <c r="F186" s="241" t="s">
        <v>290</v>
      </c>
      <c r="G186" s="241"/>
      <c r="H186" s="241"/>
      <c r="I186" s="241"/>
      <c r="J186" s="169" t="s">
        <v>165</v>
      </c>
      <c r="K186" s="170">
        <v>1</v>
      </c>
      <c r="L186" s="239">
        <v>0</v>
      </c>
      <c r="M186" s="242"/>
      <c r="N186" s="240">
        <f t="shared" si="35"/>
        <v>0</v>
      </c>
      <c r="O186" s="240"/>
      <c r="P186" s="240"/>
      <c r="Q186" s="240"/>
      <c r="R186" s="36"/>
      <c r="T186" s="172" t="s">
        <v>20</v>
      </c>
      <c r="U186" s="43" t="s">
        <v>43</v>
      </c>
      <c r="V186" s="35"/>
      <c r="W186" s="173">
        <f t="shared" si="36"/>
        <v>0</v>
      </c>
      <c r="X186" s="173">
        <v>0</v>
      </c>
      <c r="Y186" s="173">
        <f t="shared" si="37"/>
        <v>0</v>
      </c>
      <c r="Z186" s="173">
        <v>0</v>
      </c>
      <c r="AA186" s="174">
        <f t="shared" si="38"/>
        <v>0</v>
      </c>
      <c r="AR186" s="17" t="s">
        <v>156</v>
      </c>
      <c r="AT186" s="17" t="s">
        <v>152</v>
      </c>
      <c r="AU186" s="17" t="s">
        <v>88</v>
      </c>
      <c r="AY186" s="17" t="s">
        <v>151</v>
      </c>
      <c r="BE186" s="109">
        <f t="shared" si="39"/>
        <v>0</v>
      </c>
      <c r="BF186" s="109">
        <f t="shared" si="40"/>
        <v>0</v>
      </c>
      <c r="BG186" s="109">
        <f t="shared" si="41"/>
        <v>0</v>
      </c>
      <c r="BH186" s="109">
        <f t="shared" si="42"/>
        <v>0</v>
      </c>
      <c r="BI186" s="109">
        <f t="shared" si="43"/>
        <v>0</v>
      </c>
      <c r="BJ186" s="17" t="s">
        <v>85</v>
      </c>
      <c r="BK186" s="175">
        <f t="shared" si="44"/>
        <v>0</v>
      </c>
      <c r="BL186" s="17" t="s">
        <v>156</v>
      </c>
      <c r="BM186" s="17" t="s">
        <v>358</v>
      </c>
    </row>
    <row r="187" spans="2:65" s="1" customFormat="1" ht="31.5" customHeight="1">
      <c r="B187" s="34"/>
      <c r="C187" s="167" t="s">
        <v>326</v>
      </c>
      <c r="D187" s="167" t="s">
        <v>152</v>
      </c>
      <c r="E187" s="168" t="s">
        <v>360</v>
      </c>
      <c r="F187" s="241" t="s">
        <v>361</v>
      </c>
      <c r="G187" s="241"/>
      <c r="H187" s="241"/>
      <c r="I187" s="241"/>
      <c r="J187" s="169" t="s">
        <v>155</v>
      </c>
      <c r="K187" s="170">
        <v>2</v>
      </c>
      <c r="L187" s="239">
        <v>0</v>
      </c>
      <c r="M187" s="242"/>
      <c r="N187" s="240">
        <f t="shared" si="35"/>
        <v>0</v>
      </c>
      <c r="O187" s="240"/>
      <c r="P187" s="240"/>
      <c r="Q187" s="240"/>
      <c r="R187" s="36"/>
      <c r="T187" s="172" t="s">
        <v>20</v>
      </c>
      <c r="U187" s="43" t="s">
        <v>43</v>
      </c>
      <c r="V187" s="35"/>
      <c r="W187" s="173">
        <f t="shared" si="36"/>
        <v>0</v>
      </c>
      <c r="X187" s="173">
        <v>0</v>
      </c>
      <c r="Y187" s="173">
        <f t="shared" si="37"/>
        <v>0</v>
      </c>
      <c r="Z187" s="173">
        <v>0</v>
      </c>
      <c r="AA187" s="174">
        <f t="shared" si="38"/>
        <v>0</v>
      </c>
      <c r="AR187" s="17" t="s">
        <v>156</v>
      </c>
      <c r="AT187" s="17" t="s">
        <v>152</v>
      </c>
      <c r="AU187" s="17" t="s">
        <v>88</v>
      </c>
      <c r="AY187" s="17" t="s">
        <v>151</v>
      </c>
      <c r="BE187" s="109">
        <f t="shared" si="39"/>
        <v>0</v>
      </c>
      <c r="BF187" s="109">
        <f t="shared" si="40"/>
        <v>0</v>
      </c>
      <c r="BG187" s="109">
        <f t="shared" si="41"/>
        <v>0</v>
      </c>
      <c r="BH187" s="109">
        <f t="shared" si="42"/>
        <v>0</v>
      </c>
      <c r="BI187" s="109">
        <f t="shared" si="43"/>
        <v>0</v>
      </c>
      <c r="BJ187" s="17" t="s">
        <v>85</v>
      </c>
      <c r="BK187" s="175">
        <f t="shared" si="44"/>
        <v>0</v>
      </c>
      <c r="BL187" s="17" t="s">
        <v>156</v>
      </c>
      <c r="BM187" s="17" t="s">
        <v>586</v>
      </c>
    </row>
    <row r="188" spans="2:65" s="9" customFormat="1" ht="29.85" customHeight="1">
      <c r="B188" s="156"/>
      <c r="C188" s="157"/>
      <c r="D188" s="166" t="s">
        <v>585</v>
      </c>
      <c r="E188" s="166"/>
      <c r="F188" s="166"/>
      <c r="G188" s="166"/>
      <c r="H188" s="166"/>
      <c r="I188" s="166"/>
      <c r="J188" s="166"/>
      <c r="K188" s="166"/>
      <c r="L188" s="166"/>
      <c r="M188" s="166"/>
      <c r="N188" s="234">
        <f>BK188</f>
        <v>0</v>
      </c>
      <c r="O188" s="235"/>
      <c r="P188" s="235"/>
      <c r="Q188" s="235"/>
      <c r="R188" s="159"/>
      <c r="T188" s="160"/>
      <c r="U188" s="157"/>
      <c r="V188" s="157"/>
      <c r="W188" s="161">
        <f>W189+W214</f>
        <v>0</v>
      </c>
      <c r="X188" s="157"/>
      <c r="Y188" s="161">
        <f>Y189+Y214</f>
        <v>2.4144596000000003</v>
      </c>
      <c r="Z188" s="157"/>
      <c r="AA188" s="162">
        <f>AA189+AA214</f>
        <v>0</v>
      </c>
      <c r="AR188" s="163" t="s">
        <v>88</v>
      </c>
      <c r="AT188" s="164" t="s">
        <v>75</v>
      </c>
      <c r="AU188" s="164" t="s">
        <v>82</v>
      </c>
      <c r="AY188" s="163" t="s">
        <v>151</v>
      </c>
      <c r="BK188" s="165">
        <f>BK189+BK214</f>
        <v>0</v>
      </c>
    </row>
    <row r="189" spans="2:65" s="9" customFormat="1" ht="14.85" customHeight="1">
      <c r="B189" s="156"/>
      <c r="C189" s="157"/>
      <c r="D189" s="166" t="s">
        <v>119</v>
      </c>
      <c r="E189" s="166"/>
      <c r="F189" s="166"/>
      <c r="G189" s="166"/>
      <c r="H189" s="166"/>
      <c r="I189" s="166"/>
      <c r="J189" s="166"/>
      <c r="K189" s="166"/>
      <c r="L189" s="166"/>
      <c r="M189" s="166"/>
      <c r="N189" s="236">
        <f>BK189</f>
        <v>0</v>
      </c>
      <c r="O189" s="237"/>
      <c r="P189" s="237"/>
      <c r="Q189" s="237"/>
      <c r="R189" s="159"/>
      <c r="T189" s="160"/>
      <c r="U189" s="157"/>
      <c r="V189" s="157"/>
      <c r="W189" s="161">
        <f>SUM(W190:W213)</f>
        <v>0</v>
      </c>
      <c r="X189" s="157"/>
      <c r="Y189" s="161">
        <f>SUM(Y190:Y213)</f>
        <v>0.12363199999999999</v>
      </c>
      <c r="Z189" s="157"/>
      <c r="AA189" s="162">
        <f>SUM(AA190:AA213)</f>
        <v>0</v>
      </c>
      <c r="AR189" s="163" t="s">
        <v>88</v>
      </c>
      <c r="AT189" s="164" t="s">
        <v>75</v>
      </c>
      <c r="AU189" s="164" t="s">
        <v>85</v>
      </c>
      <c r="AY189" s="163" t="s">
        <v>151</v>
      </c>
      <c r="BK189" s="165">
        <f>SUM(BK190:BK213)</f>
        <v>0</v>
      </c>
    </row>
    <row r="190" spans="2:65" s="1" customFormat="1" ht="31.5" customHeight="1">
      <c r="B190" s="34"/>
      <c r="C190" s="167" t="s">
        <v>328</v>
      </c>
      <c r="D190" s="167" t="s">
        <v>152</v>
      </c>
      <c r="E190" s="168" t="s">
        <v>153</v>
      </c>
      <c r="F190" s="241" t="s">
        <v>154</v>
      </c>
      <c r="G190" s="241"/>
      <c r="H190" s="241"/>
      <c r="I190" s="241"/>
      <c r="J190" s="169" t="s">
        <v>155</v>
      </c>
      <c r="K190" s="170">
        <v>2</v>
      </c>
      <c r="L190" s="239">
        <v>0</v>
      </c>
      <c r="M190" s="242"/>
      <c r="N190" s="240">
        <f t="shared" ref="N190:N213" si="45">ROUND(L190*K190,3)</f>
        <v>0</v>
      </c>
      <c r="O190" s="240"/>
      <c r="P190" s="240"/>
      <c r="Q190" s="240"/>
      <c r="R190" s="36"/>
      <c r="T190" s="172" t="s">
        <v>20</v>
      </c>
      <c r="U190" s="43" t="s">
        <v>43</v>
      </c>
      <c r="V190" s="35"/>
      <c r="W190" s="173">
        <f t="shared" ref="W190:W213" si="46">V190*K190</f>
        <v>0</v>
      </c>
      <c r="X190" s="173">
        <v>0</v>
      </c>
      <c r="Y190" s="173">
        <f t="shared" ref="Y190:Y213" si="47">X190*K190</f>
        <v>0</v>
      </c>
      <c r="Z190" s="173">
        <v>0</v>
      </c>
      <c r="AA190" s="174">
        <f t="shared" ref="AA190:AA213" si="48">Z190*K190</f>
        <v>0</v>
      </c>
      <c r="AR190" s="17" t="s">
        <v>156</v>
      </c>
      <c r="AT190" s="17" t="s">
        <v>152</v>
      </c>
      <c r="AU190" s="17" t="s">
        <v>88</v>
      </c>
      <c r="AY190" s="17" t="s">
        <v>151</v>
      </c>
      <c r="BE190" s="109">
        <f t="shared" ref="BE190:BE213" si="49">IF(U190="základná",N190,0)</f>
        <v>0</v>
      </c>
      <c r="BF190" s="109">
        <f t="shared" ref="BF190:BF213" si="50">IF(U190="znížená",N190,0)</f>
        <v>0</v>
      </c>
      <c r="BG190" s="109">
        <f t="shared" ref="BG190:BG213" si="51">IF(U190="zákl. prenesená",N190,0)</f>
        <v>0</v>
      </c>
      <c r="BH190" s="109">
        <f t="shared" ref="BH190:BH213" si="52">IF(U190="zníž. prenesená",N190,0)</f>
        <v>0</v>
      </c>
      <c r="BI190" s="109">
        <f t="shared" ref="BI190:BI213" si="53">IF(U190="nulová",N190,0)</f>
        <v>0</v>
      </c>
      <c r="BJ190" s="17" t="s">
        <v>85</v>
      </c>
      <c r="BK190" s="175">
        <f t="shared" ref="BK190:BK213" si="54">ROUND(L190*K190,3)</f>
        <v>0</v>
      </c>
      <c r="BL190" s="17" t="s">
        <v>156</v>
      </c>
      <c r="BM190" s="17" t="s">
        <v>587</v>
      </c>
    </row>
    <row r="191" spans="2:65" s="1" customFormat="1" ht="22.5" customHeight="1">
      <c r="B191" s="34"/>
      <c r="C191" s="176" t="s">
        <v>330</v>
      </c>
      <c r="D191" s="176" t="s">
        <v>158</v>
      </c>
      <c r="E191" s="177" t="s">
        <v>159</v>
      </c>
      <c r="F191" s="245" t="s">
        <v>160</v>
      </c>
      <c r="G191" s="245"/>
      <c r="H191" s="245"/>
      <c r="I191" s="245"/>
      <c r="J191" s="178" t="s">
        <v>155</v>
      </c>
      <c r="K191" s="179">
        <v>2</v>
      </c>
      <c r="L191" s="246">
        <v>0</v>
      </c>
      <c r="M191" s="247"/>
      <c r="N191" s="248">
        <f t="shared" si="45"/>
        <v>0</v>
      </c>
      <c r="O191" s="240"/>
      <c r="P191" s="240"/>
      <c r="Q191" s="240"/>
      <c r="R191" s="36"/>
      <c r="T191" s="172" t="s">
        <v>20</v>
      </c>
      <c r="U191" s="43" t="s">
        <v>43</v>
      </c>
      <c r="V191" s="35"/>
      <c r="W191" s="173">
        <f t="shared" si="46"/>
        <v>0</v>
      </c>
      <c r="X191" s="173">
        <v>1.0200000000000001E-3</v>
      </c>
      <c r="Y191" s="173">
        <f t="shared" si="47"/>
        <v>2.0400000000000001E-3</v>
      </c>
      <c r="Z191" s="173">
        <v>0</v>
      </c>
      <c r="AA191" s="174">
        <f t="shared" si="48"/>
        <v>0</v>
      </c>
      <c r="AR191" s="17" t="s">
        <v>161</v>
      </c>
      <c r="AT191" s="17" t="s">
        <v>158</v>
      </c>
      <c r="AU191" s="17" t="s">
        <v>88</v>
      </c>
      <c r="AY191" s="17" t="s">
        <v>151</v>
      </c>
      <c r="BE191" s="109">
        <f t="shared" si="49"/>
        <v>0</v>
      </c>
      <c r="BF191" s="109">
        <f t="shared" si="50"/>
        <v>0</v>
      </c>
      <c r="BG191" s="109">
        <f t="shared" si="51"/>
        <v>0</v>
      </c>
      <c r="BH191" s="109">
        <f t="shared" si="52"/>
        <v>0</v>
      </c>
      <c r="BI191" s="109">
        <f t="shared" si="53"/>
        <v>0</v>
      </c>
      <c r="BJ191" s="17" t="s">
        <v>85</v>
      </c>
      <c r="BK191" s="175">
        <f t="shared" si="54"/>
        <v>0</v>
      </c>
      <c r="BL191" s="17" t="s">
        <v>156</v>
      </c>
      <c r="BM191" s="17" t="s">
        <v>588</v>
      </c>
    </row>
    <row r="192" spans="2:65" s="1" customFormat="1" ht="31.5" customHeight="1">
      <c r="B192" s="34"/>
      <c r="C192" s="167" t="s">
        <v>332</v>
      </c>
      <c r="D192" s="167" t="s">
        <v>152</v>
      </c>
      <c r="E192" s="168" t="s">
        <v>163</v>
      </c>
      <c r="F192" s="241" t="s">
        <v>164</v>
      </c>
      <c r="G192" s="241"/>
      <c r="H192" s="241"/>
      <c r="I192" s="241"/>
      <c r="J192" s="169" t="s">
        <v>165</v>
      </c>
      <c r="K192" s="170">
        <v>1</v>
      </c>
      <c r="L192" s="239">
        <v>0</v>
      </c>
      <c r="M192" s="242"/>
      <c r="N192" s="240">
        <f t="shared" si="45"/>
        <v>0</v>
      </c>
      <c r="O192" s="240"/>
      <c r="P192" s="240"/>
      <c r="Q192" s="240"/>
      <c r="R192" s="36"/>
      <c r="T192" s="172" t="s">
        <v>20</v>
      </c>
      <c r="U192" s="43" t="s">
        <v>43</v>
      </c>
      <c r="V192" s="35"/>
      <c r="W192" s="173">
        <f t="shared" si="46"/>
        <v>0</v>
      </c>
      <c r="X192" s="173">
        <v>0</v>
      </c>
      <c r="Y192" s="173">
        <f t="shared" si="47"/>
        <v>0</v>
      </c>
      <c r="Z192" s="173">
        <v>0</v>
      </c>
      <c r="AA192" s="174">
        <f t="shared" si="48"/>
        <v>0</v>
      </c>
      <c r="AR192" s="17" t="s">
        <v>156</v>
      </c>
      <c r="AT192" s="17" t="s">
        <v>152</v>
      </c>
      <c r="AU192" s="17" t="s">
        <v>88</v>
      </c>
      <c r="AY192" s="17" t="s">
        <v>151</v>
      </c>
      <c r="BE192" s="109">
        <f t="shared" si="49"/>
        <v>0</v>
      </c>
      <c r="BF192" s="109">
        <f t="shared" si="50"/>
        <v>0</v>
      </c>
      <c r="BG192" s="109">
        <f t="shared" si="51"/>
        <v>0</v>
      </c>
      <c r="BH192" s="109">
        <f t="shared" si="52"/>
        <v>0</v>
      </c>
      <c r="BI192" s="109">
        <f t="shared" si="53"/>
        <v>0</v>
      </c>
      <c r="BJ192" s="17" t="s">
        <v>85</v>
      </c>
      <c r="BK192" s="175">
        <f t="shared" si="54"/>
        <v>0</v>
      </c>
      <c r="BL192" s="17" t="s">
        <v>156</v>
      </c>
      <c r="BM192" s="17" t="s">
        <v>589</v>
      </c>
    </row>
    <row r="193" spans="2:65" s="1" customFormat="1" ht="22.5" customHeight="1">
      <c r="B193" s="34"/>
      <c r="C193" s="176" t="s">
        <v>334</v>
      </c>
      <c r="D193" s="176" t="s">
        <v>158</v>
      </c>
      <c r="E193" s="177" t="s">
        <v>167</v>
      </c>
      <c r="F193" s="245" t="s">
        <v>168</v>
      </c>
      <c r="G193" s="245"/>
      <c r="H193" s="245"/>
      <c r="I193" s="245"/>
      <c r="J193" s="178" t="s">
        <v>165</v>
      </c>
      <c r="K193" s="179">
        <v>1</v>
      </c>
      <c r="L193" s="246">
        <v>0</v>
      </c>
      <c r="M193" s="247"/>
      <c r="N193" s="248">
        <f t="shared" si="45"/>
        <v>0</v>
      </c>
      <c r="O193" s="240"/>
      <c r="P193" s="240"/>
      <c r="Q193" s="240"/>
      <c r="R193" s="36"/>
      <c r="T193" s="172" t="s">
        <v>20</v>
      </c>
      <c r="U193" s="43" t="s">
        <v>43</v>
      </c>
      <c r="V193" s="35"/>
      <c r="W193" s="173">
        <f t="shared" si="46"/>
        <v>0</v>
      </c>
      <c r="X193" s="173">
        <v>6.0000000000000002E-5</v>
      </c>
      <c r="Y193" s="173">
        <f t="shared" si="47"/>
        <v>6.0000000000000002E-5</v>
      </c>
      <c r="Z193" s="173">
        <v>0</v>
      </c>
      <c r="AA193" s="174">
        <f t="shared" si="48"/>
        <v>0</v>
      </c>
      <c r="AR193" s="17" t="s">
        <v>161</v>
      </c>
      <c r="AT193" s="17" t="s">
        <v>158</v>
      </c>
      <c r="AU193" s="17" t="s">
        <v>88</v>
      </c>
      <c r="AY193" s="17" t="s">
        <v>151</v>
      </c>
      <c r="BE193" s="109">
        <f t="shared" si="49"/>
        <v>0</v>
      </c>
      <c r="BF193" s="109">
        <f t="shared" si="50"/>
        <v>0</v>
      </c>
      <c r="BG193" s="109">
        <f t="shared" si="51"/>
        <v>0</v>
      </c>
      <c r="BH193" s="109">
        <f t="shared" si="52"/>
        <v>0</v>
      </c>
      <c r="BI193" s="109">
        <f t="shared" si="53"/>
        <v>0</v>
      </c>
      <c r="BJ193" s="17" t="s">
        <v>85</v>
      </c>
      <c r="BK193" s="175">
        <f t="shared" si="54"/>
        <v>0</v>
      </c>
      <c r="BL193" s="17" t="s">
        <v>156</v>
      </c>
      <c r="BM193" s="17" t="s">
        <v>590</v>
      </c>
    </row>
    <row r="194" spans="2:65" s="1" customFormat="1" ht="31.5" customHeight="1">
      <c r="B194" s="34"/>
      <c r="C194" s="167" t="s">
        <v>336</v>
      </c>
      <c r="D194" s="167" t="s">
        <v>152</v>
      </c>
      <c r="E194" s="168" t="s">
        <v>171</v>
      </c>
      <c r="F194" s="241" t="s">
        <v>172</v>
      </c>
      <c r="G194" s="241"/>
      <c r="H194" s="241"/>
      <c r="I194" s="241"/>
      <c r="J194" s="169" t="s">
        <v>165</v>
      </c>
      <c r="K194" s="170">
        <v>2</v>
      </c>
      <c r="L194" s="239">
        <v>0</v>
      </c>
      <c r="M194" s="242"/>
      <c r="N194" s="240">
        <f t="shared" si="45"/>
        <v>0</v>
      </c>
      <c r="O194" s="240"/>
      <c r="P194" s="240"/>
      <c r="Q194" s="240"/>
      <c r="R194" s="36"/>
      <c r="T194" s="172" t="s">
        <v>20</v>
      </c>
      <c r="U194" s="43" t="s">
        <v>43</v>
      </c>
      <c r="V194" s="35"/>
      <c r="W194" s="173">
        <f t="shared" si="46"/>
        <v>0</v>
      </c>
      <c r="X194" s="173">
        <v>0</v>
      </c>
      <c r="Y194" s="173">
        <f t="shared" si="47"/>
        <v>0</v>
      </c>
      <c r="Z194" s="173">
        <v>0</v>
      </c>
      <c r="AA194" s="174">
        <f t="shared" si="48"/>
        <v>0</v>
      </c>
      <c r="AR194" s="17" t="s">
        <v>156</v>
      </c>
      <c r="AT194" s="17" t="s">
        <v>152</v>
      </c>
      <c r="AU194" s="17" t="s">
        <v>88</v>
      </c>
      <c r="AY194" s="17" t="s">
        <v>151</v>
      </c>
      <c r="BE194" s="109">
        <f t="shared" si="49"/>
        <v>0</v>
      </c>
      <c r="BF194" s="109">
        <f t="shared" si="50"/>
        <v>0</v>
      </c>
      <c r="BG194" s="109">
        <f t="shared" si="51"/>
        <v>0</v>
      </c>
      <c r="BH194" s="109">
        <f t="shared" si="52"/>
        <v>0</v>
      </c>
      <c r="BI194" s="109">
        <f t="shared" si="53"/>
        <v>0</v>
      </c>
      <c r="BJ194" s="17" t="s">
        <v>85</v>
      </c>
      <c r="BK194" s="175">
        <f t="shared" si="54"/>
        <v>0</v>
      </c>
      <c r="BL194" s="17" t="s">
        <v>156</v>
      </c>
      <c r="BM194" s="17" t="s">
        <v>591</v>
      </c>
    </row>
    <row r="195" spans="2:65" s="1" customFormat="1" ht="22.5" customHeight="1">
      <c r="B195" s="34"/>
      <c r="C195" s="167" t="s">
        <v>338</v>
      </c>
      <c r="D195" s="167" t="s">
        <v>152</v>
      </c>
      <c r="E195" s="168" t="s">
        <v>175</v>
      </c>
      <c r="F195" s="241" t="s">
        <v>176</v>
      </c>
      <c r="G195" s="241"/>
      <c r="H195" s="241"/>
      <c r="I195" s="241"/>
      <c r="J195" s="169" t="s">
        <v>165</v>
      </c>
      <c r="K195" s="170">
        <v>1</v>
      </c>
      <c r="L195" s="239">
        <v>0</v>
      </c>
      <c r="M195" s="242"/>
      <c r="N195" s="240">
        <f t="shared" si="45"/>
        <v>0</v>
      </c>
      <c r="O195" s="240"/>
      <c r="P195" s="240"/>
      <c r="Q195" s="240"/>
      <c r="R195" s="36"/>
      <c r="T195" s="172" t="s">
        <v>20</v>
      </c>
      <c r="U195" s="43" t="s">
        <v>43</v>
      </c>
      <c r="V195" s="35"/>
      <c r="W195" s="173">
        <f t="shared" si="46"/>
        <v>0</v>
      </c>
      <c r="X195" s="173">
        <v>0</v>
      </c>
      <c r="Y195" s="173">
        <f t="shared" si="47"/>
        <v>0</v>
      </c>
      <c r="Z195" s="173">
        <v>0</v>
      </c>
      <c r="AA195" s="174">
        <f t="shared" si="48"/>
        <v>0</v>
      </c>
      <c r="AR195" s="17" t="s">
        <v>156</v>
      </c>
      <c r="AT195" s="17" t="s">
        <v>152</v>
      </c>
      <c r="AU195" s="17" t="s">
        <v>88</v>
      </c>
      <c r="AY195" s="17" t="s">
        <v>151</v>
      </c>
      <c r="BE195" s="109">
        <f t="shared" si="49"/>
        <v>0</v>
      </c>
      <c r="BF195" s="109">
        <f t="shared" si="50"/>
        <v>0</v>
      </c>
      <c r="BG195" s="109">
        <f t="shared" si="51"/>
        <v>0</v>
      </c>
      <c r="BH195" s="109">
        <f t="shared" si="52"/>
        <v>0</v>
      </c>
      <c r="BI195" s="109">
        <f t="shared" si="53"/>
        <v>0</v>
      </c>
      <c r="BJ195" s="17" t="s">
        <v>85</v>
      </c>
      <c r="BK195" s="175">
        <f t="shared" si="54"/>
        <v>0</v>
      </c>
      <c r="BL195" s="17" t="s">
        <v>156</v>
      </c>
      <c r="BM195" s="17" t="s">
        <v>592</v>
      </c>
    </row>
    <row r="196" spans="2:65" s="1" customFormat="1" ht="31.5" customHeight="1">
      <c r="B196" s="34"/>
      <c r="C196" s="176" t="s">
        <v>340</v>
      </c>
      <c r="D196" s="176" t="s">
        <v>158</v>
      </c>
      <c r="E196" s="177" t="s">
        <v>179</v>
      </c>
      <c r="F196" s="245" t="s">
        <v>180</v>
      </c>
      <c r="G196" s="245"/>
      <c r="H196" s="245"/>
      <c r="I196" s="245"/>
      <c r="J196" s="178" t="s">
        <v>165</v>
      </c>
      <c r="K196" s="179">
        <v>1</v>
      </c>
      <c r="L196" s="246">
        <v>0</v>
      </c>
      <c r="M196" s="247"/>
      <c r="N196" s="248">
        <f t="shared" si="45"/>
        <v>0</v>
      </c>
      <c r="O196" s="240"/>
      <c r="P196" s="240"/>
      <c r="Q196" s="240"/>
      <c r="R196" s="36"/>
      <c r="T196" s="172" t="s">
        <v>20</v>
      </c>
      <c r="U196" s="43" t="s">
        <v>43</v>
      </c>
      <c r="V196" s="35"/>
      <c r="W196" s="173">
        <f t="shared" si="46"/>
        <v>0</v>
      </c>
      <c r="X196" s="173">
        <v>4.8000000000000001E-2</v>
      </c>
      <c r="Y196" s="173">
        <f t="shared" si="47"/>
        <v>4.8000000000000001E-2</v>
      </c>
      <c r="Z196" s="173">
        <v>0</v>
      </c>
      <c r="AA196" s="174">
        <f t="shared" si="48"/>
        <v>0</v>
      </c>
      <c r="AR196" s="17" t="s">
        <v>161</v>
      </c>
      <c r="AT196" s="17" t="s">
        <v>158</v>
      </c>
      <c r="AU196" s="17" t="s">
        <v>88</v>
      </c>
      <c r="AY196" s="17" t="s">
        <v>151</v>
      </c>
      <c r="BE196" s="109">
        <f t="shared" si="49"/>
        <v>0</v>
      </c>
      <c r="BF196" s="109">
        <f t="shared" si="50"/>
        <v>0</v>
      </c>
      <c r="BG196" s="109">
        <f t="shared" si="51"/>
        <v>0</v>
      </c>
      <c r="BH196" s="109">
        <f t="shared" si="52"/>
        <v>0</v>
      </c>
      <c r="BI196" s="109">
        <f t="shared" si="53"/>
        <v>0</v>
      </c>
      <c r="BJ196" s="17" t="s">
        <v>85</v>
      </c>
      <c r="BK196" s="175">
        <f t="shared" si="54"/>
        <v>0</v>
      </c>
      <c r="BL196" s="17" t="s">
        <v>156</v>
      </c>
      <c r="BM196" s="17" t="s">
        <v>593</v>
      </c>
    </row>
    <row r="197" spans="2:65" s="1" customFormat="1" ht="22.5" customHeight="1">
      <c r="B197" s="34"/>
      <c r="C197" s="167" t="s">
        <v>342</v>
      </c>
      <c r="D197" s="167" t="s">
        <v>152</v>
      </c>
      <c r="E197" s="168" t="s">
        <v>183</v>
      </c>
      <c r="F197" s="241" t="s">
        <v>184</v>
      </c>
      <c r="G197" s="241"/>
      <c r="H197" s="241"/>
      <c r="I197" s="241"/>
      <c r="J197" s="169" t="s">
        <v>165</v>
      </c>
      <c r="K197" s="170">
        <v>1</v>
      </c>
      <c r="L197" s="239">
        <v>0</v>
      </c>
      <c r="M197" s="242"/>
      <c r="N197" s="240">
        <f t="shared" si="45"/>
        <v>0</v>
      </c>
      <c r="O197" s="240"/>
      <c r="P197" s="240"/>
      <c r="Q197" s="240"/>
      <c r="R197" s="36"/>
      <c r="T197" s="172" t="s">
        <v>20</v>
      </c>
      <c r="U197" s="43" t="s">
        <v>43</v>
      </c>
      <c r="V197" s="35"/>
      <c r="W197" s="173">
        <f t="shared" si="46"/>
        <v>0</v>
      </c>
      <c r="X197" s="173">
        <v>0</v>
      </c>
      <c r="Y197" s="173">
        <f t="shared" si="47"/>
        <v>0</v>
      </c>
      <c r="Z197" s="173">
        <v>0</v>
      </c>
      <c r="AA197" s="174">
        <f t="shared" si="48"/>
        <v>0</v>
      </c>
      <c r="AR197" s="17" t="s">
        <v>156</v>
      </c>
      <c r="AT197" s="17" t="s">
        <v>152</v>
      </c>
      <c r="AU197" s="17" t="s">
        <v>88</v>
      </c>
      <c r="AY197" s="17" t="s">
        <v>151</v>
      </c>
      <c r="BE197" s="109">
        <f t="shared" si="49"/>
        <v>0</v>
      </c>
      <c r="BF197" s="109">
        <f t="shared" si="50"/>
        <v>0</v>
      </c>
      <c r="BG197" s="109">
        <f t="shared" si="51"/>
        <v>0</v>
      </c>
      <c r="BH197" s="109">
        <f t="shared" si="52"/>
        <v>0</v>
      </c>
      <c r="BI197" s="109">
        <f t="shared" si="53"/>
        <v>0</v>
      </c>
      <c r="BJ197" s="17" t="s">
        <v>85</v>
      </c>
      <c r="BK197" s="175">
        <f t="shared" si="54"/>
        <v>0</v>
      </c>
      <c r="BL197" s="17" t="s">
        <v>156</v>
      </c>
      <c r="BM197" s="17" t="s">
        <v>594</v>
      </c>
    </row>
    <row r="198" spans="2:65" s="1" customFormat="1" ht="22.5" customHeight="1">
      <c r="B198" s="34"/>
      <c r="C198" s="176" t="s">
        <v>344</v>
      </c>
      <c r="D198" s="176" t="s">
        <v>158</v>
      </c>
      <c r="E198" s="177" t="s">
        <v>187</v>
      </c>
      <c r="F198" s="245" t="s">
        <v>188</v>
      </c>
      <c r="G198" s="245"/>
      <c r="H198" s="245"/>
      <c r="I198" s="245"/>
      <c r="J198" s="178" t="s">
        <v>165</v>
      </c>
      <c r="K198" s="179">
        <v>1</v>
      </c>
      <c r="L198" s="246">
        <v>0</v>
      </c>
      <c r="M198" s="247"/>
      <c r="N198" s="248">
        <f t="shared" si="45"/>
        <v>0</v>
      </c>
      <c r="O198" s="240"/>
      <c r="P198" s="240"/>
      <c r="Q198" s="240"/>
      <c r="R198" s="36"/>
      <c r="T198" s="172" t="s">
        <v>20</v>
      </c>
      <c r="U198" s="43" t="s">
        <v>43</v>
      </c>
      <c r="V198" s="35"/>
      <c r="W198" s="173">
        <f t="shared" si="46"/>
        <v>0</v>
      </c>
      <c r="X198" s="173">
        <v>4.13E-3</v>
      </c>
      <c r="Y198" s="173">
        <f t="shared" si="47"/>
        <v>4.13E-3</v>
      </c>
      <c r="Z198" s="173">
        <v>0</v>
      </c>
      <c r="AA198" s="174">
        <f t="shared" si="48"/>
        <v>0</v>
      </c>
      <c r="AR198" s="17" t="s">
        <v>161</v>
      </c>
      <c r="AT198" s="17" t="s">
        <v>158</v>
      </c>
      <c r="AU198" s="17" t="s">
        <v>88</v>
      </c>
      <c r="AY198" s="17" t="s">
        <v>151</v>
      </c>
      <c r="BE198" s="109">
        <f t="shared" si="49"/>
        <v>0</v>
      </c>
      <c r="BF198" s="109">
        <f t="shared" si="50"/>
        <v>0</v>
      </c>
      <c r="BG198" s="109">
        <f t="shared" si="51"/>
        <v>0</v>
      </c>
      <c r="BH198" s="109">
        <f t="shared" si="52"/>
        <v>0</v>
      </c>
      <c r="BI198" s="109">
        <f t="shared" si="53"/>
        <v>0</v>
      </c>
      <c r="BJ198" s="17" t="s">
        <v>85</v>
      </c>
      <c r="BK198" s="175">
        <f t="shared" si="54"/>
        <v>0</v>
      </c>
      <c r="BL198" s="17" t="s">
        <v>156</v>
      </c>
      <c r="BM198" s="17" t="s">
        <v>595</v>
      </c>
    </row>
    <row r="199" spans="2:65" s="1" customFormat="1" ht="22.5" customHeight="1">
      <c r="B199" s="34"/>
      <c r="C199" s="167" t="s">
        <v>346</v>
      </c>
      <c r="D199" s="167" t="s">
        <v>152</v>
      </c>
      <c r="E199" s="168" t="s">
        <v>596</v>
      </c>
      <c r="F199" s="241" t="s">
        <v>597</v>
      </c>
      <c r="G199" s="241"/>
      <c r="H199" s="241"/>
      <c r="I199" s="241"/>
      <c r="J199" s="169" t="s">
        <v>165</v>
      </c>
      <c r="K199" s="170">
        <v>1</v>
      </c>
      <c r="L199" s="239">
        <v>0</v>
      </c>
      <c r="M199" s="242"/>
      <c r="N199" s="240">
        <f t="shared" si="45"/>
        <v>0</v>
      </c>
      <c r="O199" s="240"/>
      <c r="P199" s="240"/>
      <c r="Q199" s="240"/>
      <c r="R199" s="36"/>
      <c r="T199" s="172" t="s">
        <v>20</v>
      </c>
      <c r="U199" s="43" t="s">
        <v>43</v>
      </c>
      <c r="V199" s="35"/>
      <c r="W199" s="173">
        <f t="shared" si="46"/>
        <v>0</v>
      </c>
      <c r="X199" s="173">
        <v>0</v>
      </c>
      <c r="Y199" s="173">
        <f t="shared" si="47"/>
        <v>0</v>
      </c>
      <c r="Z199" s="173">
        <v>0</v>
      </c>
      <c r="AA199" s="174">
        <f t="shared" si="48"/>
        <v>0</v>
      </c>
      <c r="AR199" s="17" t="s">
        <v>156</v>
      </c>
      <c r="AT199" s="17" t="s">
        <v>152</v>
      </c>
      <c r="AU199" s="17" t="s">
        <v>88</v>
      </c>
      <c r="AY199" s="17" t="s">
        <v>151</v>
      </c>
      <c r="BE199" s="109">
        <f t="shared" si="49"/>
        <v>0</v>
      </c>
      <c r="BF199" s="109">
        <f t="shared" si="50"/>
        <v>0</v>
      </c>
      <c r="BG199" s="109">
        <f t="shared" si="51"/>
        <v>0</v>
      </c>
      <c r="BH199" s="109">
        <f t="shared" si="52"/>
        <v>0</v>
      </c>
      <c r="BI199" s="109">
        <f t="shared" si="53"/>
        <v>0</v>
      </c>
      <c r="BJ199" s="17" t="s">
        <v>85</v>
      </c>
      <c r="BK199" s="175">
        <f t="shared" si="54"/>
        <v>0</v>
      </c>
      <c r="BL199" s="17" t="s">
        <v>156</v>
      </c>
      <c r="BM199" s="17" t="s">
        <v>598</v>
      </c>
    </row>
    <row r="200" spans="2:65" s="1" customFormat="1" ht="22.5" customHeight="1">
      <c r="B200" s="34"/>
      <c r="C200" s="176" t="s">
        <v>348</v>
      </c>
      <c r="D200" s="176" t="s">
        <v>158</v>
      </c>
      <c r="E200" s="177" t="s">
        <v>599</v>
      </c>
      <c r="F200" s="245" t="s">
        <v>600</v>
      </c>
      <c r="G200" s="245"/>
      <c r="H200" s="245"/>
      <c r="I200" s="245"/>
      <c r="J200" s="178" t="s">
        <v>165</v>
      </c>
      <c r="K200" s="179">
        <v>1</v>
      </c>
      <c r="L200" s="246">
        <v>0</v>
      </c>
      <c r="M200" s="247"/>
      <c r="N200" s="248">
        <f t="shared" si="45"/>
        <v>0</v>
      </c>
      <c r="O200" s="240"/>
      <c r="P200" s="240"/>
      <c r="Q200" s="240"/>
      <c r="R200" s="36"/>
      <c r="T200" s="172" t="s">
        <v>20</v>
      </c>
      <c r="U200" s="43" t="s">
        <v>43</v>
      </c>
      <c r="V200" s="35"/>
      <c r="W200" s="173">
        <f t="shared" si="46"/>
        <v>0</v>
      </c>
      <c r="X200" s="173">
        <v>2.1499999999999998E-2</v>
      </c>
      <c r="Y200" s="173">
        <f t="shared" si="47"/>
        <v>2.1499999999999998E-2</v>
      </c>
      <c r="Z200" s="173">
        <v>0</v>
      </c>
      <c r="AA200" s="174">
        <f t="shared" si="48"/>
        <v>0</v>
      </c>
      <c r="AR200" s="17" t="s">
        <v>366</v>
      </c>
      <c r="AT200" s="17" t="s">
        <v>158</v>
      </c>
      <c r="AU200" s="17" t="s">
        <v>88</v>
      </c>
      <c r="AY200" s="17" t="s">
        <v>151</v>
      </c>
      <c r="BE200" s="109">
        <f t="shared" si="49"/>
        <v>0</v>
      </c>
      <c r="BF200" s="109">
        <f t="shared" si="50"/>
        <v>0</v>
      </c>
      <c r="BG200" s="109">
        <f t="shared" si="51"/>
        <v>0</v>
      </c>
      <c r="BH200" s="109">
        <f t="shared" si="52"/>
        <v>0</v>
      </c>
      <c r="BI200" s="109">
        <f t="shared" si="53"/>
        <v>0</v>
      </c>
      <c r="BJ200" s="17" t="s">
        <v>85</v>
      </c>
      <c r="BK200" s="175">
        <f t="shared" si="54"/>
        <v>0</v>
      </c>
      <c r="BL200" s="17" t="s">
        <v>366</v>
      </c>
      <c r="BM200" s="17" t="s">
        <v>601</v>
      </c>
    </row>
    <row r="201" spans="2:65" s="1" customFormat="1" ht="22.5" customHeight="1">
      <c r="B201" s="34"/>
      <c r="C201" s="167" t="s">
        <v>156</v>
      </c>
      <c r="D201" s="167" t="s">
        <v>152</v>
      </c>
      <c r="E201" s="168" t="s">
        <v>191</v>
      </c>
      <c r="F201" s="241" t="s">
        <v>192</v>
      </c>
      <c r="G201" s="241"/>
      <c r="H201" s="241"/>
      <c r="I201" s="241"/>
      <c r="J201" s="169" t="s">
        <v>155</v>
      </c>
      <c r="K201" s="170">
        <v>40</v>
      </c>
      <c r="L201" s="239">
        <v>0</v>
      </c>
      <c r="M201" s="242"/>
      <c r="N201" s="240">
        <f t="shared" si="45"/>
        <v>0</v>
      </c>
      <c r="O201" s="240"/>
      <c r="P201" s="240"/>
      <c r="Q201" s="240"/>
      <c r="R201" s="36"/>
      <c r="T201" s="172" t="s">
        <v>20</v>
      </c>
      <c r="U201" s="43" t="s">
        <v>43</v>
      </c>
      <c r="V201" s="35"/>
      <c r="W201" s="173">
        <f t="shared" si="46"/>
        <v>0</v>
      </c>
      <c r="X201" s="173">
        <v>0</v>
      </c>
      <c r="Y201" s="173">
        <f t="shared" si="47"/>
        <v>0</v>
      </c>
      <c r="Z201" s="173">
        <v>0</v>
      </c>
      <c r="AA201" s="174">
        <f t="shared" si="48"/>
        <v>0</v>
      </c>
      <c r="AR201" s="17" t="s">
        <v>156</v>
      </c>
      <c r="AT201" s="17" t="s">
        <v>152</v>
      </c>
      <c r="AU201" s="17" t="s">
        <v>88</v>
      </c>
      <c r="AY201" s="17" t="s">
        <v>151</v>
      </c>
      <c r="BE201" s="109">
        <f t="shared" si="49"/>
        <v>0</v>
      </c>
      <c r="BF201" s="109">
        <f t="shared" si="50"/>
        <v>0</v>
      </c>
      <c r="BG201" s="109">
        <f t="shared" si="51"/>
        <v>0</v>
      </c>
      <c r="BH201" s="109">
        <f t="shared" si="52"/>
        <v>0</v>
      </c>
      <c r="BI201" s="109">
        <f t="shared" si="53"/>
        <v>0</v>
      </c>
      <c r="BJ201" s="17" t="s">
        <v>85</v>
      </c>
      <c r="BK201" s="175">
        <f t="shared" si="54"/>
        <v>0</v>
      </c>
      <c r="BL201" s="17" t="s">
        <v>156</v>
      </c>
      <c r="BM201" s="17" t="s">
        <v>602</v>
      </c>
    </row>
    <row r="202" spans="2:65" s="1" customFormat="1" ht="31.5" customHeight="1">
      <c r="B202" s="34"/>
      <c r="C202" s="176" t="s">
        <v>351</v>
      </c>
      <c r="D202" s="176" t="s">
        <v>158</v>
      </c>
      <c r="E202" s="177" t="s">
        <v>195</v>
      </c>
      <c r="F202" s="245" t="s">
        <v>196</v>
      </c>
      <c r="G202" s="245"/>
      <c r="H202" s="245"/>
      <c r="I202" s="245"/>
      <c r="J202" s="178" t="s">
        <v>197</v>
      </c>
      <c r="K202" s="179">
        <v>0.88900000000000001</v>
      </c>
      <c r="L202" s="246">
        <v>0</v>
      </c>
      <c r="M202" s="247"/>
      <c r="N202" s="248">
        <f t="shared" si="45"/>
        <v>0</v>
      </c>
      <c r="O202" s="240"/>
      <c r="P202" s="240"/>
      <c r="Q202" s="240"/>
      <c r="R202" s="36"/>
      <c r="T202" s="172" t="s">
        <v>20</v>
      </c>
      <c r="U202" s="43" t="s">
        <v>43</v>
      </c>
      <c r="V202" s="35"/>
      <c r="W202" s="173">
        <f t="shared" si="46"/>
        <v>0</v>
      </c>
      <c r="X202" s="173">
        <v>1E-3</v>
      </c>
      <c r="Y202" s="173">
        <f t="shared" si="47"/>
        <v>8.8900000000000003E-4</v>
      </c>
      <c r="Z202" s="173">
        <v>0</v>
      </c>
      <c r="AA202" s="174">
        <f t="shared" si="48"/>
        <v>0</v>
      </c>
      <c r="AR202" s="17" t="s">
        <v>161</v>
      </c>
      <c r="AT202" s="17" t="s">
        <v>158</v>
      </c>
      <c r="AU202" s="17" t="s">
        <v>88</v>
      </c>
      <c r="AY202" s="17" t="s">
        <v>151</v>
      </c>
      <c r="BE202" s="109">
        <f t="shared" si="49"/>
        <v>0</v>
      </c>
      <c r="BF202" s="109">
        <f t="shared" si="50"/>
        <v>0</v>
      </c>
      <c r="BG202" s="109">
        <f t="shared" si="51"/>
        <v>0</v>
      </c>
      <c r="BH202" s="109">
        <f t="shared" si="52"/>
        <v>0</v>
      </c>
      <c r="BI202" s="109">
        <f t="shared" si="53"/>
        <v>0</v>
      </c>
      <c r="BJ202" s="17" t="s">
        <v>85</v>
      </c>
      <c r="BK202" s="175">
        <f t="shared" si="54"/>
        <v>0</v>
      </c>
      <c r="BL202" s="17" t="s">
        <v>156</v>
      </c>
      <c r="BM202" s="17" t="s">
        <v>603</v>
      </c>
    </row>
    <row r="203" spans="2:65" s="1" customFormat="1" ht="31.5" customHeight="1">
      <c r="B203" s="34"/>
      <c r="C203" s="176" t="s">
        <v>353</v>
      </c>
      <c r="D203" s="176" t="s">
        <v>158</v>
      </c>
      <c r="E203" s="177" t="s">
        <v>200</v>
      </c>
      <c r="F203" s="245" t="s">
        <v>201</v>
      </c>
      <c r="G203" s="245"/>
      <c r="H203" s="245"/>
      <c r="I203" s="245"/>
      <c r="J203" s="178" t="s">
        <v>197</v>
      </c>
      <c r="K203" s="179">
        <v>33.332999999999998</v>
      </c>
      <c r="L203" s="246">
        <v>0</v>
      </c>
      <c r="M203" s="247"/>
      <c r="N203" s="248">
        <f t="shared" si="45"/>
        <v>0</v>
      </c>
      <c r="O203" s="240"/>
      <c r="P203" s="240"/>
      <c r="Q203" s="240"/>
      <c r="R203" s="36"/>
      <c r="T203" s="172" t="s">
        <v>20</v>
      </c>
      <c r="U203" s="43" t="s">
        <v>43</v>
      </c>
      <c r="V203" s="35"/>
      <c r="W203" s="173">
        <f t="shared" si="46"/>
        <v>0</v>
      </c>
      <c r="X203" s="173">
        <v>1E-3</v>
      </c>
      <c r="Y203" s="173">
        <f t="shared" si="47"/>
        <v>3.3333000000000002E-2</v>
      </c>
      <c r="Z203" s="173">
        <v>0</v>
      </c>
      <c r="AA203" s="174">
        <f t="shared" si="48"/>
        <v>0</v>
      </c>
      <c r="AR203" s="17" t="s">
        <v>161</v>
      </c>
      <c r="AT203" s="17" t="s">
        <v>158</v>
      </c>
      <c r="AU203" s="17" t="s">
        <v>88</v>
      </c>
      <c r="AY203" s="17" t="s">
        <v>151</v>
      </c>
      <c r="BE203" s="109">
        <f t="shared" si="49"/>
        <v>0</v>
      </c>
      <c r="BF203" s="109">
        <f t="shared" si="50"/>
        <v>0</v>
      </c>
      <c r="BG203" s="109">
        <f t="shared" si="51"/>
        <v>0</v>
      </c>
      <c r="BH203" s="109">
        <f t="shared" si="52"/>
        <v>0</v>
      </c>
      <c r="BI203" s="109">
        <f t="shared" si="53"/>
        <v>0</v>
      </c>
      <c r="BJ203" s="17" t="s">
        <v>85</v>
      </c>
      <c r="BK203" s="175">
        <f t="shared" si="54"/>
        <v>0</v>
      </c>
      <c r="BL203" s="17" t="s">
        <v>156</v>
      </c>
      <c r="BM203" s="17" t="s">
        <v>604</v>
      </c>
    </row>
    <row r="204" spans="2:65" s="1" customFormat="1" ht="22.5" customHeight="1">
      <c r="B204" s="34"/>
      <c r="C204" s="167" t="s">
        <v>355</v>
      </c>
      <c r="D204" s="167" t="s">
        <v>152</v>
      </c>
      <c r="E204" s="168" t="s">
        <v>204</v>
      </c>
      <c r="F204" s="241" t="s">
        <v>205</v>
      </c>
      <c r="G204" s="241"/>
      <c r="H204" s="241"/>
      <c r="I204" s="241"/>
      <c r="J204" s="169" t="s">
        <v>165</v>
      </c>
      <c r="K204" s="170">
        <v>2</v>
      </c>
      <c r="L204" s="239">
        <v>0</v>
      </c>
      <c r="M204" s="242"/>
      <c r="N204" s="240">
        <f t="shared" si="45"/>
        <v>0</v>
      </c>
      <c r="O204" s="240"/>
      <c r="P204" s="240"/>
      <c r="Q204" s="240"/>
      <c r="R204" s="36"/>
      <c r="T204" s="172" t="s">
        <v>20</v>
      </c>
      <c r="U204" s="43" t="s">
        <v>43</v>
      </c>
      <c r="V204" s="35"/>
      <c r="W204" s="173">
        <f t="shared" si="46"/>
        <v>0</v>
      </c>
      <c r="X204" s="173">
        <v>0</v>
      </c>
      <c r="Y204" s="173">
        <f t="shared" si="47"/>
        <v>0</v>
      </c>
      <c r="Z204" s="173">
        <v>0</v>
      </c>
      <c r="AA204" s="174">
        <f t="shared" si="48"/>
        <v>0</v>
      </c>
      <c r="AR204" s="17" t="s">
        <v>156</v>
      </c>
      <c r="AT204" s="17" t="s">
        <v>152</v>
      </c>
      <c r="AU204" s="17" t="s">
        <v>88</v>
      </c>
      <c r="AY204" s="17" t="s">
        <v>151</v>
      </c>
      <c r="BE204" s="109">
        <f t="shared" si="49"/>
        <v>0</v>
      </c>
      <c r="BF204" s="109">
        <f t="shared" si="50"/>
        <v>0</v>
      </c>
      <c r="BG204" s="109">
        <f t="shared" si="51"/>
        <v>0</v>
      </c>
      <c r="BH204" s="109">
        <f t="shared" si="52"/>
        <v>0</v>
      </c>
      <c r="BI204" s="109">
        <f t="shared" si="53"/>
        <v>0</v>
      </c>
      <c r="BJ204" s="17" t="s">
        <v>85</v>
      </c>
      <c r="BK204" s="175">
        <f t="shared" si="54"/>
        <v>0</v>
      </c>
      <c r="BL204" s="17" t="s">
        <v>156</v>
      </c>
      <c r="BM204" s="17" t="s">
        <v>605</v>
      </c>
    </row>
    <row r="205" spans="2:65" s="1" customFormat="1" ht="31.5" customHeight="1">
      <c r="B205" s="34"/>
      <c r="C205" s="176" t="s">
        <v>357</v>
      </c>
      <c r="D205" s="176" t="s">
        <v>158</v>
      </c>
      <c r="E205" s="177" t="s">
        <v>208</v>
      </c>
      <c r="F205" s="245" t="s">
        <v>209</v>
      </c>
      <c r="G205" s="245"/>
      <c r="H205" s="245"/>
      <c r="I205" s="245"/>
      <c r="J205" s="178" t="s">
        <v>165</v>
      </c>
      <c r="K205" s="179">
        <v>2</v>
      </c>
      <c r="L205" s="246">
        <v>0</v>
      </c>
      <c r="M205" s="247"/>
      <c r="N205" s="248">
        <f t="shared" si="45"/>
        <v>0</v>
      </c>
      <c r="O205" s="240"/>
      <c r="P205" s="240"/>
      <c r="Q205" s="240"/>
      <c r="R205" s="36"/>
      <c r="T205" s="172" t="s">
        <v>20</v>
      </c>
      <c r="U205" s="43" t="s">
        <v>43</v>
      </c>
      <c r="V205" s="35"/>
      <c r="W205" s="173">
        <f t="shared" si="46"/>
        <v>0</v>
      </c>
      <c r="X205" s="173">
        <v>1.6000000000000001E-4</v>
      </c>
      <c r="Y205" s="173">
        <f t="shared" si="47"/>
        <v>3.2000000000000003E-4</v>
      </c>
      <c r="Z205" s="173">
        <v>0</v>
      </c>
      <c r="AA205" s="174">
        <f t="shared" si="48"/>
        <v>0</v>
      </c>
      <c r="AR205" s="17" t="s">
        <v>161</v>
      </c>
      <c r="AT205" s="17" t="s">
        <v>158</v>
      </c>
      <c r="AU205" s="17" t="s">
        <v>88</v>
      </c>
      <c r="AY205" s="17" t="s">
        <v>151</v>
      </c>
      <c r="BE205" s="109">
        <f t="shared" si="49"/>
        <v>0</v>
      </c>
      <c r="BF205" s="109">
        <f t="shared" si="50"/>
        <v>0</v>
      </c>
      <c r="BG205" s="109">
        <f t="shared" si="51"/>
        <v>0</v>
      </c>
      <c r="BH205" s="109">
        <f t="shared" si="52"/>
        <v>0</v>
      </c>
      <c r="BI205" s="109">
        <f t="shared" si="53"/>
        <v>0</v>
      </c>
      <c r="BJ205" s="17" t="s">
        <v>85</v>
      </c>
      <c r="BK205" s="175">
        <f t="shared" si="54"/>
        <v>0</v>
      </c>
      <c r="BL205" s="17" t="s">
        <v>156</v>
      </c>
      <c r="BM205" s="17" t="s">
        <v>606</v>
      </c>
    </row>
    <row r="206" spans="2:65" s="1" customFormat="1" ht="22.5" customHeight="1">
      <c r="B206" s="34"/>
      <c r="C206" s="167" t="s">
        <v>359</v>
      </c>
      <c r="D206" s="167" t="s">
        <v>152</v>
      </c>
      <c r="E206" s="168" t="s">
        <v>212</v>
      </c>
      <c r="F206" s="241" t="s">
        <v>213</v>
      </c>
      <c r="G206" s="241"/>
      <c r="H206" s="241"/>
      <c r="I206" s="241"/>
      <c r="J206" s="169" t="s">
        <v>165</v>
      </c>
      <c r="K206" s="170">
        <v>1</v>
      </c>
      <c r="L206" s="239">
        <v>0</v>
      </c>
      <c r="M206" s="242"/>
      <c r="N206" s="240">
        <f t="shared" si="45"/>
        <v>0</v>
      </c>
      <c r="O206" s="240"/>
      <c r="P206" s="240"/>
      <c r="Q206" s="240"/>
      <c r="R206" s="36"/>
      <c r="T206" s="172" t="s">
        <v>20</v>
      </c>
      <c r="U206" s="43" t="s">
        <v>43</v>
      </c>
      <c r="V206" s="35"/>
      <c r="W206" s="173">
        <f t="shared" si="46"/>
        <v>0</v>
      </c>
      <c r="X206" s="173">
        <v>0</v>
      </c>
      <c r="Y206" s="173">
        <f t="shared" si="47"/>
        <v>0</v>
      </c>
      <c r="Z206" s="173">
        <v>0</v>
      </c>
      <c r="AA206" s="174">
        <f t="shared" si="48"/>
        <v>0</v>
      </c>
      <c r="AR206" s="17" t="s">
        <v>156</v>
      </c>
      <c r="AT206" s="17" t="s">
        <v>152</v>
      </c>
      <c r="AU206" s="17" t="s">
        <v>88</v>
      </c>
      <c r="AY206" s="17" t="s">
        <v>151</v>
      </c>
      <c r="BE206" s="109">
        <f t="shared" si="49"/>
        <v>0</v>
      </c>
      <c r="BF206" s="109">
        <f t="shared" si="50"/>
        <v>0</v>
      </c>
      <c r="BG206" s="109">
        <f t="shared" si="51"/>
        <v>0</v>
      </c>
      <c r="BH206" s="109">
        <f t="shared" si="52"/>
        <v>0</v>
      </c>
      <c r="BI206" s="109">
        <f t="shared" si="53"/>
        <v>0</v>
      </c>
      <c r="BJ206" s="17" t="s">
        <v>85</v>
      </c>
      <c r="BK206" s="175">
        <f t="shared" si="54"/>
        <v>0</v>
      </c>
      <c r="BL206" s="17" t="s">
        <v>156</v>
      </c>
      <c r="BM206" s="17" t="s">
        <v>607</v>
      </c>
    </row>
    <row r="207" spans="2:65" s="1" customFormat="1" ht="44.25" customHeight="1">
      <c r="B207" s="34"/>
      <c r="C207" s="176" t="s">
        <v>363</v>
      </c>
      <c r="D207" s="176" t="s">
        <v>158</v>
      </c>
      <c r="E207" s="177" t="s">
        <v>216</v>
      </c>
      <c r="F207" s="245" t="s">
        <v>217</v>
      </c>
      <c r="G207" s="245"/>
      <c r="H207" s="245"/>
      <c r="I207" s="245"/>
      <c r="J207" s="178" t="s">
        <v>165</v>
      </c>
      <c r="K207" s="179">
        <v>1</v>
      </c>
      <c r="L207" s="246">
        <v>0</v>
      </c>
      <c r="M207" s="247"/>
      <c r="N207" s="248">
        <f t="shared" si="45"/>
        <v>0</v>
      </c>
      <c r="O207" s="240"/>
      <c r="P207" s="240"/>
      <c r="Q207" s="240"/>
      <c r="R207" s="36"/>
      <c r="T207" s="172" t="s">
        <v>20</v>
      </c>
      <c r="U207" s="43" t="s">
        <v>43</v>
      </c>
      <c r="V207" s="35"/>
      <c r="W207" s="173">
        <f t="shared" si="46"/>
        <v>0</v>
      </c>
      <c r="X207" s="173">
        <v>1.4999999999999999E-4</v>
      </c>
      <c r="Y207" s="173">
        <f t="shared" si="47"/>
        <v>1.4999999999999999E-4</v>
      </c>
      <c r="Z207" s="173">
        <v>0</v>
      </c>
      <c r="AA207" s="174">
        <f t="shared" si="48"/>
        <v>0</v>
      </c>
      <c r="AR207" s="17" t="s">
        <v>161</v>
      </c>
      <c r="AT207" s="17" t="s">
        <v>158</v>
      </c>
      <c r="AU207" s="17" t="s">
        <v>88</v>
      </c>
      <c r="AY207" s="17" t="s">
        <v>151</v>
      </c>
      <c r="BE207" s="109">
        <f t="shared" si="49"/>
        <v>0</v>
      </c>
      <c r="BF207" s="109">
        <f t="shared" si="50"/>
        <v>0</v>
      </c>
      <c r="BG207" s="109">
        <f t="shared" si="51"/>
        <v>0</v>
      </c>
      <c r="BH207" s="109">
        <f t="shared" si="52"/>
        <v>0</v>
      </c>
      <c r="BI207" s="109">
        <f t="shared" si="53"/>
        <v>0</v>
      </c>
      <c r="BJ207" s="17" t="s">
        <v>85</v>
      </c>
      <c r="BK207" s="175">
        <f t="shared" si="54"/>
        <v>0</v>
      </c>
      <c r="BL207" s="17" t="s">
        <v>156</v>
      </c>
      <c r="BM207" s="17" t="s">
        <v>608</v>
      </c>
    </row>
    <row r="208" spans="2:65" s="1" customFormat="1" ht="22.5" customHeight="1">
      <c r="B208" s="34"/>
      <c r="C208" s="167" t="s">
        <v>365</v>
      </c>
      <c r="D208" s="167" t="s">
        <v>152</v>
      </c>
      <c r="E208" s="168" t="s">
        <v>220</v>
      </c>
      <c r="F208" s="241" t="s">
        <v>221</v>
      </c>
      <c r="G208" s="241"/>
      <c r="H208" s="241"/>
      <c r="I208" s="241"/>
      <c r="J208" s="169" t="s">
        <v>165</v>
      </c>
      <c r="K208" s="170">
        <v>1</v>
      </c>
      <c r="L208" s="239">
        <v>0</v>
      </c>
      <c r="M208" s="242"/>
      <c r="N208" s="240">
        <f t="shared" si="45"/>
        <v>0</v>
      </c>
      <c r="O208" s="240"/>
      <c r="P208" s="240"/>
      <c r="Q208" s="240"/>
      <c r="R208" s="36"/>
      <c r="T208" s="172" t="s">
        <v>20</v>
      </c>
      <c r="U208" s="43" t="s">
        <v>43</v>
      </c>
      <c r="V208" s="35"/>
      <c r="W208" s="173">
        <f t="shared" si="46"/>
        <v>0</v>
      </c>
      <c r="X208" s="173">
        <v>0</v>
      </c>
      <c r="Y208" s="173">
        <f t="shared" si="47"/>
        <v>0</v>
      </c>
      <c r="Z208" s="173">
        <v>0</v>
      </c>
      <c r="AA208" s="174">
        <f t="shared" si="48"/>
        <v>0</v>
      </c>
      <c r="AR208" s="17" t="s">
        <v>156</v>
      </c>
      <c r="AT208" s="17" t="s">
        <v>152</v>
      </c>
      <c r="AU208" s="17" t="s">
        <v>88</v>
      </c>
      <c r="AY208" s="17" t="s">
        <v>151</v>
      </c>
      <c r="BE208" s="109">
        <f t="shared" si="49"/>
        <v>0</v>
      </c>
      <c r="BF208" s="109">
        <f t="shared" si="50"/>
        <v>0</v>
      </c>
      <c r="BG208" s="109">
        <f t="shared" si="51"/>
        <v>0</v>
      </c>
      <c r="BH208" s="109">
        <f t="shared" si="52"/>
        <v>0</v>
      </c>
      <c r="BI208" s="109">
        <f t="shared" si="53"/>
        <v>0</v>
      </c>
      <c r="BJ208" s="17" t="s">
        <v>85</v>
      </c>
      <c r="BK208" s="175">
        <f t="shared" si="54"/>
        <v>0</v>
      </c>
      <c r="BL208" s="17" t="s">
        <v>156</v>
      </c>
      <c r="BM208" s="17" t="s">
        <v>609</v>
      </c>
    </row>
    <row r="209" spans="2:65" s="1" customFormat="1" ht="31.5" customHeight="1">
      <c r="B209" s="34"/>
      <c r="C209" s="176" t="s">
        <v>368</v>
      </c>
      <c r="D209" s="176" t="s">
        <v>158</v>
      </c>
      <c r="E209" s="177" t="s">
        <v>224</v>
      </c>
      <c r="F209" s="245" t="s">
        <v>225</v>
      </c>
      <c r="G209" s="245"/>
      <c r="H209" s="245"/>
      <c r="I209" s="245"/>
      <c r="J209" s="178" t="s">
        <v>165</v>
      </c>
      <c r="K209" s="179">
        <v>1</v>
      </c>
      <c r="L209" s="246">
        <v>0</v>
      </c>
      <c r="M209" s="247"/>
      <c r="N209" s="248">
        <f t="shared" si="45"/>
        <v>0</v>
      </c>
      <c r="O209" s="240"/>
      <c r="P209" s="240"/>
      <c r="Q209" s="240"/>
      <c r="R209" s="36"/>
      <c r="T209" s="172" t="s">
        <v>20</v>
      </c>
      <c r="U209" s="43" t="s">
        <v>43</v>
      </c>
      <c r="V209" s="35"/>
      <c r="W209" s="173">
        <f t="shared" si="46"/>
        <v>0</v>
      </c>
      <c r="X209" s="173">
        <v>2.1000000000000001E-4</v>
      </c>
      <c r="Y209" s="173">
        <f t="shared" si="47"/>
        <v>2.1000000000000001E-4</v>
      </c>
      <c r="Z209" s="173">
        <v>0</v>
      </c>
      <c r="AA209" s="174">
        <f t="shared" si="48"/>
        <v>0</v>
      </c>
      <c r="AR209" s="17" t="s">
        <v>161</v>
      </c>
      <c r="AT209" s="17" t="s">
        <v>158</v>
      </c>
      <c r="AU209" s="17" t="s">
        <v>88</v>
      </c>
      <c r="AY209" s="17" t="s">
        <v>151</v>
      </c>
      <c r="BE209" s="109">
        <f t="shared" si="49"/>
        <v>0</v>
      </c>
      <c r="BF209" s="109">
        <f t="shared" si="50"/>
        <v>0</v>
      </c>
      <c r="BG209" s="109">
        <f t="shared" si="51"/>
        <v>0</v>
      </c>
      <c r="BH209" s="109">
        <f t="shared" si="52"/>
        <v>0</v>
      </c>
      <c r="BI209" s="109">
        <f t="shared" si="53"/>
        <v>0</v>
      </c>
      <c r="BJ209" s="17" t="s">
        <v>85</v>
      </c>
      <c r="BK209" s="175">
        <f t="shared" si="54"/>
        <v>0</v>
      </c>
      <c r="BL209" s="17" t="s">
        <v>156</v>
      </c>
      <c r="BM209" s="17" t="s">
        <v>610</v>
      </c>
    </row>
    <row r="210" spans="2:65" s="1" customFormat="1" ht="22.5" customHeight="1">
      <c r="B210" s="34"/>
      <c r="C210" s="167" t="s">
        <v>370</v>
      </c>
      <c r="D210" s="167" t="s">
        <v>152</v>
      </c>
      <c r="E210" s="168" t="s">
        <v>228</v>
      </c>
      <c r="F210" s="241" t="s">
        <v>229</v>
      </c>
      <c r="G210" s="241"/>
      <c r="H210" s="241"/>
      <c r="I210" s="241"/>
      <c r="J210" s="169" t="s">
        <v>155</v>
      </c>
      <c r="K210" s="170">
        <v>40</v>
      </c>
      <c r="L210" s="239">
        <v>0</v>
      </c>
      <c r="M210" s="242"/>
      <c r="N210" s="240">
        <f t="shared" si="45"/>
        <v>0</v>
      </c>
      <c r="O210" s="240"/>
      <c r="P210" s="240"/>
      <c r="Q210" s="240"/>
      <c r="R210" s="36"/>
      <c r="T210" s="172" t="s">
        <v>20</v>
      </c>
      <c r="U210" s="43" t="s">
        <v>43</v>
      </c>
      <c r="V210" s="35"/>
      <c r="W210" s="173">
        <f t="shared" si="46"/>
        <v>0</v>
      </c>
      <c r="X210" s="173">
        <v>0</v>
      </c>
      <c r="Y210" s="173">
        <f t="shared" si="47"/>
        <v>0</v>
      </c>
      <c r="Z210" s="173">
        <v>0</v>
      </c>
      <c r="AA210" s="174">
        <f t="shared" si="48"/>
        <v>0</v>
      </c>
      <c r="AR210" s="17" t="s">
        <v>156</v>
      </c>
      <c r="AT210" s="17" t="s">
        <v>152</v>
      </c>
      <c r="AU210" s="17" t="s">
        <v>88</v>
      </c>
      <c r="AY210" s="17" t="s">
        <v>151</v>
      </c>
      <c r="BE210" s="109">
        <f t="shared" si="49"/>
        <v>0</v>
      </c>
      <c r="BF210" s="109">
        <f t="shared" si="50"/>
        <v>0</v>
      </c>
      <c r="BG210" s="109">
        <f t="shared" si="51"/>
        <v>0</v>
      </c>
      <c r="BH210" s="109">
        <f t="shared" si="52"/>
        <v>0</v>
      </c>
      <c r="BI210" s="109">
        <f t="shared" si="53"/>
        <v>0</v>
      </c>
      <c r="BJ210" s="17" t="s">
        <v>85</v>
      </c>
      <c r="BK210" s="175">
        <f t="shared" si="54"/>
        <v>0</v>
      </c>
      <c r="BL210" s="17" t="s">
        <v>156</v>
      </c>
      <c r="BM210" s="17" t="s">
        <v>611</v>
      </c>
    </row>
    <row r="211" spans="2:65" s="1" customFormat="1" ht="22.5" customHeight="1">
      <c r="B211" s="34"/>
      <c r="C211" s="176" t="s">
        <v>372</v>
      </c>
      <c r="D211" s="176" t="s">
        <v>158</v>
      </c>
      <c r="E211" s="177" t="s">
        <v>231</v>
      </c>
      <c r="F211" s="245" t="s">
        <v>232</v>
      </c>
      <c r="G211" s="245"/>
      <c r="H211" s="245"/>
      <c r="I211" s="245"/>
      <c r="J211" s="178" t="s">
        <v>155</v>
      </c>
      <c r="K211" s="179">
        <v>46.4</v>
      </c>
      <c r="L211" s="246">
        <v>0</v>
      </c>
      <c r="M211" s="247"/>
      <c r="N211" s="248">
        <f t="shared" si="45"/>
        <v>0</v>
      </c>
      <c r="O211" s="240"/>
      <c r="P211" s="240"/>
      <c r="Q211" s="240"/>
      <c r="R211" s="36"/>
      <c r="T211" s="172" t="s">
        <v>20</v>
      </c>
      <c r="U211" s="43" t="s">
        <v>43</v>
      </c>
      <c r="V211" s="35"/>
      <c r="W211" s="173">
        <f t="shared" si="46"/>
        <v>0</v>
      </c>
      <c r="X211" s="173">
        <v>2.5000000000000001E-4</v>
      </c>
      <c r="Y211" s="173">
        <f t="shared" si="47"/>
        <v>1.1599999999999999E-2</v>
      </c>
      <c r="Z211" s="173">
        <v>0</v>
      </c>
      <c r="AA211" s="174">
        <f t="shared" si="48"/>
        <v>0</v>
      </c>
      <c r="AR211" s="17" t="s">
        <v>161</v>
      </c>
      <c r="AT211" s="17" t="s">
        <v>158</v>
      </c>
      <c r="AU211" s="17" t="s">
        <v>88</v>
      </c>
      <c r="AY211" s="17" t="s">
        <v>151</v>
      </c>
      <c r="BE211" s="109">
        <f t="shared" si="49"/>
        <v>0</v>
      </c>
      <c r="BF211" s="109">
        <f t="shared" si="50"/>
        <v>0</v>
      </c>
      <c r="BG211" s="109">
        <f t="shared" si="51"/>
        <v>0</v>
      </c>
      <c r="BH211" s="109">
        <f t="shared" si="52"/>
        <v>0</v>
      </c>
      <c r="BI211" s="109">
        <f t="shared" si="53"/>
        <v>0</v>
      </c>
      <c r="BJ211" s="17" t="s">
        <v>85</v>
      </c>
      <c r="BK211" s="175">
        <f t="shared" si="54"/>
        <v>0</v>
      </c>
      <c r="BL211" s="17" t="s">
        <v>156</v>
      </c>
      <c r="BM211" s="17" t="s">
        <v>612</v>
      </c>
    </row>
    <row r="212" spans="2:65" s="1" customFormat="1" ht="31.5" customHeight="1">
      <c r="B212" s="34"/>
      <c r="C212" s="167" t="s">
        <v>374</v>
      </c>
      <c r="D212" s="167" t="s">
        <v>152</v>
      </c>
      <c r="E212" s="168" t="s">
        <v>235</v>
      </c>
      <c r="F212" s="241" t="s">
        <v>236</v>
      </c>
      <c r="G212" s="241"/>
      <c r="H212" s="241"/>
      <c r="I212" s="241"/>
      <c r="J212" s="169" t="s">
        <v>155</v>
      </c>
      <c r="K212" s="170">
        <v>10</v>
      </c>
      <c r="L212" s="239">
        <v>0</v>
      </c>
      <c r="M212" s="242"/>
      <c r="N212" s="240">
        <f t="shared" si="45"/>
        <v>0</v>
      </c>
      <c r="O212" s="240"/>
      <c r="P212" s="240"/>
      <c r="Q212" s="240"/>
      <c r="R212" s="36"/>
      <c r="T212" s="172" t="s">
        <v>20</v>
      </c>
      <c r="U212" s="43" t="s">
        <v>43</v>
      </c>
      <c r="V212" s="35"/>
      <c r="W212" s="173">
        <f t="shared" si="46"/>
        <v>0</v>
      </c>
      <c r="X212" s="173">
        <v>0</v>
      </c>
      <c r="Y212" s="173">
        <f t="shared" si="47"/>
        <v>0</v>
      </c>
      <c r="Z212" s="173">
        <v>0</v>
      </c>
      <c r="AA212" s="174">
        <f t="shared" si="48"/>
        <v>0</v>
      </c>
      <c r="AR212" s="17" t="s">
        <v>156</v>
      </c>
      <c r="AT212" s="17" t="s">
        <v>152</v>
      </c>
      <c r="AU212" s="17" t="s">
        <v>88</v>
      </c>
      <c r="AY212" s="17" t="s">
        <v>151</v>
      </c>
      <c r="BE212" s="109">
        <f t="shared" si="49"/>
        <v>0</v>
      </c>
      <c r="BF212" s="109">
        <f t="shared" si="50"/>
        <v>0</v>
      </c>
      <c r="BG212" s="109">
        <f t="shared" si="51"/>
        <v>0</v>
      </c>
      <c r="BH212" s="109">
        <f t="shared" si="52"/>
        <v>0</v>
      </c>
      <c r="BI212" s="109">
        <f t="shared" si="53"/>
        <v>0</v>
      </c>
      <c r="BJ212" s="17" t="s">
        <v>85</v>
      </c>
      <c r="BK212" s="175">
        <f t="shared" si="54"/>
        <v>0</v>
      </c>
      <c r="BL212" s="17" t="s">
        <v>156</v>
      </c>
      <c r="BM212" s="17" t="s">
        <v>613</v>
      </c>
    </row>
    <row r="213" spans="2:65" s="1" customFormat="1" ht="31.5" customHeight="1">
      <c r="B213" s="34"/>
      <c r="C213" s="176" t="s">
        <v>376</v>
      </c>
      <c r="D213" s="176" t="s">
        <v>158</v>
      </c>
      <c r="E213" s="177" t="s">
        <v>239</v>
      </c>
      <c r="F213" s="245" t="s">
        <v>240</v>
      </c>
      <c r="G213" s="245"/>
      <c r="H213" s="245"/>
      <c r="I213" s="245"/>
      <c r="J213" s="178" t="s">
        <v>155</v>
      </c>
      <c r="K213" s="179">
        <v>10</v>
      </c>
      <c r="L213" s="246">
        <v>0</v>
      </c>
      <c r="M213" s="247"/>
      <c r="N213" s="248">
        <f t="shared" si="45"/>
        <v>0</v>
      </c>
      <c r="O213" s="240"/>
      <c r="P213" s="240"/>
      <c r="Q213" s="240"/>
      <c r="R213" s="36"/>
      <c r="T213" s="172" t="s">
        <v>20</v>
      </c>
      <c r="U213" s="43" t="s">
        <v>43</v>
      </c>
      <c r="V213" s="35"/>
      <c r="W213" s="173">
        <f t="shared" si="46"/>
        <v>0</v>
      </c>
      <c r="X213" s="173">
        <v>1.3999999999999999E-4</v>
      </c>
      <c r="Y213" s="173">
        <f t="shared" si="47"/>
        <v>1.3999999999999998E-3</v>
      </c>
      <c r="Z213" s="173">
        <v>0</v>
      </c>
      <c r="AA213" s="174">
        <f t="shared" si="48"/>
        <v>0</v>
      </c>
      <c r="AR213" s="17" t="s">
        <v>161</v>
      </c>
      <c r="AT213" s="17" t="s">
        <v>158</v>
      </c>
      <c r="AU213" s="17" t="s">
        <v>88</v>
      </c>
      <c r="AY213" s="17" t="s">
        <v>151</v>
      </c>
      <c r="BE213" s="109">
        <f t="shared" si="49"/>
        <v>0</v>
      </c>
      <c r="BF213" s="109">
        <f t="shared" si="50"/>
        <v>0</v>
      </c>
      <c r="BG213" s="109">
        <f t="shared" si="51"/>
        <v>0</v>
      </c>
      <c r="BH213" s="109">
        <f t="shared" si="52"/>
        <v>0</v>
      </c>
      <c r="BI213" s="109">
        <f t="shared" si="53"/>
        <v>0</v>
      </c>
      <c r="BJ213" s="17" t="s">
        <v>85</v>
      </c>
      <c r="BK213" s="175">
        <f t="shared" si="54"/>
        <v>0</v>
      </c>
      <c r="BL213" s="17" t="s">
        <v>156</v>
      </c>
      <c r="BM213" s="17" t="s">
        <v>614</v>
      </c>
    </row>
    <row r="214" spans="2:65" s="9" customFormat="1" ht="22.35" customHeight="1">
      <c r="B214" s="156"/>
      <c r="C214" s="157"/>
      <c r="D214" s="166" t="s">
        <v>120</v>
      </c>
      <c r="E214" s="166"/>
      <c r="F214" s="166"/>
      <c r="G214" s="166"/>
      <c r="H214" s="166"/>
      <c r="I214" s="166"/>
      <c r="J214" s="166"/>
      <c r="K214" s="166"/>
      <c r="L214" s="166"/>
      <c r="M214" s="166"/>
      <c r="N214" s="232">
        <f>BK214</f>
        <v>0</v>
      </c>
      <c r="O214" s="233"/>
      <c r="P214" s="233"/>
      <c r="Q214" s="233"/>
      <c r="R214" s="159"/>
      <c r="T214" s="160"/>
      <c r="U214" s="157"/>
      <c r="V214" s="157"/>
      <c r="W214" s="161">
        <f>SUM(W215:W227)</f>
        <v>0</v>
      </c>
      <c r="X214" s="157"/>
      <c r="Y214" s="161">
        <f>SUM(Y215:Y227)</f>
        <v>2.2908276000000001</v>
      </c>
      <c r="Z214" s="157"/>
      <c r="AA214" s="162">
        <f>SUM(AA215:AA227)</f>
        <v>0</v>
      </c>
      <c r="AR214" s="163" t="s">
        <v>88</v>
      </c>
      <c r="AT214" s="164" t="s">
        <v>75</v>
      </c>
      <c r="AU214" s="164" t="s">
        <v>85</v>
      </c>
      <c r="AY214" s="163" t="s">
        <v>151</v>
      </c>
      <c r="BK214" s="165">
        <f>SUM(BK215:BK227)</f>
        <v>0</v>
      </c>
    </row>
    <row r="215" spans="2:65" s="1" customFormat="1" ht="31.5" customHeight="1">
      <c r="B215" s="34"/>
      <c r="C215" s="167" t="s">
        <v>378</v>
      </c>
      <c r="D215" s="167" t="s">
        <v>152</v>
      </c>
      <c r="E215" s="168" t="s">
        <v>243</v>
      </c>
      <c r="F215" s="241" t="s">
        <v>244</v>
      </c>
      <c r="G215" s="241"/>
      <c r="H215" s="241"/>
      <c r="I215" s="241"/>
      <c r="J215" s="169" t="s">
        <v>165</v>
      </c>
      <c r="K215" s="170">
        <v>1</v>
      </c>
      <c r="L215" s="239">
        <v>0</v>
      </c>
      <c r="M215" s="242"/>
      <c r="N215" s="240">
        <f t="shared" ref="N215:N227" si="55">ROUND(L215*K215,3)</f>
        <v>0</v>
      </c>
      <c r="O215" s="240"/>
      <c r="P215" s="240"/>
      <c r="Q215" s="240"/>
      <c r="R215" s="36"/>
      <c r="T215" s="172" t="s">
        <v>20</v>
      </c>
      <c r="U215" s="43" t="s">
        <v>43</v>
      </c>
      <c r="V215" s="35"/>
      <c r="W215" s="173">
        <f t="shared" ref="W215:W227" si="56">V215*K215</f>
        <v>0</v>
      </c>
      <c r="X215" s="173">
        <v>1.16E-3</v>
      </c>
      <c r="Y215" s="173">
        <f t="shared" ref="Y215:Y227" si="57">X215*K215</f>
        <v>1.16E-3</v>
      </c>
      <c r="Z215" s="173">
        <v>0</v>
      </c>
      <c r="AA215" s="174">
        <f t="shared" ref="AA215:AA227" si="58">Z215*K215</f>
        <v>0</v>
      </c>
      <c r="AR215" s="17" t="s">
        <v>156</v>
      </c>
      <c r="AT215" s="17" t="s">
        <v>152</v>
      </c>
      <c r="AU215" s="17" t="s">
        <v>88</v>
      </c>
      <c r="AY215" s="17" t="s">
        <v>151</v>
      </c>
      <c r="BE215" s="109">
        <f t="shared" ref="BE215:BE227" si="59">IF(U215="základná",N215,0)</f>
        <v>0</v>
      </c>
      <c r="BF215" s="109">
        <f t="shared" ref="BF215:BF227" si="60">IF(U215="znížená",N215,0)</f>
        <v>0</v>
      </c>
      <c r="BG215" s="109">
        <f t="shared" ref="BG215:BG227" si="61">IF(U215="zákl. prenesená",N215,0)</f>
        <v>0</v>
      </c>
      <c r="BH215" s="109">
        <f t="shared" ref="BH215:BH227" si="62">IF(U215="zníž. prenesená",N215,0)</f>
        <v>0</v>
      </c>
      <c r="BI215" s="109">
        <f t="shared" ref="BI215:BI227" si="63">IF(U215="nulová",N215,0)</f>
        <v>0</v>
      </c>
      <c r="BJ215" s="17" t="s">
        <v>85</v>
      </c>
      <c r="BK215" s="175">
        <f t="shared" ref="BK215:BK227" si="64">ROUND(L215*K215,3)</f>
        <v>0</v>
      </c>
      <c r="BL215" s="17" t="s">
        <v>156</v>
      </c>
      <c r="BM215" s="17" t="s">
        <v>615</v>
      </c>
    </row>
    <row r="216" spans="2:65" s="1" customFormat="1" ht="22.5" customHeight="1">
      <c r="B216" s="34"/>
      <c r="C216" s="167" t="s">
        <v>380</v>
      </c>
      <c r="D216" s="167" t="s">
        <v>152</v>
      </c>
      <c r="E216" s="168" t="s">
        <v>247</v>
      </c>
      <c r="F216" s="241" t="s">
        <v>248</v>
      </c>
      <c r="G216" s="241"/>
      <c r="H216" s="241"/>
      <c r="I216" s="241"/>
      <c r="J216" s="169" t="s">
        <v>249</v>
      </c>
      <c r="K216" s="170">
        <v>0.36</v>
      </c>
      <c r="L216" s="239">
        <v>0</v>
      </c>
      <c r="M216" s="242"/>
      <c r="N216" s="240">
        <f t="shared" si="55"/>
        <v>0</v>
      </c>
      <c r="O216" s="240"/>
      <c r="P216" s="240"/>
      <c r="Q216" s="240"/>
      <c r="R216" s="36"/>
      <c r="T216" s="172" t="s">
        <v>20</v>
      </c>
      <c r="U216" s="43" t="s">
        <v>43</v>
      </c>
      <c r="V216" s="35"/>
      <c r="W216" s="173">
        <f t="shared" si="56"/>
        <v>0</v>
      </c>
      <c r="X216" s="173">
        <v>2.32341</v>
      </c>
      <c r="Y216" s="173">
        <f t="shared" si="57"/>
        <v>0.83642759999999994</v>
      </c>
      <c r="Z216" s="173">
        <v>0</v>
      </c>
      <c r="AA216" s="174">
        <f t="shared" si="58"/>
        <v>0</v>
      </c>
      <c r="AR216" s="17" t="s">
        <v>156</v>
      </c>
      <c r="AT216" s="17" t="s">
        <v>152</v>
      </c>
      <c r="AU216" s="17" t="s">
        <v>88</v>
      </c>
      <c r="AY216" s="17" t="s">
        <v>151</v>
      </c>
      <c r="BE216" s="109">
        <f t="shared" si="59"/>
        <v>0</v>
      </c>
      <c r="BF216" s="109">
        <f t="shared" si="60"/>
        <v>0</v>
      </c>
      <c r="BG216" s="109">
        <f t="shared" si="61"/>
        <v>0</v>
      </c>
      <c r="BH216" s="109">
        <f t="shared" si="62"/>
        <v>0</v>
      </c>
      <c r="BI216" s="109">
        <f t="shared" si="63"/>
        <v>0</v>
      </c>
      <c r="BJ216" s="17" t="s">
        <v>85</v>
      </c>
      <c r="BK216" s="175">
        <f t="shared" si="64"/>
        <v>0</v>
      </c>
      <c r="BL216" s="17" t="s">
        <v>156</v>
      </c>
      <c r="BM216" s="17" t="s">
        <v>616</v>
      </c>
    </row>
    <row r="217" spans="2:65" s="1" customFormat="1" ht="31.5" customHeight="1">
      <c r="B217" s="34"/>
      <c r="C217" s="167" t="s">
        <v>382</v>
      </c>
      <c r="D217" s="167" t="s">
        <v>152</v>
      </c>
      <c r="E217" s="168" t="s">
        <v>252</v>
      </c>
      <c r="F217" s="241" t="s">
        <v>253</v>
      </c>
      <c r="G217" s="241"/>
      <c r="H217" s="241"/>
      <c r="I217" s="241"/>
      <c r="J217" s="169" t="s">
        <v>165</v>
      </c>
      <c r="K217" s="170">
        <v>1</v>
      </c>
      <c r="L217" s="239">
        <v>0</v>
      </c>
      <c r="M217" s="242"/>
      <c r="N217" s="240">
        <f t="shared" si="55"/>
        <v>0</v>
      </c>
      <c r="O217" s="240"/>
      <c r="P217" s="240"/>
      <c r="Q217" s="240"/>
      <c r="R217" s="36"/>
      <c r="T217" s="172" t="s">
        <v>20</v>
      </c>
      <c r="U217" s="43" t="s">
        <v>43</v>
      </c>
      <c r="V217" s="35"/>
      <c r="W217" s="173">
        <f t="shared" si="56"/>
        <v>0</v>
      </c>
      <c r="X217" s="173">
        <v>0</v>
      </c>
      <c r="Y217" s="173">
        <f t="shared" si="57"/>
        <v>0</v>
      </c>
      <c r="Z217" s="173">
        <v>0</v>
      </c>
      <c r="AA217" s="174">
        <f t="shared" si="58"/>
        <v>0</v>
      </c>
      <c r="AR217" s="17" t="s">
        <v>156</v>
      </c>
      <c r="AT217" s="17" t="s">
        <v>152</v>
      </c>
      <c r="AU217" s="17" t="s">
        <v>88</v>
      </c>
      <c r="AY217" s="17" t="s">
        <v>151</v>
      </c>
      <c r="BE217" s="109">
        <f t="shared" si="59"/>
        <v>0</v>
      </c>
      <c r="BF217" s="109">
        <f t="shared" si="60"/>
        <v>0</v>
      </c>
      <c r="BG217" s="109">
        <f t="shared" si="61"/>
        <v>0</v>
      </c>
      <c r="BH217" s="109">
        <f t="shared" si="62"/>
        <v>0</v>
      </c>
      <c r="BI217" s="109">
        <f t="shared" si="63"/>
        <v>0</v>
      </c>
      <c r="BJ217" s="17" t="s">
        <v>85</v>
      </c>
      <c r="BK217" s="175">
        <f t="shared" si="64"/>
        <v>0</v>
      </c>
      <c r="BL217" s="17" t="s">
        <v>156</v>
      </c>
      <c r="BM217" s="17" t="s">
        <v>617</v>
      </c>
    </row>
    <row r="218" spans="2:65" s="1" customFormat="1" ht="31.5" customHeight="1">
      <c r="B218" s="34"/>
      <c r="C218" s="167" t="s">
        <v>384</v>
      </c>
      <c r="D218" s="167" t="s">
        <v>152</v>
      </c>
      <c r="E218" s="168" t="s">
        <v>256</v>
      </c>
      <c r="F218" s="241" t="s">
        <v>257</v>
      </c>
      <c r="G218" s="241"/>
      <c r="H218" s="241"/>
      <c r="I218" s="241"/>
      <c r="J218" s="169" t="s">
        <v>155</v>
      </c>
      <c r="K218" s="170">
        <v>40</v>
      </c>
      <c r="L218" s="239">
        <v>0</v>
      </c>
      <c r="M218" s="242"/>
      <c r="N218" s="240">
        <f t="shared" si="55"/>
        <v>0</v>
      </c>
      <c r="O218" s="240"/>
      <c r="P218" s="240"/>
      <c r="Q218" s="240"/>
      <c r="R218" s="36"/>
      <c r="T218" s="172" t="s">
        <v>20</v>
      </c>
      <c r="U218" s="43" t="s">
        <v>43</v>
      </c>
      <c r="V218" s="35"/>
      <c r="W218" s="173">
        <f t="shared" si="56"/>
        <v>0</v>
      </c>
      <c r="X218" s="173">
        <v>0</v>
      </c>
      <c r="Y218" s="173">
        <f t="shared" si="57"/>
        <v>0</v>
      </c>
      <c r="Z218" s="173">
        <v>0</v>
      </c>
      <c r="AA218" s="174">
        <f t="shared" si="58"/>
        <v>0</v>
      </c>
      <c r="AR218" s="17" t="s">
        <v>156</v>
      </c>
      <c r="AT218" s="17" t="s">
        <v>152</v>
      </c>
      <c r="AU218" s="17" t="s">
        <v>88</v>
      </c>
      <c r="AY218" s="17" t="s">
        <v>151</v>
      </c>
      <c r="BE218" s="109">
        <f t="shared" si="59"/>
        <v>0</v>
      </c>
      <c r="BF218" s="109">
        <f t="shared" si="60"/>
        <v>0</v>
      </c>
      <c r="BG218" s="109">
        <f t="shared" si="61"/>
        <v>0</v>
      </c>
      <c r="BH218" s="109">
        <f t="shared" si="62"/>
        <v>0</v>
      </c>
      <c r="BI218" s="109">
        <f t="shared" si="63"/>
        <v>0</v>
      </c>
      <c r="BJ218" s="17" t="s">
        <v>85</v>
      </c>
      <c r="BK218" s="175">
        <f t="shared" si="64"/>
        <v>0</v>
      </c>
      <c r="BL218" s="17" t="s">
        <v>156</v>
      </c>
      <c r="BM218" s="17" t="s">
        <v>618</v>
      </c>
    </row>
    <row r="219" spans="2:65" s="1" customFormat="1" ht="44.25" customHeight="1">
      <c r="B219" s="34"/>
      <c r="C219" s="167" t="s">
        <v>386</v>
      </c>
      <c r="D219" s="167" t="s">
        <v>152</v>
      </c>
      <c r="E219" s="168" t="s">
        <v>260</v>
      </c>
      <c r="F219" s="241" t="s">
        <v>261</v>
      </c>
      <c r="G219" s="241"/>
      <c r="H219" s="241"/>
      <c r="I219" s="241"/>
      <c r="J219" s="169" t="s">
        <v>155</v>
      </c>
      <c r="K219" s="170">
        <v>40</v>
      </c>
      <c r="L219" s="239">
        <v>0</v>
      </c>
      <c r="M219" s="242"/>
      <c r="N219" s="240">
        <f t="shared" si="55"/>
        <v>0</v>
      </c>
      <c r="O219" s="240"/>
      <c r="P219" s="240"/>
      <c r="Q219" s="240"/>
      <c r="R219" s="36"/>
      <c r="T219" s="172" t="s">
        <v>20</v>
      </c>
      <c r="U219" s="43" t="s">
        <v>43</v>
      </c>
      <c r="V219" s="35"/>
      <c r="W219" s="173">
        <f t="shared" si="56"/>
        <v>0</v>
      </c>
      <c r="X219" s="173">
        <v>0</v>
      </c>
      <c r="Y219" s="173">
        <f t="shared" si="57"/>
        <v>0</v>
      </c>
      <c r="Z219" s="173">
        <v>0</v>
      </c>
      <c r="AA219" s="174">
        <f t="shared" si="58"/>
        <v>0</v>
      </c>
      <c r="AR219" s="17" t="s">
        <v>156</v>
      </c>
      <c r="AT219" s="17" t="s">
        <v>152</v>
      </c>
      <c r="AU219" s="17" t="s">
        <v>88</v>
      </c>
      <c r="AY219" s="17" t="s">
        <v>151</v>
      </c>
      <c r="BE219" s="109">
        <f t="shared" si="59"/>
        <v>0</v>
      </c>
      <c r="BF219" s="109">
        <f t="shared" si="60"/>
        <v>0</v>
      </c>
      <c r="BG219" s="109">
        <f t="shared" si="61"/>
        <v>0</v>
      </c>
      <c r="BH219" s="109">
        <f t="shared" si="62"/>
        <v>0</v>
      </c>
      <c r="BI219" s="109">
        <f t="shared" si="63"/>
        <v>0</v>
      </c>
      <c r="BJ219" s="17" t="s">
        <v>85</v>
      </c>
      <c r="BK219" s="175">
        <f t="shared" si="64"/>
        <v>0</v>
      </c>
      <c r="BL219" s="17" t="s">
        <v>156</v>
      </c>
      <c r="BM219" s="17" t="s">
        <v>619</v>
      </c>
    </row>
    <row r="220" spans="2:65" s="1" customFormat="1" ht="22.5" customHeight="1">
      <c r="B220" s="34"/>
      <c r="C220" s="176" t="s">
        <v>388</v>
      </c>
      <c r="D220" s="176" t="s">
        <v>158</v>
      </c>
      <c r="E220" s="177" t="s">
        <v>264</v>
      </c>
      <c r="F220" s="245" t="s">
        <v>265</v>
      </c>
      <c r="G220" s="245"/>
      <c r="H220" s="245"/>
      <c r="I220" s="245"/>
      <c r="J220" s="178" t="s">
        <v>266</v>
      </c>
      <c r="K220" s="179">
        <v>1.44</v>
      </c>
      <c r="L220" s="246">
        <v>0</v>
      </c>
      <c r="M220" s="247"/>
      <c r="N220" s="248">
        <f t="shared" si="55"/>
        <v>0</v>
      </c>
      <c r="O220" s="240"/>
      <c r="P220" s="240"/>
      <c r="Q220" s="240"/>
      <c r="R220" s="36"/>
      <c r="T220" s="172" t="s">
        <v>20</v>
      </c>
      <c r="U220" s="43" t="s">
        <v>43</v>
      </c>
      <c r="V220" s="35"/>
      <c r="W220" s="173">
        <f t="shared" si="56"/>
        <v>0</v>
      </c>
      <c r="X220" s="173">
        <v>1</v>
      </c>
      <c r="Y220" s="173">
        <f t="shared" si="57"/>
        <v>1.44</v>
      </c>
      <c r="Z220" s="173">
        <v>0</v>
      </c>
      <c r="AA220" s="174">
        <f t="shared" si="58"/>
        <v>0</v>
      </c>
      <c r="AR220" s="17" t="s">
        <v>161</v>
      </c>
      <c r="AT220" s="17" t="s">
        <v>158</v>
      </c>
      <c r="AU220" s="17" t="s">
        <v>88</v>
      </c>
      <c r="AY220" s="17" t="s">
        <v>151</v>
      </c>
      <c r="BE220" s="109">
        <f t="shared" si="59"/>
        <v>0</v>
      </c>
      <c r="BF220" s="109">
        <f t="shared" si="60"/>
        <v>0</v>
      </c>
      <c r="BG220" s="109">
        <f t="shared" si="61"/>
        <v>0</v>
      </c>
      <c r="BH220" s="109">
        <f t="shared" si="62"/>
        <v>0</v>
      </c>
      <c r="BI220" s="109">
        <f t="shared" si="63"/>
        <v>0</v>
      </c>
      <c r="BJ220" s="17" t="s">
        <v>85</v>
      </c>
      <c r="BK220" s="175">
        <f t="shared" si="64"/>
        <v>0</v>
      </c>
      <c r="BL220" s="17" t="s">
        <v>156</v>
      </c>
      <c r="BM220" s="17" t="s">
        <v>620</v>
      </c>
    </row>
    <row r="221" spans="2:65" s="1" customFormat="1" ht="31.5" customHeight="1">
      <c r="B221" s="34"/>
      <c r="C221" s="167" t="s">
        <v>390</v>
      </c>
      <c r="D221" s="167" t="s">
        <v>152</v>
      </c>
      <c r="E221" s="168" t="s">
        <v>269</v>
      </c>
      <c r="F221" s="241" t="s">
        <v>270</v>
      </c>
      <c r="G221" s="241"/>
      <c r="H221" s="241"/>
      <c r="I221" s="241"/>
      <c r="J221" s="169" t="s">
        <v>155</v>
      </c>
      <c r="K221" s="170">
        <v>40</v>
      </c>
      <c r="L221" s="239">
        <v>0</v>
      </c>
      <c r="M221" s="242"/>
      <c r="N221" s="240">
        <f t="shared" si="55"/>
        <v>0</v>
      </c>
      <c r="O221" s="240"/>
      <c r="P221" s="240"/>
      <c r="Q221" s="240"/>
      <c r="R221" s="36"/>
      <c r="T221" s="172" t="s">
        <v>20</v>
      </c>
      <c r="U221" s="43" t="s">
        <v>43</v>
      </c>
      <c r="V221" s="35"/>
      <c r="W221" s="173">
        <f t="shared" si="56"/>
        <v>0</v>
      </c>
      <c r="X221" s="173">
        <v>0</v>
      </c>
      <c r="Y221" s="173">
        <f t="shared" si="57"/>
        <v>0</v>
      </c>
      <c r="Z221" s="173">
        <v>0</v>
      </c>
      <c r="AA221" s="174">
        <f t="shared" si="58"/>
        <v>0</v>
      </c>
      <c r="AR221" s="17" t="s">
        <v>156</v>
      </c>
      <c r="AT221" s="17" t="s">
        <v>152</v>
      </c>
      <c r="AU221" s="17" t="s">
        <v>88</v>
      </c>
      <c r="AY221" s="17" t="s">
        <v>151</v>
      </c>
      <c r="BE221" s="109">
        <f t="shared" si="59"/>
        <v>0</v>
      </c>
      <c r="BF221" s="109">
        <f t="shared" si="60"/>
        <v>0</v>
      </c>
      <c r="BG221" s="109">
        <f t="shared" si="61"/>
        <v>0</v>
      </c>
      <c r="BH221" s="109">
        <f t="shared" si="62"/>
        <v>0</v>
      </c>
      <c r="BI221" s="109">
        <f t="shared" si="63"/>
        <v>0</v>
      </c>
      <c r="BJ221" s="17" t="s">
        <v>85</v>
      </c>
      <c r="BK221" s="175">
        <f t="shared" si="64"/>
        <v>0</v>
      </c>
      <c r="BL221" s="17" t="s">
        <v>156</v>
      </c>
      <c r="BM221" s="17" t="s">
        <v>621</v>
      </c>
    </row>
    <row r="222" spans="2:65" s="1" customFormat="1" ht="22.5" customHeight="1">
      <c r="B222" s="34"/>
      <c r="C222" s="176" t="s">
        <v>392</v>
      </c>
      <c r="D222" s="176" t="s">
        <v>158</v>
      </c>
      <c r="E222" s="177" t="s">
        <v>273</v>
      </c>
      <c r="F222" s="245" t="s">
        <v>274</v>
      </c>
      <c r="G222" s="245"/>
      <c r="H222" s="245"/>
      <c r="I222" s="245"/>
      <c r="J222" s="178" t="s">
        <v>155</v>
      </c>
      <c r="K222" s="179">
        <v>40</v>
      </c>
      <c r="L222" s="246">
        <v>0</v>
      </c>
      <c r="M222" s="247"/>
      <c r="N222" s="248">
        <f t="shared" si="55"/>
        <v>0</v>
      </c>
      <c r="O222" s="240"/>
      <c r="P222" s="240"/>
      <c r="Q222" s="240"/>
      <c r="R222" s="36"/>
      <c r="T222" s="172" t="s">
        <v>20</v>
      </c>
      <c r="U222" s="43" t="s">
        <v>43</v>
      </c>
      <c r="V222" s="35"/>
      <c r="W222" s="173">
        <f t="shared" si="56"/>
        <v>0</v>
      </c>
      <c r="X222" s="173">
        <v>2.1000000000000001E-4</v>
      </c>
      <c r="Y222" s="173">
        <f t="shared" si="57"/>
        <v>8.4000000000000012E-3</v>
      </c>
      <c r="Z222" s="173">
        <v>0</v>
      </c>
      <c r="AA222" s="174">
        <f t="shared" si="58"/>
        <v>0</v>
      </c>
      <c r="AR222" s="17" t="s">
        <v>161</v>
      </c>
      <c r="AT222" s="17" t="s">
        <v>158</v>
      </c>
      <c r="AU222" s="17" t="s">
        <v>88</v>
      </c>
      <c r="AY222" s="17" t="s">
        <v>151</v>
      </c>
      <c r="BE222" s="109">
        <f t="shared" si="59"/>
        <v>0</v>
      </c>
      <c r="BF222" s="109">
        <f t="shared" si="60"/>
        <v>0</v>
      </c>
      <c r="BG222" s="109">
        <f t="shared" si="61"/>
        <v>0</v>
      </c>
      <c r="BH222" s="109">
        <f t="shared" si="62"/>
        <v>0</v>
      </c>
      <c r="BI222" s="109">
        <f t="shared" si="63"/>
        <v>0</v>
      </c>
      <c r="BJ222" s="17" t="s">
        <v>85</v>
      </c>
      <c r="BK222" s="175">
        <f t="shared" si="64"/>
        <v>0</v>
      </c>
      <c r="BL222" s="17" t="s">
        <v>156</v>
      </c>
      <c r="BM222" s="17" t="s">
        <v>622</v>
      </c>
    </row>
    <row r="223" spans="2:65" s="1" customFormat="1" ht="44.25" customHeight="1">
      <c r="B223" s="34"/>
      <c r="C223" s="167" t="s">
        <v>394</v>
      </c>
      <c r="D223" s="167" t="s">
        <v>152</v>
      </c>
      <c r="E223" s="168" t="s">
        <v>277</v>
      </c>
      <c r="F223" s="241" t="s">
        <v>278</v>
      </c>
      <c r="G223" s="241"/>
      <c r="H223" s="241"/>
      <c r="I223" s="241"/>
      <c r="J223" s="169" t="s">
        <v>155</v>
      </c>
      <c r="K223" s="170">
        <v>40</v>
      </c>
      <c r="L223" s="239">
        <v>0</v>
      </c>
      <c r="M223" s="242"/>
      <c r="N223" s="240">
        <f t="shared" si="55"/>
        <v>0</v>
      </c>
      <c r="O223" s="240"/>
      <c r="P223" s="240"/>
      <c r="Q223" s="240"/>
      <c r="R223" s="36"/>
      <c r="T223" s="172" t="s">
        <v>20</v>
      </c>
      <c r="U223" s="43" t="s">
        <v>43</v>
      </c>
      <c r="V223" s="35"/>
      <c r="W223" s="173">
        <f t="shared" si="56"/>
        <v>0</v>
      </c>
      <c r="X223" s="173">
        <v>0</v>
      </c>
      <c r="Y223" s="173">
        <f t="shared" si="57"/>
        <v>0</v>
      </c>
      <c r="Z223" s="173">
        <v>0</v>
      </c>
      <c r="AA223" s="174">
        <f t="shared" si="58"/>
        <v>0</v>
      </c>
      <c r="AR223" s="17" t="s">
        <v>156</v>
      </c>
      <c r="AT223" s="17" t="s">
        <v>152</v>
      </c>
      <c r="AU223" s="17" t="s">
        <v>88</v>
      </c>
      <c r="AY223" s="17" t="s">
        <v>151</v>
      </c>
      <c r="BE223" s="109">
        <f t="shared" si="59"/>
        <v>0</v>
      </c>
      <c r="BF223" s="109">
        <f t="shared" si="60"/>
        <v>0</v>
      </c>
      <c r="BG223" s="109">
        <f t="shared" si="61"/>
        <v>0</v>
      </c>
      <c r="BH223" s="109">
        <f t="shared" si="62"/>
        <v>0</v>
      </c>
      <c r="BI223" s="109">
        <f t="shared" si="63"/>
        <v>0</v>
      </c>
      <c r="BJ223" s="17" t="s">
        <v>85</v>
      </c>
      <c r="BK223" s="175">
        <f t="shared" si="64"/>
        <v>0</v>
      </c>
      <c r="BL223" s="17" t="s">
        <v>156</v>
      </c>
      <c r="BM223" s="17" t="s">
        <v>623</v>
      </c>
    </row>
    <row r="224" spans="2:65" s="1" customFormat="1" ht="31.5" customHeight="1">
      <c r="B224" s="34"/>
      <c r="C224" s="167" t="s">
        <v>396</v>
      </c>
      <c r="D224" s="167" t="s">
        <v>152</v>
      </c>
      <c r="E224" s="168" t="s">
        <v>281</v>
      </c>
      <c r="F224" s="241" t="s">
        <v>282</v>
      </c>
      <c r="G224" s="241"/>
      <c r="H224" s="241"/>
      <c r="I224" s="241"/>
      <c r="J224" s="169" t="s">
        <v>155</v>
      </c>
      <c r="K224" s="170">
        <v>1</v>
      </c>
      <c r="L224" s="239">
        <v>0</v>
      </c>
      <c r="M224" s="242"/>
      <c r="N224" s="240">
        <f t="shared" si="55"/>
        <v>0</v>
      </c>
      <c r="O224" s="240"/>
      <c r="P224" s="240"/>
      <c r="Q224" s="240"/>
      <c r="R224" s="36"/>
      <c r="T224" s="172" t="s">
        <v>20</v>
      </c>
      <c r="U224" s="43" t="s">
        <v>43</v>
      </c>
      <c r="V224" s="35"/>
      <c r="W224" s="173">
        <f t="shared" si="56"/>
        <v>0</v>
      </c>
      <c r="X224" s="173">
        <v>1.0000000000000001E-5</v>
      </c>
      <c r="Y224" s="173">
        <f t="shared" si="57"/>
        <v>1.0000000000000001E-5</v>
      </c>
      <c r="Z224" s="173">
        <v>0</v>
      </c>
      <c r="AA224" s="174">
        <f t="shared" si="58"/>
        <v>0</v>
      </c>
      <c r="AR224" s="17" t="s">
        <v>156</v>
      </c>
      <c r="AT224" s="17" t="s">
        <v>152</v>
      </c>
      <c r="AU224" s="17" t="s">
        <v>88</v>
      </c>
      <c r="AY224" s="17" t="s">
        <v>151</v>
      </c>
      <c r="BE224" s="109">
        <f t="shared" si="59"/>
        <v>0</v>
      </c>
      <c r="BF224" s="109">
        <f t="shared" si="60"/>
        <v>0</v>
      </c>
      <c r="BG224" s="109">
        <f t="shared" si="61"/>
        <v>0</v>
      </c>
      <c r="BH224" s="109">
        <f t="shared" si="62"/>
        <v>0</v>
      </c>
      <c r="BI224" s="109">
        <f t="shared" si="63"/>
        <v>0</v>
      </c>
      <c r="BJ224" s="17" t="s">
        <v>85</v>
      </c>
      <c r="BK224" s="175">
        <f t="shared" si="64"/>
        <v>0</v>
      </c>
      <c r="BL224" s="17" t="s">
        <v>156</v>
      </c>
      <c r="BM224" s="17" t="s">
        <v>624</v>
      </c>
    </row>
    <row r="225" spans="2:65" s="1" customFormat="1" ht="31.5" customHeight="1">
      <c r="B225" s="34"/>
      <c r="C225" s="176" t="s">
        <v>398</v>
      </c>
      <c r="D225" s="176" t="s">
        <v>158</v>
      </c>
      <c r="E225" s="177" t="s">
        <v>285</v>
      </c>
      <c r="F225" s="245" t="s">
        <v>286</v>
      </c>
      <c r="G225" s="245"/>
      <c r="H225" s="245"/>
      <c r="I225" s="245"/>
      <c r="J225" s="178" t="s">
        <v>165</v>
      </c>
      <c r="K225" s="179">
        <v>1</v>
      </c>
      <c r="L225" s="246">
        <v>0</v>
      </c>
      <c r="M225" s="247"/>
      <c r="N225" s="248">
        <f t="shared" si="55"/>
        <v>0</v>
      </c>
      <c r="O225" s="240"/>
      <c r="P225" s="240"/>
      <c r="Q225" s="240"/>
      <c r="R225" s="36"/>
      <c r="T225" s="172" t="s">
        <v>20</v>
      </c>
      <c r="U225" s="43" t="s">
        <v>43</v>
      </c>
      <c r="V225" s="35"/>
      <c r="W225" s="173">
        <f t="shared" si="56"/>
        <v>0</v>
      </c>
      <c r="X225" s="173">
        <v>4.8300000000000001E-3</v>
      </c>
      <c r="Y225" s="173">
        <f t="shared" si="57"/>
        <v>4.8300000000000001E-3</v>
      </c>
      <c r="Z225" s="173">
        <v>0</v>
      </c>
      <c r="AA225" s="174">
        <f t="shared" si="58"/>
        <v>0</v>
      </c>
      <c r="AR225" s="17" t="s">
        <v>161</v>
      </c>
      <c r="AT225" s="17" t="s">
        <v>158</v>
      </c>
      <c r="AU225" s="17" t="s">
        <v>88</v>
      </c>
      <c r="AY225" s="17" t="s">
        <v>151</v>
      </c>
      <c r="BE225" s="109">
        <f t="shared" si="59"/>
        <v>0</v>
      </c>
      <c r="BF225" s="109">
        <f t="shared" si="60"/>
        <v>0</v>
      </c>
      <c r="BG225" s="109">
        <f t="shared" si="61"/>
        <v>0</v>
      </c>
      <c r="BH225" s="109">
        <f t="shared" si="62"/>
        <v>0</v>
      </c>
      <c r="BI225" s="109">
        <f t="shared" si="63"/>
        <v>0</v>
      </c>
      <c r="BJ225" s="17" t="s">
        <v>85</v>
      </c>
      <c r="BK225" s="175">
        <f t="shared" si="64"/>
        <v>0</v>
      </c>
      <c r="BL225" s="17" t="s">
        <v>156</v>
      </c>
      <c r="BM225" s="17" t="s">
        <v>625</v>
      </c>
    </row>
    <row r="226" spans="2:65" s="1" customFormat="1" ht="57" customHeight="1">
      <c r="B226" s="34"/>
      <c r="C226" s="167" t="s">
        <v>400</v>
      </c>
      <c r="D226" s="167" t="s">
        <v>152</v>
      </c>
      <c r="E226" s="168" t="s">
        <v>289</v>
      </c>
      <c r="F226" s="241" t="s">
        <v>290</v>
      </c>
      <c r="G226" s="241"/>
      <c r="H226" s="241"/>
      <c r="I226" s="241"/>
      <c r="J226" s="169" t="s">
        <v>165</v>
      </c>
      <c r="K226" s="170">
        <v>1</v>
      </c>
      <c r="L226" s="239">
        <v>0</v>
      </c>
      <c r="M226" s="242"/>
      <c r="N226" s="240">
        <f t="shared" si="55"/>
        <v>0</v>
      </c>
      <c r="O226" s="240"/>
      <c r="P226" s="240"/>
      <c r="Q226" s="240"/>
      <c r="R226" s="36"/>
      <c r="T226" s="172" t="s">
        <v>20</v>
      </c>
      <c r="U226" s="43" t="s">
        <v>43</v>
      </c>
      <c r="V226" s="35"/>
      <c r="W226" s="173">
        <f t="shared" si="56"/>
        <v>0</v>
      </c>
      <c r="X226" s="173">
        <v>0</v>
      </c>
      <c r="Y226" s="173">
        <f t="shared" si="57"/>
        <v>0</v>
      </c>
      <c r="Z226" s="173">
        <v>0</v>
      </c>
      <c r="AA226" s="174">
        <f t="shared" si="58"/>
        <v>0</v>
      </c>
      <c r="AR226" s="17" t="s">
        <v>156</v>
      </c>
      <c r="AT226" s="17" t="s">
        <v>152</v>
      </c>
      <c r="AU226" s="17" t="s">
        <v>88</v>
      </c>
      <c r="AY226" s="17" t="s">
        <v>151</v>
      </c>
      <c r="BE226" s="109">
        <f t="shared" si="59"/>
        <v>0</v>
      </c>
      <c r="BF226" s="109">
        <f t="shared" si="60"/>
        <v>0</v>
      </c>
      <c r="BG226" s="109">
        <f t="shared" si="61"/>
        <v>0</v>
      </c>
      <c r="BH226" s="109">
        <f t="shared" si="62"/>
        <v>0</v>
      </c>
      <c r="BI226" s="109">
        <f t="shared" si="63"/>
        <v>0</v>
      </c>
      <c r="BJ226" s="17" t="s">
        <v>85</v>
      </c>
      <c r="BK226" s="175">
        <f t="shared" si="64"/>
        <v>0</v>
      </c>
      <c r="BL226" s="17" t="s">
        <v>156</v>
      </c>
      <c r="BM226" s="17" t="s">
        <v>626</v>
      </c>
    </row>
    <row r="227" spans="2:65" s="1" customFormat="1" ht="31.5" customHeight="1">
      <c r="B227" s="34"/>
      <c r="C227" s="167" t="s">
        <v>402</v>
      </c>
      <c r="D227" s="167" t="s">
        <v>152</v>
      </c>
      <c r="E227" s="168" t="s">
        <v>360</v>
      </c>
      <c r="F227" s="241" t="s">
        <v>361</v>
      </c>
      <c r="G227" s="241"/>
      <c r="H227" s="241"/>
      <c r="I227" s="241"/>
      <c r="J227" s="169" t="s">
        <v>155</v>
      </c>
      <c r="K227" s="170">
        <v>2</v>
      </c>
      <c r="L227" s="239">
        <v>0</v>
      </c>
      <c r="M227" s="242"/>
      <c r="N227" s="240">
        <f t="shared" si="55"/>
        <v>0</v>
      </c>
      <c r="O227" s="240"/>
      <c r="P227" s="240"/>
      <c r="Q227" s="240"/>
      <c r="R227" s="36"/>
      <c r="T227" s="172" t="s">
        <v>20</v>
      </c>
      <c r="U227" s="43" t="s">
        <v>43</v>
      </c>
      <c r="V227" s="35"/>
      <c r="W227" s="173">
        <f t="shared" si="56"/>
        <v>0</v>
      </c>
      <c r="X227" s="173">
        <v>0</v>
      </c>
      <c r="Y227" s="173">
        <f t="shared" si="57"/>
        <v>0</v>
      </c>
      <c r="Z227" s="173">
        <v>0</v>
      </c>
      <c r="AA227" s="174">
        <f t="shared" si="58"/>
        <v>0</v>
      </c>
      <c r="AR227" s="17" t="s">
        <v>156</v>
      </c>
      <c r="AT227" s="17" t="s">
        <v>152</v>
      </c>
      <c r="AU227" s="17" t="s">
        <v>88</v>
      </c>
      <c r="AY227" s="17" t="s">
        <v>151</v>
      </c>
      <c r="BE227" s="109">
        <f t="shared" si="59"/>
        <v>0</v>
      </c>
      <c r="BF227" s="109">
        <f t="shared" si="60"/>
        <v>0</v>
      </c>
      <c r="BG227" s="109">
        <f t="shared" si="61"/>
        <v>0</v>
      </c>
      <c r="BH227" s="109">
        <f t="shared" si="62"/>
        <v>0</v>
      </c>
      <c r="BI227" s="109">
        <f t="shared" si="63"/>
        <v>0</v>
      </c>
      <c r="BJ227" s="17" t="s">
        <v>85</v>
      </c>
      <c r="BK227" s="175">
        <f t="shared" si="64"/>
        <v>0</v>
      </c>
      <c r="BL227" s="17" t="s">
        <v>156</v>
      </c>
      <c r="BM227" s="17" t="s">
        <v>627</v>
      </c>
    </row>
    <row r="228" spans="2:65" s="9" customFormat="1" ht="37.35" customHeight="1">
      <c r="B228" s="156"/>
      <c r="C228" s="157"/>
      <c r="D228" s="158" t="s">
        <v>125</v>
      </c>
      <c r="E228" s="158"/>
      <c r="F228" s="158"/>
      <c r="G228" s="158"/>
      <c r="H228" s="158"/>
      <c r="I228" s="158"/>
      <c r="J228" s="158"/>
      <c r="K228" s="158"/>
      <c r="L228" s="158"/>
      <c r="M228" s="158"/>
      <c r="N228" s="249">
        <f>BK228</f>
        <v>0</v>
      </c>
      <c r="O228" s="250"/>
      <c r="P228" s="250"/>
      <c r="Q228" s="250"/>
      <c r="R228" s="159"/>
      <c r="T228" s="160"/>
      <c r="U228" s="157"/>
      <c r="V228" s="157"/>
      <c r="W228" s="161">
        <f>W229</f>
        <v>0</v>
      </c>
      <c r="X228" s="157"/>
      <c r="Y228" s="161">
        <f>Y229</f>
        <v>0</v>
      </c>
      <c r="Z228" s="157"/>
      <c r="AA228" s="162">
        <f>AA229</f>
        <v>0</v>
      </c>
      <c r="AR228" s="163" t="s">
        <v>170</v>
      </c>
      <c r="AT228" s="164" t="s">
        <v>75</v>
      </c>
      <c r="AU228" s="164" t="s">
        <v>76</v>
      </c>
      <c r="AY228" s="163" t="s">
        <v>151</v>
      </c>
      <c r="BK228" s="165">
        <f>BK229</f>
        <v>0</v>
      </c>
    </row>
    <row r="229" spans="2:65" s="9" customFormat="1" ht="19.899999999999999" customHeight="1">
      <c r="B229" s="156"/>
      <c r="C229" s="157"/>
      <c r="D229" s="166" t="s">
        <v>126</v>
      </c>
      <c r="E229" s="166"/>
      <c r="F229" s="166"/>
      <c r="G229" s="166"/>
      <c r="H229" s="166"/>
      <c r="I229" s="166"/>
      <c r="J229" s="166"/>
      <c r="K229" s="166"/>
      <c r="L229" s="166"/>
      <c r="M229" s="166"/>
      <c r="N229" s="236">
        <f>BK229</f>
        <v>0</v>
      </c>
      <c r="O229" s="237"/>
      <c r="P229" s="237"/>
      <c r="Q229" s="237"/>
      <c r="R229" s="159"/>
      <c r="T229" s="160"/>
      <c r="U229" s="157"/>
      <c r="V229" s="157"/>
      <c r="W229" s="161">
        <f>SUM(W230:W231)</f>
        <v>0</v>
      </c>
      <c r="X229" s="157"/>
      <c r="Y229" s="161">
        <f>SUM(Y230:Y231)</f>
        <v>0</v>
      </c>
      <c r="Z229" s="157"/>
      <c r="AA229" s="162">
        <f>SUM(AA230:AA231)</f>
        <v>0</v>
      </c>
      <c r="AR229" s="163" t="s">
        <v>170</v>
      </c>
      <c r="AT229" s="164" t="s">
        <v>75</v>
      </c>
      <c r="AU229" s="164" t="s">
        <v>82</v>
      </c>
      <c r="AY229" s="163" t="s">
        <v>151</v>
      </c>
      <c r="BK229" s="165">
        <f>SUM(BK230:BK231)</f>
        <v>0</v>
      </c>
    </row>
    <row r="230" spans="2:65" s="1" customFormat="1" ht="44.25" customHeight="1">
      <c r="B230" s="34"/>
      <c r="C230" s="167" t="s">
        <v>404</v>
      </c>
      <c r="D230" s="167" t="s">
        <v>152</v>
      </c>
      <c r="E230" s="168" t="s">
        <v>570</v>
      </c>
      <c r="F230" s="241" t="s">
        <v>571</v>
      </c>
      <c r="G230" s="241"/>
      <c r="H230" s="241"/>
      <c r="I230" s="241"/>
      <c r="J230" s="169" t="s">
        <v>572</v>
      </c>
      <c r="K230" s="170">
        <v>1</v>
      </c>
      <c r="L230" s="239">
        <v>0</v>
      </c>
      <c r="M230" s="242"/>
      <c r="N230" s="240">
        <f>ROUND(L230*K230,3)</f>
        <v>0</v>
      </c>
      <c r="O230" s="240"/>
      <c r="P230" s="240"/>
      <c r="Q230" s="240"/>
      <c r="R230" s="36"/>
      <c r="T230" s="172" t="s">
        <v>20</v>
      </c>
      <c r="U230" s="43" t="s">
        <v>43</v>
      </c>
      <c r="V230" s="35"/>
      <c r="W230" s="173">
        <f>V230*K230</f>
        <v>0</v>
      </c>
      <c r="X230" s="173">
        <v>0</v>
      </c>
      <c r="Y230" s="173">
        <f>X230*K230</f>
        <v>0</v>
      </c>
      <c r="Z230" s="173">
        <v>0</v>
      </c>
      <c r="AA230" s="174">
        <f>Z230*K230</f>
        <v>0</v>
      </c>
      <c r="AR230" s="17" t="s">
        <v>573</v>
      </c>
      <c r="AT230" s="17" t="s">
        <v>152</v>
      </c>
      <c r="AU230" s="17" t="s">
        <v>85</v>
      </c>
      <c r="AY230" s="17" t="s">
        <v>151</v>
      </c>
      <c r="BE230" s="109">
        <f>IF(U230="základná",N230,0)</f>
        <v>0</v>
      </c>
      <c r="BF230" s="109">
        <f>IF(U230="znížená",N230,0)</f>
        <v>0</v>
      </c>
      <c r="BG230" s="109">
        <f>IF(U230="zákl. prenesená",N230,0)</f>
        <v>0</v>
      </c>
      <c r="BH230" s="109">
        <f>IF(U230="zníž. prenesená",N230,0)</f>
        <v>0</v>
      </c>
      <c r="BI230" s="109">
        <f>IF(U230="nulová",N230,0)</f>
        <v>0</v>
      </c>
      <c r="BJ230" s="17" t="s">
        <v>85</v>
      </c>
      <c r="BK230" s="175">
        <f>ROUND(L230*K230,3)</f>
        <v>0</v>
      </c>
      <c r="BL230" s="17" t="s">
        <v>573</v>
      </c>
      <c r="BM230" s="17" t="s">
        <v>574</v>
      </c>
    </row>
    <row r="231" spans="2:65" s="1" customFormat="1" ht="44.25" customHeight="1">
      <c r="B231" s="34"/>
      <c r="C231" s="167" t="s">
        <v>406</v>
      </c>
      <c r="D231" s="167" t="s">
        <v>152</v>
      </c>
      <c r="E231" s="168" t="s">
        <v>576</v>
      </c>
      <c r="F231" s="241" t="s">
        <v>577</v>
      </c>
      <c r="G231" s="241"/>
      <c r="H231" s="241"/>
      <c r="I231" s="241"/>
      <c r="J231" s="169" t="s">
        <v>572</v>
      </c>
      <c r="K231" s="170">
        <v>1</v>
      </c>
      <c r="L231" s="239">
        <v>0</v>
      </c>
      <c r="M231" s="242"/>
      <c r="N231" s="240">
        <f>ROUND(L231*K231,3)</f>
        <v>0</v>
      </c>
      <c r="O231" s="240"/>
      <c r="P231" s="240"/>
      <c r="Q231" s="240"/>
      <c r="R231" s="36"/>
      <c r="T231" s="172" t="s">
        <v>20</v>
      </c>
      <c r="U231" s="43" t="s">
        <v>43</v>
      </c>
      <c r="V231" s="35"/>
      <c r="W231" s="173">
        <f>V231*K231</f>
        <v>0</v>
      </c>
      <c r="X231" s="173">
        <v>0</v>
      </c>
      <c r="Y231" s="173">
        <f>X231*K231</f>
        <v>0</v>
      </c>
      <c r="Z231" s="173">
        <v>0</v>
      </c>
      <c r="AA231" s="174">
        <f>Z231*K231</f>
        <v>0</v>
      </c>
      <c r="AR231" s="17" t="s">
        <v>578</v>
      </c>
      <c r="AT231" s="17" t="s">
        <v>152</v>
      </c>
      <c r="AU231" s="17" t="s">
        <v>85</v>
      </c>
      <c r="AY231" s="17" t="s">
        <v>151</v>
      </c>
      <c r="BE231" s="109">
        <f>IF(U231="základná",N231,0)</f>
        <v>0</v>
      </c>
      <c r="BF231" s="109">
        <f>IF(U231="znížená",N231,0)</f>
        <v>0</v>
      </c>
      <c r="BG231" s="109">
        <f>IF(U231="zákl. prenesená",N231,0)</f>
        <v>0</v>
      </c>
      <c r="BH231" s="109">
        <f>IF(U231="zníž. prenesená",N231,0)</f>
        <v>0</v>
      </c>
      <c r="BI231" s="109">
        <f>IF(U231="nulová",N231,0)</f>
        <v>0</v>
      </c>
      <c r="BJ231" s="17" t="s">
        <v>85</v>
      </c>
      <c r="BK231" s="175">
        <f>ROUND(L231*K231,3)</f>
        <v>0</v>
      </c>
      <c r="BL231" s="17" t="s">
        <v>578</v>
      </c>
      <c r="BM231" s="17" t="s">
        <v>579</v>
      </c>
    </row>
    <row r="232" spans="2:65" s="1" customFormat="1" ht="49.9" customHeight="1">
      <c r="B232" s="34"/>
      <c r="C232" s="35"/>
      <c r="D232" s="158" t="s">
        <v>580</v>
      </c>
      <c r="E232" s="35"/>
      <c r="F232" s="35"/>
      <c r="G232" s="35"/>
      <c r="H232" s="35"/>
      <c r="I232" s="35"/>
      <c r="J232" s="35"/>
      <c r="K232" s="35"/>
      <c r="L232" s="35"/>
      <c r="M232" s="35"/>
      <c r="N232" s="243">
        <f t="shared" ref="N232:N237" si="65">BK232</f>
        <v>0</v>
      </c>
      <c r="O232" s="244"/>
      <c r="P232" s="244"/>
      <c r="Q232" s="244"/>
      <c r="R232" s="36"/>
      <c r="T232" s="142"/>
      <c r="U232" s="35"/>
      <c r="V232" s="35"/>
      <c r="W232" s="35"/>
      <c r="X232" s="35"/>
      <c r="Y232" s="35"/>
      <c r="Z232" s="35"/>
      <c r="AA232" s="77"/>
      <c r="AT232" s="17" t="s">
        <v>75</v>
      </c>
      <c r="AU232" s="17" t="s">
        <v>76</v>
      </c>
      <c r="AY232" s="17" t="s">
        <v>581</v>
      </c>
      <c r="BK232" s="175">
        <f>SUM(BK233:BK237)</f>
        <v>0</v>
      </c>
    </row>
    <row r="233" spans="2:65" s="1" customFormat="1" ht="22.35" customHeight="1">
      <c r="B233" s="34"/>
      <c r="C233" s="180" t="s">
        <v>20</v>
      </c>
      <c r="D233" s="180" t="s">
        <v>152</v>
      </c>
      <c r="E233" s="181" t="s">
        <v>20</v>
      </c>
      <c r="F233" s="238" t="s">
        <v>20</v>
      </c>
      <c r="G233" s="238"/>
      <c r="H233" s="238"/>
      <c r="I233" s="238"/>
      <c r="J233" s="182" t="s">
        <v>20</v>
      </c>
      <c r="K233" s="171"/>
      <c r="L233" s="239"/>
      <c r="M233" s="240"/>
      <c r="N233" s="240">
        <f t="shared" si="65"/>
        <v>0</v>
      </c>
      <c r="O233" s="240"/>
      <c r="P233" s="240"/>
      <c r="Q233" s="240"/>
      <c r="R233" s="36"/>
      <c r="T233" s="172" t="s">
        <v>20</v>
      </c>
      <c r="U233" s="183" t="s">
        <v>43</v>
      </c>
      <c r="V233" s="35"/>
      <c r="W233" s="35"/>
      <c r="X233" s="35"/>
      <c r="Y233" s="35"/>
      <c r="Z233" s="35"/>
      <c r="AA233" s="77"/>
      <c r="AT233" s="17" t="s">
        <v>581</v>
      </c>
      <c r="AU233" s="17" t="s">
        <v>82</v>
      </c>
      <c r="AY233" s="17" t="s">
        <v>581</v>
      </c>
      <c r="BE233" s="109">
        <f>IF(U233="základná",N233,0)</f>
        <v>0</v>
      </c>
      <c r="BF233" s="109">
        <f>IF(U233="znížená",N233,0)</f>
        <v>0</v>
      </c>
      <c r="BG233" s="109">
        <f>IF(U233="zákl. prenesená",N233,0)</f>
        <v>0</v>
      </c>
      <c r="BH233" s="109">
        <f>IF(U233="zníž. prenesená",N233,0)</f>
        <v>0</v>
      </c>
      <c r="BI233" s="109">
        <f>IF(U233="nulová",N233,0)</f>
        <v>0</v>
      </c>
      <c r="BJ233" s="17" t="s">
        <v>85</v>
      </c>
      <c r="BK233" s="175">
        <f>L233*K233</f>
        <v>0</v>
      </c>
    </row>
    <row r="234" spans="2:65" s="1" customFormat="1" ht="22.35" customHeight="1">
      <c r="B234" s="34"/>
      <c r="C234" s="180" t="s">
        <v>20</v>
      </c>
      <c r="D234" s="180" t="s">
        <v>152</v>
      </c>
      <c r="E234" s="181" t="s">
        <v>20</v>
      </c>
      <c r="F234" s="238" t="s">
        <v>20</v>
      </c>
      <c r="G234" s="238"/>
      <c r="H234" s="238"/>
      <c r="I234" s="238"/>
      <c r="J234" s="182" t="s">
        <v>20</v>
      </c>
      <c r="K234" s="171"/>
      <c r="L234" s="239"/>
      <c r="M234" s="240"/>
      <c r="N234" s="240">
        <f t="shared" si="65"/>
        <v>0</v>
      </c>
      <c r="O234" s="240"/>
      <c r="P234" s="240"/>
      <c r="Q234" s="240"/>
      <c r="R234" s="36"/>
      <c r="T234" s="172" t="s">
        <v>20</v>
      </c>
      <c r="U234" s="183" t="s">
        <v>43</v>
      </c>
      <c r="V234" s="35"/>
      <c r="W234" s="35"/>
      <c r="X234" s="35"/>
      <c r="Y234" s="35"/>
      <c r="Z234" s="35"/>
      <c r="AA234" s="77"/>
      <c r="AT234" s="17" t="s">
        <v>581</v>
      </c>
      <c r="AU234" s="17" t="s">
        <v>82</v>
      </c>
      <c r="AY234" s="17" t="s">
        <v>581</v>
      </c>
      <c r="BE234" s="109">
        <f>IF(U234="základná",N234,0)</f>
        <v>0</v>
      </c>
      <c r="BF234" s="109">
        <f>IF(U234="znížená",N234,0)</f>
        <v>0</v>
      </c>
      <c r="BG234" s="109">
        <f>IF(U234="zákl. prenesená",N234,0)</f>
        <v>0</v>
      </c>
      <c r="BH234" s="109">
        <f>IF(U234="zníž. prenesená",N234,0)</f>
        <v>0</v>
      </c>
      <c r="BI234" s="109">
        <f>IF(U234="nulová",N234,0)</f>
        <v>0</v>
      </c>
      <c r="BJ234" s="17" t="s">
        <v>85</v>
      </c>
      <c r="BK234" s="175">
        <f>L234*K234</f>
        <v>0</v>
      </c>
    </row>
    <row r="235" spans="2:65" s="1" customFormat="1" ht="22.35" customHeight="1">
      <c r="B235" s="34"/>
      <c r="C235" s="180" t="s">
        <v>20</v>
      </c>
      <c r="D235" s="180" t="s">
        <v>152</v>
      </c>
      <c r="E235" s="181" t="s">
        <v>20</v>
      </c>
      <c r="F235" s="238" t="s">
        <v>20</v>
      </c>
      <c r="G235" s="238"/>
      <c r="H235" s="238"/>
      <c r="I235" s="238"/>
      <c r="J235" s="182" t="s">
        <v>20</v>
      </c>
      <c r="K235" s="171"/>
      <c r="L235" s="239"/>
      <c r="M235" s="240"/>
      <c r="N235" s="240">
        <f t="shared" si="65"/>
        <v>0</v>
      </c>
      <c r="O235" s="240"/>
      <c r="P235" s="240"/>
      <c r="Q235" s="240"/>
      <c r="R235" s="36"/>
      <c r="T235" s="172" t="s">
        <v>20</v>
      </c>
      <c r="U235" s="183" t="s">
        <v>43</v>
      </c>
      <c r="V235" s="35"/>
      <c r="W235" s="35"/>
      <c r="X235" s="35"/>
      <c r="Y235" s="35"/>
      <c r="Z235" s="35"/>
      <c r="AA235" s="77"/>
      <c r="AT235" s="17" t="s">
        <v>581</v>
      </c>
      <c r="AU235" s="17" t="s">
        <v>82</v>
      </c>
      <c r="AY235" s="17" t="s">
        <v>581</v>
      </c>
      <c r="BE235" s="109">
        <f>IF(U235="základná",N235,0)</f>
        <v>0</v>
      </c>
      <c r="BF235" s="109">
        <f>IF(U235="znížená",N235,0)</f>
        <v>0</v>
      </c>
      <c r="BG235" s="109">
        <f>IF(U235="zákl. prenesená",N235,0)</f>
        <v>0</v>
      </c>
      <c r="BH235" s="109">
        <f>IF(U235="zníž. prenesená",N235,0)</f>
        <v>0</v>
      </c>
      <c r="BI235" s="109">
        <f>IF(U235="nulová",N235,0)</f>
        <v>0</v>
      </c>
      <c r="BJ235" s="17" t="s">
        <v>85</v>
      </c>
      <c r="BK235" s="175">
        <f>L235*K235</f>
        <v>0</v>
      </c>
    </row>
    <row r="236" spans="2:65" s="1" customFormat="1" ht="22.35" customHeight="1">
      <c r="B236" s="34"/>
      <c r="C236" s="180" t="s">
        <v>20</v>
      </c>
      <c r="D236" s="180" t="s">
        <v>152</v>
      </c>
      <c r="E236" s="181" t="s">
        <v>20</v>
      </c>
      <c r="F236" s="238" t="s">
        <v>20</v>
      </c>
      <c r="G236" s="238"/>
      <c r="H236" s="238"/>
      <c r="I236" s="238"/>
      <c r="J236" s="182" t="s">
        <v>20</v>
      </c>
      <c r="K236" s="171"/>
      <c r="L236" s="239"/>
      <c r="M236" s="240"/>
      <c r="N236" s="240">
        <f t="shared" si="65"/>
        <v>0</v>
      </c>
      <c r="O236" s="240"/>
      <c r="P236" s="240"/>
      <c r="Q236" s="240"/>
      <c r="R236" s="36"/>
      <c r="T236" s="172" t="s">
        <v>20</v>
      </c>
      <c r="U236" s="183" t="s">
        <v>43</v>
      </c>
      <c r="V236" s="35"/>
      <c r="W236" s="35"/>
      <c r="X236" s="35"/>
      <c r="Y236" s="35"/>
      <c r="Z236" s="35"/>
      <c r="AA236" s="77"/>
      <c r="AT236" s="17" t="s">
        <v>581</v>
      </c>
      <c r="AU236" s="17" t="s">
        <v>82</v>
      </c>
      <c r="AY236" s="17" t="s">
        <v>581</v>
      </c>
      <c r="BE236" s="109">
        <f>IF(U236="základná",N236,0)</f>
        <v>0</v>
      </c>
      <c r="BF236" s="109">
        <f>IF(U236="znížená",N236,0)</f>
        <v>0</v>
      </c>
      <c r="BG236" s="109">
        <f>IF(U236="zákl. prenesená",N236,0)</f>
        <v>0</v>
      </c>
      <c r="BH236" s="109">
        <f>IF(U236="zníž. prenesená",N236,0)</f>
        <v>0</v>
      </c>
      <c r="BI236" s="109">
        <f>IF(U236="nulová",N236,0)</f>
        <v>0</v>
      </c>
      <c r="BJ236" s="17" t="s">
        <v>85</v>
      </c>
      <c r="BK236" s="175">
        <f>L236*K236</f>
        <v>0</v>
      </c>
    </row>
    <row r="237" spans="2:65" s="1" customFormat="1" ht="22.35" customHeight="1">
      <c r="B237" s="34"/>
      <c r="C237" s="180" t="s">
        <v>20</v>
      </c>
      <c r="D237" s="180" t="s">
        <v>152</v>
      </c>
      <c r="E237" s="181" t="s">
        <v>20</v>
      </c>
      <c r="F237" s="238" t="s">
        <v>20</v>
      </c>
      <c r="G237" s="238"/>
      <c r="H237" s="238"/>
      <c r="I237" s="238"/>
      <c r="J237" s="182" t="s">
        <v>20</v>
      </c>
      <c r="K237" s="171"/>
      <c r="L237" s="239"/>
      <c r="M237" s="240"/>
      <c r="N237" s="240">
        <f t="shared" si="65"/>
        <v>0</v>
      </c>
      <c r="O237" s="240"/>
      <c r="P237" s="240"/>
      <c r="Q237" s="240"/>
      <c r="R237" s="36"/>
      <c r="T237" s="172" t="s">
        <v>20</v>
      </c>
      <c r="U237" s="183" t="s">
        <v>43</v>
      </c>
      <c r="V237" s="55"/>
      <c r="W237" s="55"/>
      <c r="X237" s="55"/>
      <c r="Y237" s="55"/>
      <c r="Z237" s="55"/>
      <c r="AA237" s="57"/>
      <c r="AT237" s="17" t="s">
        <v>581</v>
      </c>
      <c r="AU237" s="17" t="s">
        <v>82</v>
      </c>
      <c r="AY237" s="17" t="s">
        <v>581</v>
      </c>
      <c r="BE237" s="109">
        <f>IF(U237="základná",N237,0)</f>
        <v>0</v>
      </c>
      <c r="BF237" s="109">
        <f>IF(U237="znížená",N237,0)</f>
        <v>0</v>
      </c>
      <c r="BG237" s="109">
        <f>IF(U237="zákl. prenesená",N237,0)</f>
        <v>0</v>
      </c>
      <c r="BH237" s="109">
        <f>IF(U237="zníž. prenesená",N237,0)</f>
        <v>0</v>
      </c>
      <c r="BI237" s="109">
        <f>IF(U237="nulová",N237,0)</f>
        <v>0</v>
      </c>
      <c r="BJ237" s="17" t="s">
        <v>85</v>
      </c>
      <c r="BK237" s="175">
        <f>L237*K237</f>
        <v>0</v>
      </c>
    </row>
    <row r="238" spans="2:65" s="1" customFormat="1" ht="6.95" customHeight="1">
      <c r="B238" s="58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60"/>
    </row>
  </sheetData>
  <sheetProtection algorithmName="SHA-512" hashValue="UvhOX6+34UhfQl1DV3tOhn4l2UK7VBRJ8wMsMxKZldmpbz9NwaENw8CJq9g6D8W+j1o7dObzlbyPsthwcsuFgQ==" saltValue="a/3xTvKYNt3rIqJa1Bmp3w==" spinCount="100000" sheet="1" objects="1" scenarios="1" formatCells="0" formatColumns="0" formatRows="0" sort="0" autoFilter="0"/>
  <mergeCells count="377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1:Q101"/>
    <mergeCell ref="N103:Q103"/>
    <mergeCell ref="D104:H104"/>
    <mergeCell ref="N104:Q104"/>
    <mergeCell ref="D105:H105"/>
    <mergeCell ref="N105:Q105"/>
    <mergeCell ref="D106:H106"/>
    <mergeCell ref="N106:Q106"/>
    <mergeCell ref="D107:H107"/>
    <mergeCell ref="N107:Q107"/>
    <mergeCell ref="D108:H108"/>
    <mergeCell ref="N108:Q108"/>
    <mergeCell ref="N109:Q109"/>
    <mergeCell ref="L111:Q111"/>
    <mergeCell ref="C117:Q117"/>
    <mergeCell ref="F119:P119"/>
    <mergeCell ref="F120:P120"/>
    <mergeCell ref="M122:P122"/>
    <mergeCell ref="M124:Q124"/>
    <mergeCell ref="M125:Q125"/>
    <mergeCell ref="F127:I127"/>
    <mergeCell ref="L127:M127"/>
    <mergeCell ref="N127:Q127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F148:I148"/>
    <mergeCell ref="L148:M148"/>
    <mergeCell ref="N148:Q148"/>
    <mergeCell ref="F149:I149"/>
    <mergeCell ref="L149:M149"/>
    <mergeCell ref="N149:Q149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55:I155"/>
    <mergeCell ref="L155:M155"/>
    <mergeCell ref="N155:Q155"/>
    <mergeCell ref="F156:I156"/>
    <mergeCell ref="L156:M156"/>
    <mergeCell ref="N156:Q156"/>
    <mergeCell ref="F157:I157"/>
    <mergeCell ref="L157:M157"/>
    <mergeCell ref="N157:Q157"/>
    <mergeCell ref="F158:I158"/>
    <mergeCell ref="L158:M158"/>
    <mergeCell ref="N158:Q158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5:I165"/>
    <mergeCell ref="L165:M165"/>
    <mergeCell ref="N165:Q165"/>
    <mergeCell ref="F166:I166"/>
    <mergeCell ref="L166:M166"/>
    <mergeCell ref="N166:Q166"/>
    <mergeCell ref="F167:I167"/>
    <mergeCell ref="L167:M167"/>
    <mergeCell ref="N167:Q167"/>
    <mergeCell ref="F168:I168"/>
    <mergeCell ref="L168:M168"/>
    <mergeCell ref="N168:Q168"/>
    <mergeCell ref="F169:I169"/>
    <mergeCell ref="L169:M169"/>
    <mergeCell ref="N169:Q169"/>
    <mergeCell ref="F170:I170"/>
    <mergeCell ref="L170:M170"/>
    <mergeCell ref="N170:Q170"/>
    <mergeCell ref="F171:I171"/>
    <mergeCell ref="L171:M171"/>
    <mergeCell ref="N171:Q171"/>
    <mergeCell ref="F172:I172"/>
    <mergeCell ref="L172:M172"/>
    <mergeCell ref="N172:Q172"/>
    <mergeCell ref="F173:I173"/>
    <mergeCell ref="L173:M173"/>
    <mergeCell ref="N173:Q173"/>
    <mergeCell ref="F175:I175"/>
    <mergeCell ref="L175:M175"/>
    <mergeCell ref="N175:Q175"/>
    <mergeCell ref="F176:I176"/>
    <mergeCell ref="L176:M176"/>
    <mergeCell ref="N176:Q176"/>
    <mergeCell ref="F177:I177"/>
    <mergeCell ref="L177:M177"/>
    <mergeCell ref="N177:Q177"/>
    <mergeCell ref="F178:I178"/>
    <mergeCell ref="L178:M178"/>
    <mergeCell ref="N178:Q178"/>
    <mergeCell ref="F179:I179"/>
    <mergeCell ref="L179:M179"/>
    <mergeCell ref="N179:Q179"/>
    <mergeCell ref="F180:I180"/>
    <mergeCell ref="L180:M180"/>
    <mergeCell ref="N180:Q180"/>
    <mergeCell ref="F181:I181"/>
    <mergeCell ref="L181:M181"/>
    <mergeCell ref="N181:Q181"/>
    <mergeCell ref="F182:I182"/>
    <mergeCell ref="L182:M182"/>
    <mergeCell ref="N182:Q182"/>
    <mergeCell ref="F183:I183"/>
    <mergeCell ref="L183:M183"/>
    <mergeCell ref="N183:Q183"/>
    <mergeCell ref="F184:I184"/>
    <mergeCell ref="L184:M184"/>
    <mergeCell ref="N184:Q184"/>
    <mergeCell ref="F185:I185"/>
    <mergeCell ref="L185:M185"/>
    <mergeCell ref="N185:Q185"/>
    <mergeCell ref="F186:I186"/>
    <mergeCell ref="L186:M186"/>
    <mergeCell ref="N186:Q186"/>
    <mergeCell ref="F187:I187"/>
    <mergeCell ref="L187:M187"/>
    <mergeCell ref="N187:Q187"/>
    <mergeCell ref="F190:I190"/>
    <mergeCell ref="L190:M190"/>
    <mergeCell ref="N190:Q190"/>
    <mergeCell ref="F191:I191"/>
    <mergeCell ref="L191:M191"/>
    <mergeCell ref="N191:Q191"/>
    <mergeCell ref="F192:I192"/>
    <mergeCell ref="L192:M192"/>
    <mergeCell ref="N192:Q192"/>
    <mergeCell ref="F193:I193"/>
    <mergeCell ref="L193:M193"/>
    <mergeCell ref="N193:Q193"/>
    <mergeCell ref="F194:I194"/>
    <mergeCell ref="L194:M194"/>
    <mergeCell ref="N194:Q194"/>
    <mergeCell ref="F195:I195"/>
    <mergeCell ref="L195:M195"/>
    <mergeCell ref="N195:Q195"/>
    <mergeCell ref="F196:I196"/>
    <mergeCell ref="L196:M196"/>
    <mergeCell ref="N196:Q196"/>
    <mergeCell ref="F197:I197"/>
    <mergeCell ref="L197:M197"/>
    <mergeCell ref="N197:Q197"/>
    <mergeCell ref="F198:I198"/>
    <mergeCell ref="L198:M198"/>
    <mergeCell ref="N198:Q198"/>
    <mergeCell ref="F199:I199"/>
    <mergeCell ref="L199:M199"/>
    <mergeCell ref="N199:Q199"/>
    <mergeCell ref="F200:I200"/>
    <mergeCell ref="L200:M200"/>
    <mergeCell ref="N200:Q200"/>
    <mergeCell ref="F201:I201"/>
    <mergeCell ref="L201:M201"/>
    <mergeCell ref="N201:Q201"/>
    <mergeCell ref="F202:I202"/>
    <mergeCell ref="L202:M202"/>
    <mergeCell ref="N202:Q202"/>
    <mergeCell ref="F203:I203"/>
    <mergeCell ref="L203:M203"/>
    <mergeCell ref="N203:Q203"/>
    <mergeCell ref="F204:I204"/>
    <mergeCell ref="L204:M204"/>
    <mergeCell ref="N204:Q204"/>
    <mergeCell ref="F205:I205"/>
    <mergeCell ref="L205:M205"/>
    <mergeCell ref="N205:Q205"/>
    <mergeCell ref="F206:I206"/>
    <mergeCell ref="L206:M206"/>
    <mergeCell ref="N206:Q206"/>
    <mergeCell ref="F207:I207"/>
    <mergeCell ref="L207:M207"/>
    <mergeCell ref="N207:Q207"/>
    <mergeCell ref="F208:I208"/>
    <mergeCell ref="L208:M208"/>
    <mergeCell ref="N208:Q208"/>
    <mergeCell ref="F209:I209"/>
    <mergeCell ref="L209:M209"/>
    <mergeCell ref="N209:Q209"/>
    <mergeCell ref="F210:I210"/>
    <mergeCell ref="L210:M210"/>
    <mergeCell ref="N210:Q210"/>
    <mergeCell ref="F211:I211"/>
    <mergeCell ref="L211:M211"/>
    <mergeCell ref="N211:Q211"/>
    <mergeCell ref="F212:I212"/>
    <mergeCell ref="L212:M212"/>
    <mergeCell ref="N212:Q212"/>
    <mergeCell ref="F213:I213"/>
    <mergeCell ref="L213:M213"/>
    <mergeCell ref="N213:Q213"/>
    <mergeCell ref="F215:I215"/>
    <mergeCell ref="L215:M215"/>
    <mergeCell ref="N215:Q215"/>
    <mergeCell ref="F216:I216"/>
    <mergeCell ref="L216:M216"/>
    <mergeCell ref="N216:Q216"/>
    <mergeCell ref="F217:I217"/>
    <mergeCell ref="L217:M217"/>
    <mergeCell ref="N217:Q217"/>
    <mergeCell ref="F218:I218"/>
    <mergeCell ref="L218:M218"/>
    <mergeCell ref="N218:Q218"/>
    <mergeCell ref="F219:I219"/>
    <mergeCell ref="L219:M219"/>
    <mergeCell ref="N219:Q219"/>
    <mergeCell ref="F220:I220"/>
    <mergeCell ref="L220:M220"/>
    <mergeCell ref="N220:Q220"/>
    <mergeCell ref="F221:I221"/>
    <mergeCell ref="L221:M221"/>
    <mergeCell ref="N221:Q221"/>
    <mergeCell ref="F222:I222"/>
    <mergeCell ref="L222:M222"/>
    <mergeCell ref="N222:Q222"/>
    <mergeCell ref="F223:I223"/>
    <mergeCell ref="L223:M223"/>
    <mergeCell ref="N223:Q223"/>
    <mergeCell ref="F224:I224"/>
    <mergeCell ref="L224:M224"/>
    <mergeCell ref="N224:Q224"/>
    <mergeCell ref="F225:I225"/>
    <mergeCell ref="L225:M225"/>
    <mergeCell ref="N225:Q225"/>
    <mergeCell ref="F226:I226"/>
    <mergeCell ref="L226:M226"/>
    <mergeCell ref="N226:Q226"/>
    <mergeCell ref="N233:Q233"/>
    <mergeCell ref="F234:I234"/>
    <mergeCell ref="L234:M234"/>
    <mergeCell ref="N234:Q234"/>
    <mergeCell ref="F235:I235"/>
    <mergeCell ref="L235:M235"/>
    <mergeCell ref="N235:Q235"/>
    <mergeCell ref="F227:I227"/>
    <mergeCell ref="L227:M227"/>
    <mergeCell ref="N227:Q227"/>
    <mergeCell ref="F230:I230"/>
    <mergeCell ref="L230:M230"/>
    <mergeCell ref="N230:Q230"/>
    <mergeCell ref="F231:I231"/>
    <mergeCell ref="L231:M231"/>
    <mergeCell ref="N231:Q231"/>
    <mergeCell ref="H1:K1"/>
    <mergeCell ref="S2:AC2"/>
    <mergeCell ref="F236:I236"/>
    <mergeCell ref="L236:M236"/>
    <mergeCell ref="N236:Q236"/>
    <mergeCell ref="F237:I237"/>
    <mergeCell ref="L237:M237"/>
    <mergeCell ref="N237:Q237"/>
    <mergeCell ref="N128:Q128"/>
    <mergeCell ref="N129:Q129"/>
    <mergeCell ref="N130:Q130"/>
    <mergeCell ref="N131:Q131"/>
    <mergeCell ref="N141:Q141"/>
    <mergeCell ref="N150:Q150"/>
    <mergeCell ref="N151:Q151"/>
    <mergeCell ref="N174:Q174"/>
    <mergeCell ref="N188:Q188"/>
    <mergeCell ref="N189:Q189"/>
    <mergeCell ref="N214:Q214"/>
    <mergeCell ref="N228:Q228"/>
    <mergeCell ref="N229:Q229"/>
    <mergeCell ref="N232:Q232"/>
    <mergeCell ref="F233:I233"/>
    <mergeCell ref="L233:M233"/>
  </mergeCells>
  <dataValidations count="2">
    <dataValidation type="list" allowBlank="1" showInputMessage="1" showErrorMessage="1" error="Povolené sú hodnoty K, M." sqref="D233:D238">
      <formula1>"K, M"</formula1>
    </dataValidation>
    <dataValidation type="list" allowBlank="1" showInputMessage="1" showErrorMessage="1" error="Povolené sú hodnoty základná, znížená, nulová." sqref="U233:U238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7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252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103</v>
      </c>
      <c r="G1" s="13"/>
      <c r="H1" s="231" t="s">
        <v>104</v>
      </c>
      <c r="I1" s="231"/>
      <c r="J1" s="231"/>
      <c r="K1" s="231"/>
      <c r="L1" s="13" t="s">
        <v>105</v>
      </c>
      <c r="M1" s="11"/>
      <c r="N1" s="11"/>
      <c r="O1" s="12" t="s">
        <v>106</v>
      </c>
      <c r="P1" s="11"/>
      <c r="Q1" s="11"/>
      <c r="R1" s="11"/>
      <c r="S1" s="13" t="s">
        <v>107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18" t="s">
        <v>7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S2" s="185" t="s">
        <v>8</v>
      </c>
      <c r="T2" s="186"/>
      <c r="U2" s="186"/>
      <c r="V2" s="186"/>
      <c r="W2" s="186"/>
      <c r="X2" s="186"/>
      <c r="Y2" s="186"/>
      <c r="Z2" s="186"/>
      <c r="AA2" s="186"/>
      <c r="AB2" s="186"/>
      <c r="AC2" s="186"/>
      <c r="AT2" s="17" t="s">
        <v>90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76</v>
      </c>
    </row>
    <row r="4" spans="1:66" ht="36.950000000000003" customHeight="1">
      <c r="B4" s="21"/>
      <c r="C4" s="200" t="s">
        <v>108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ht="25.35" customHeight="1">
      <c r="B6" s="21"/>
      <c r="C6" s="25"/>
      <c r="D6" s="29" t="s">
        <v>17</v>
      </c>
      <c r="E6" s="25"/>
      <c r="F6" s="261" t="str">
        <f>'Rekapitulácia stavby'!K6</f>
        <v>Zemné a elektroinštalačné práce pre rozšírenie verejného osvetlenia</v>
      </c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5"/>
      <c r="R6" s="22"/>
    </row>
    <row r="7" spans="1:66" s="1" customFormat="1" ht="32.85" customHeight="1">
      <c r="B7" s="34"/>
      <c r="C7" s="35"/>
      <c r="D7" s="28" t="s">
        <v>109</v>
      </c>
      <c r="E7" s="35"/>
      <c r="F7" s="224" t="s">
        <v>628</v>
      </c>
      <c r="G7" s="260"/>
      <c r="H7" s="260"/>
      <c r="I7" s="260"/>
      <c r="J7" s="260"/>
      <c r="K7" s="260"/>
      <c r="L7" s="260"/>
      <c r="M7" s="260"/>
      <c r="N7" s="260"/>
      <c r="O7" s="260"/>
      <c r="P7" s="260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75" t="str">
        <f>'Rekapitulácia stavby'!AN8</f>
        <v>20. 7. 2017</v>
      </c>
      <c r="P9" s="263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26</v>
      </c>
      <c r="E11" s="35"/>
      <c r="F11" s="35"/>
      <c r="G11" s="35"/>
      <c r="H11" s="35"/>
      <c r="I11" s="35"/>
      <c r="J11" s="35"/>
      <c r="K11" s="35"/>
      <c r="L11" s="35"/>
      <c r="M11" s="29" t="s">
        <v>27</v>
      </c>
      <c r="N11" s="35"/>
      <c r="O11" s="222" t="s">
        <v>20</v>
      </c>
      <c r="P11" s="222"/>
      <c r="Q11" s="35"/>
      <c r="R11" s="36"/>
    </row>
    <row r="12" spans="1:66" s="1" customFormat="1" ht="18" customHeight="1">
      <c r="B12" s="34"/>
      <c r="C12" s="35"/>
      <c r="D12" s="35"/>
      <c r="E12" s="27" t="s">
        <v>28</v>
      </c>
      <c r="F12" s="35"/>
      <c r="G12" s="35"/>
      <c r="H12" s="35"/>
      <c r="I12" s="35"/>
      <c r="J12" s="35"/>
      <c r="K12" s="35"/>
      <c r="L12" s="35"/>
      <c r="M12" s="29" t="s">
        <v>29</v>
      </c>
      <c r="N12" s="35"/>
      <c r="O12" s="222" t="s">
        <v>20</v>
      </c>
      <c r="P12" s="222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30</v>
      </c>
      <c r="E14" s="35"/>
      <c r="F14" s="35"/>
      <c r="G14" s="35"/>
      <c r="H14" s="35"/>
      <c r="I14" s="35"/>
      <c r="J14" s="35"/>
      <c r="K14" s="35"/>
      <c r="L14" s="35"/>
      <c r="M14" s="29" t="s">
        <v>27</v>
      </c>
      <c r="N14" s="35"/>
      <c r="O14" s="276" t="str">
        <f>IF('Rekapitulácia stavby'!AN13="","",'Rekapitulácia stavby'!AN13)</f>
        <v>Vyplň údaj</v>
      </c>
      <c r="P14" s="222"/>
      <c r="Q14" s="35"/>
      <c r="R14" s="36"/>
    </row>
    <row r="15" spans="1:66" s="1" customFormat="1" ht="18" customHeight="1">
      <c r="B15" s="34"/>
      <c r="C15" s="35"/>
      <c r="D15" s="35"/>
      <c r="E15" s="276" t="str">
        <f>IF('Rekapitulácia stavby'!E14="","",'Rekapitulácia stavby'!E14)</f>
        <v>Vyplň údaj</v>
      </c>
      <c r="F15" s="277"/>
      <c r="G15" s="277"/>
      <c r="H15" s="277"/>
      <c r="I15" s="277"/>
      <c r="J15" s="277"/>
      <c r="K15" s="277"/>
      <c r="L15" s="277"/>
      <c r="M15" s="29" t="s">
        <v>29</v>
      </c>
      <c r="N15" s="35"/>
      <c r="O15" s="276" t="str">
        <f>IF('Rekapitulácia stavby'!AN14="","",'Rekapitulácia stavby'!AN14)</f>
        <v>Vyplň údaj</v>
      </c>
      <c r="P15" s="222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32</v>
      </c>
      <c r="E17" s="35"/>
      <c r="F17" s="35"/>
      <c r="G17" s="35"/>
      <c r="H17" s="35"/>
      <c r="I17" s="35"/>
      <c r="J17" s="35"/>
      <c r="K17" s="35"/>
      <c r="L17" s="35"/>
      <c r="M17" s="29" t="s">
        <v>27</v>
      </c>
      <c r="N17" s="35"/>
      <c r="O17" s="222" t="str">
        <f>IF('Rekapitulácia stavby'!AN16="","",'Rekapitulácia stavby'!AN16)</f>
        <v/>
      </c>
      <c r="P17" s="222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29</v>
      </c>
      <c r="N18" s="35"/>
      <c r="O18" s="222" t="str">
        <f>IF('Rekapitulácia stavby'!AN17="","",'Rekapitulácia stavby'!AN17)</f>
        <v/>
      </c>
      <c r="P18" s="222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27</v>
      </c>
      <c r="N20" s="35"/>
      <c r="O20" s="222" t="str">
        <f>IF('Rekapitulácia stavby'!AN19="","",'Rekapitulácia stavby'!AN19)</f>
        <v/>
      </c>
      <c r="P20" s="222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29</v>
      </c>
      <c r="N21" s="35"/>
      <c r="O21" s="222" t="str">
        <f>IF('Rekapitulácia stavby'!AN20="","",'Rekapitulácia stavby'!AN20)</f>
        <v/>
      </c>
      <c r="P21" s="222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22.5" customHeight="1">
      <c r="B24" s="34"/>
      <c r="C24" s="35"/>
      <c r="D24" s="35"/>
      <c r="E24" s="227" t="s">
        <v>20</v>
      </c>
      <c r="F24" s="227"/>
      <c r="G24" s="227"/>
      <c r="H24" s="227"/>
      <c r="I24" s="227"/>
      <c r="J24" s="227"/>
      <c r="K24" s="227"/>
      <c r="L24" s="227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111</v>
      </c>
      <c r="E27" s="35"/>
      <c r="F27" s="35"/>
      <c r="G27" s="35"/>
      <c r="H27" s="35"/>
      <c r="I27" s="35"/>
      <c r="J27" s="35"/>
      <c r="K27" s="35"/>
      <c r="L27" s="35"/>
      <c r="M27" s="228">
        <f>N88</f>
        <v>0</v>
      </c>
      <c r="N27" s="228"/>
      <c r="O27" s="228"/>
      <c r="P27" s="228"/>
      <c r="Q27" s="35"/>
      <c r="R27" s="36"/>
    </row>
    <row r="28" spans="2:18" s="1" customFormat="1" ht="14.45" customHeight="1">
      <c r="B28" s="34"/>
      <c r="C28" s="35"/>
      <c r="D28" s="33" t="s">
        <v>97</v>
      </c>
      <c r="E28" s="35"/>
      <c r="F28" s="35"/>
      <c r="G28" s="35"/>
      <c r="H28" s="35"/>
      <c r="I28" s="35"/>
      <c r="J28" s="35"/>
      <c r="K28" s="35"/>
      <c r="L28" s="35"/>
      <c r="M28" s="228">
        <f>N103</f>
        <v>0</v>
      </c>
      <c r="N28" s="228"/>
      <c r="O28" s="228"/>
      <c r="P28" s="228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74">
        <f>ROUND(M27+M28,2)</f>
        <v>0</v>
      </c>
      <c r="N30" s="260"/>
      <c r="O30" s="260"/>
      <c r="P30" s="260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71">
        <f>ROUND((((SUM(BE103:BE110)+SUM(BE128:BE245))+SUM(BE247:BE251))),2)</f>
        <v>0</v>
      </c>
      <c r="I32" s="260"/>
      <c r="J32" s="260"/>
      <c r="K32" s="35"/>
      <c r="L32" s="35"/>
      <c r="M32" s="271">
        <f>ROUND(((ROUND((SUM(BE103:BE110)+SUM(BE128:BE245)), 2)*F32)+SUM(BE247:BE251)*F32),2)</f>
        <v>0</v>
      </c>
      <c r="N32" s="260"/>
      <c r="O32" s="260"/>
      <c r="P32" s="260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71">
        <f>ROUND((((SUM(BF103:BF110)+SUM(BF128:BF245))+SUM(BF247:BF251))),2)</f>
        <v>0</v>
      </c>
      <c r="I33" s="260"/>
      <c r="J33" s="260"/>
      <c r="K33" s="35"/>
      <c r="L33" s="35"/>
      <c r="M33" s="271">
        <f>ROUND(((ROUND((SUM(BF103:BF110)+SUM(BF128:BF245)), 2)*F33)+SUM(BF247:BF251)*F33),2)</f>
        <v>0</v>
      </c>
      <c r="N33" s="260"/>
      <c r="O33" s="260"/>
      <c r="P33" s="260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71">
        <f>ROUND((((SUM(BG103:BG110)+SUM(BG128:BG245))+SUM(BG247:BG251))),2)</f>
        <v>0</v>
      </c>
      <c r="I34" s="260"/>
      <c r="J34" s="260"/>
      <c r="K34" s="35"/>
      <c r="L34" s="35"/>
      <c r="M34" s="271">
        <v>0</v>
      </c>
      <c r="N34" s="260"/>
      <c r="O34" s="260"/>
      <c r="P34" s="260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71">
        <f>ROUND((((SUM(BH103:BH110)+SUM(BH128:BH245))+SUM(BH247:BH251))),2)</f>
        <v>0</v>
      </c>
      <c r="I35" s="260"/>
      <c r="J35" s="260"/>
      <c r="K35" s="35"/>
      <c r="L35" s="35"/>
      <c r="M35" s="271">
        <v>0</v>
      </c>
      <c r="N35" s="260"/>
      <c r="O35" s="260"/>
      <c r="P35" s="260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71">
        <f>ROUND((((SUM(BI103:BI110)+SUM(BI128:BI245))+SUM(BI247:BI251))),2)</f>
        <v>0</v>
      </c>
      <c r="I36" s="260"/>
      <c r="J36" s="260"/>
      <c r="K36" s="35"/>
      <c r="L36" s="35"/>
      <c r="M36" s="271">
        <v>0</v>
      </c>
      <c r="N36" s="260"/>
      <c r="O36" s="260"/>
      <c r="P36" s="260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72">
        <f>SUM(M30:M36)</f>
        <v>0</v>
      </c>
      <c r="M38" s="272"/>
      <c r="N38" s="272"/>
      <c r="O38" s="272"/>
      <c r="P38" s="273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 ht="15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 ht="15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 ht="15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 ht="15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200" t="s">
        <v>112</v>
      </c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61" t="str">
        <f>F6</f>
        <v>Zemné a elektroinštalačné práce pre rozšírenie verejného osvetlenia</v>
      </c>
      <c r="G78" s="262"/>
      <c r="H78" s="262"/>
      <c r="I78" s="262"/>
      <c r="J78" s="262"/>
      <c r="K78" s="262"/>
      <c r="L78" s="262"/>
      <c r="M78" s="262"/>
      <c r="N78" s="262"/>
      <c r="O78" s="262"/>
      <c r="P78" s="262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109</v>
      </c>
      <c r="D79" s="35"/>
      <c r="E79" s="35"/>
      <c r="F79" s="202" t="str">
        <f>F7</f>
        <v>3 - Štrkovec - ul. Gumárenská, Pribinova, Lomonosovova</v>
      </c>
      <c r="G79" s="260"/>
      <c r="H79" s="260"/>
      <c r="I79" s="260"/>
      <c r="J79" s="260"/>
      <c r="K79" s="260"/>
      <c r="L79" s="260"/>
      <c r="M79" s="260"/>
      <c r="N79" s="260"/>
      <c r="O79" s="260"/>
      <c r="P79" s="260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 xml:space="preserve"> </v>
      </c>
      <c r="G81" s="35"/>
      <c r="H81" s="35"/>
      <c r="I81" s="35"/>
      <c r="J81" s="35"/>
      <c r="K81" s="29" t="s">
        <v>24</v>
      </c>
      <c r="L81" s="35"/>
      <c r="M81" s="263" t="str">
        <f>IF(O9="","",O9)</f>
        <v>20. 7. 2017</v>
      </c>
      <c r="N81" s="263"/>
      <c r="O81" s="263"/>
      <c r="P81" s="263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 ht="15">
      <c r="B83" s="34"/>
      <c r="C83" s="29" t="s">
        <v>26</v>
      </c>
      <c r="D83" s="35"/>
      <c r="E83" s="35"/>
      <c r="F83" s="27" t="str">
        <f>E12</f>
        <v>Mesto Partizánske</v>
      </c>
      <c r="G83" s="35"/>
      <c r="H83" s="35"/>
      <c r="I83" s="35"/>
      <c r="J83" s="35"/>
      <c r="K83" s="29" t="s">
        <v>32</v>
      </c>
      <c r="L83" s="35"/>
      <c r="M83" s="222" t="str">
        <f>E18</f>
        <v xml:space="preserve"> </v>
      </c>
      <c r="N83" s="222"/>
      <c r="O83" s="222"/>
      <c r="P83" s="222"/>
      <c r="Q83" s="222"/>
      <c r="R83" s="36"/>
      <c r="T83" s="128"/>
      <c r="U83" s="128"/>
    </row>
    <row r="84" spans="2:47" s="1" customFormat="1" ht="14.45" customHeight="1">
      <c r="B84" s="34"/>
      <c r="C84" s="29" t="s">
        <v>30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222" t="str">
        <f>E21</f>
        <v xml:space="preserve"> </v>
      </c>
      <c r="N84" s="222"/>
      <c r="O84" s="222"/>
      <c r="P84" s="222"/>
      <c r="Q84" s="222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69" t="s">
        <v>113</v>
      </c>
      <c r="D86" s="270"/>
      <c r="E86" s="270"/>
      <c r="F86" s="270"/>
      <c r="G86" s="270"/>
      <c r="H86" s="117"/>
      <c r="I86" s="117"/>
      <c r="J86" s="117"/>
      <c r="K86" s="117"/>
      <c r="L86" s="117"/>
      <c r="M86" s="117"/>
      <c r="N86" s="269" t="s">
        <v>114</v>
      </c>
      <c r="O86" s="270"/>
      <c r="P86" s="270"/>
      <c r="Q86" s="270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115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192">
        <f>N128</f>
        <v>0</v>
      </c>
      <c r="O88" s="265"/>
      <c r="P88" s="265"/>
      <c r="Q88" s="265"/>
      <c r="R88" s="36"/>
      <c r="T88" s="128"/>
      <c r="U88" s="128"/>
      <c r="AU88" s="17" t="s">
        <v>116</v>
      </c>
    </row>
    <row r="89" spans="2:47" s="6" customFormat="1" ht="24.95" customHeight="1">
      <c r="B89" s="130"/>
      <c r="C89" s="131"/>
      <c r="D89" s="132" t="s">
        <v>117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68">
        <f>N129</f>
        <v>0</v>
      </c>
      <c r="O89" s="264"/>
      <c r="P89" s="264"/>
      <c r="Q89" s="264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629</v>
      </c>
      <c r="E90" s="136"/>
      <c r="F90" s="136"/>
      <c r="G90" s="136"/>
      <c r="H90" s="136"/>
      <c r="I90" s="136"/>
      <c r="J90" s="136"/>
      <c r="K90" s="136"/>
      <c r="L90" s="136"/>
      <c r="M90" s="136"/>
      <c r="N90" s="190">
        <f>N130</f>
        <v>0</v>
      </c>
      <c r="O90" s="267"/>
      <c r="P90" s="267"/>
      <c r="Q90" s="267"/>
      <c r="R90" s="137"/>
      <c r="T90" s="138"/>
      <c r="U90" s="138"/>
    </row>
    <row r="91" spans="2:47" s="7" customFormat="1" ht="14.85" customHeight="1">
      <c r="B91" s="135"/>
      <c r="C91" s="136"/>
      <c r="D91" s="105" t="s">
        <v>119</v>
      </c>
      <c r="E91" s="136"/>
      <c r="F91" s="136"/>
      <c r="G91" s="136"/>
      <c r="H91" s="136"/>
      <c r="I91" s="136"/>
      <c r="J91" s="136"/>
      <c r="K91" s="136"/>
      <c r="L91" s="136"/>
      <c r="M91" s="136"/>
      <c r="N91" s="190">
        <f>N131</f>
        <v>0</v>
      </c>
      <c r="O91" s="267"/>
      <c r="P91" s="267"/>
      <c r="Q91" s="267"/>
      <c r="R91" s="137"/>
      <c r="T91" s="138"/>
      <c r="U91" s="138"/>
    </row>
    <row r="92" spans="2:47" s="7" customFormat="1" ht="14.85" customHeight="1">
      <c r="B92" s="135"/>
      <c r="C92" s="136"/>
      <c r="D92" s="105" t="s">
        <v>120</v>
      </c>
      <c r="E92" s="136"/>
      <c r="F92" s="136"/>
      <c r="G92" s="136"/>
      <c r="H92" s="136"/>
      <c r="I92" s="136"/>
      <c r="J92" s="136"/>
      <c r="K92" s="136"/>
      <c r="L92" s="136"/>
      <c r="M92" s="136"/>
      <c r="N92" s="190">
        <f>N154</f>
        <v>0</v>
      </c>
      <c r="O92" s="267"/>
      <c r="P92" s="267"/>
      <c r="Q92" s="267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630</v>
      </c>
      <c r="E93" s="136"/>
      <c r="F93" s="136"/>
      <c r="G93" s="136"/>
      <c r="H93" s="136"/>
      <c r="I93" s="136"/>
      <c r="J93" s="136"/>
      <c r="K93" s="136"/>
      <c r="L93" s="136"/>
      <c r="M93" s="136"/>
      <c r="N93" s="190">
        <f>N168</f>
        <v>0</v>
      </c>
      <c r="O93" s="267"/>
      <c r="P93" s="267"/>
      <c r="Q93" s="267"/>
      <c r="R93" s="137"/>
      <c r="T93" s="138"/>
      <c r="U93" s="138"/>
    </row>
    <row r="94" spans="2:47" s="7" customFormat="1" ht="14.85" customHeight="1">
      <c r="B94" s="135"/>
      <c r="C94" s="136"/>
      <c r="D94" s="105" t="s">
        <v>119</v>
      </c>
      <c r="E94" s="136"/>
      <c r="F94" s="136"/>
      <c r="G94" s="136"/>
      <c r="H94" s="136"/>
      <c r="I94" s="136"/>
      <c r="J94" s="136"/>
      <c r="K94" s="136"/>
      <c r="L94" s="136"/>
      <c r="M94" s="136"/>
      <c r="N94" s="190">
        <f>N169</f>
        <v>0</v>
      </c>
      <c r="O94" s="267"/>
      <c r="P94" s="267"/>
      <c r="Q94" s="267"/>
      <c r="R94" s="137"/>
      <c r="T94" s="138"/>
      <c r="U94" s="138"/>
    </row>
    <row r="95" spans="2:47" s="7" customFormat="1" ht="14.85" customHeight="1">
      <c r="B95" s="135"/>
      <c r="C95" s="136"/>
      <c r="D95" s="105" t="s">
        <v>120</v>
      </c>
      <c r="E95" s="136"/>
      <c r="F95" s="136"/>
      <c r="G95" s="136"/>
      <c r="H95" s="136"/>
      <c r="I95" s="136"/>
      <c r="J95" s="136"/>
      <c r="K95" s="136"/>
      <c r="L95" s="136"/>
      <c r="M95" s="136"/>
      <c r="N95" s="190">
        <f>N192</f>
        <v>0</v>
      </c>
      <c r="O95" s="267"/>
      <c r="P95" s="267"/>
      <c r="Q95" s="267"/>
      <c r="R95" s="137"/>
      <c r="T95" s="138"/>
      <c r="U95" s="138"/>
    </row>
    <row r="96" spans="2:47" s="7" customFormat="1" ht="19.899999999999999" customHeight="1">
      <c r="B96" s="135"/>
      <c r="C96" s="136"/>
      <c r="D96" s="105" t="s">
        <v>631</v>
      </c>
      <c r="E96" s="136"/>
      <c r="F96" s="136"/>
      <c r="G96" s="136"/>
      <c r="H96" s="136"/>
      <c r="I96" s="136"/>
      <c r="J96" s="136"/>
      <c r="K96" s="136"/>
      <c r="L96" s="136"/>
      <c r="M96" s="136"/>
      <c r="N96" s="190">
        <f>N205</f>
        <v>0</v>
      </c>
      <c r="O96" s="267"/>
      <c r="P96" s="267"/>
      <c r="Q96" s="267"/>
      <c r="R96" s="137"/>
      <c r="T96" s="138"/>
      <c r="U96" s="138"/>
    </row>
    <row r="97" spans="2:65" s="7" customFormat="1" ht="14.85" customHeight="1">
      <c r="B97" s="135"/>
      <c r="C97" s="136"/>
      <c r="D97" s="105" t="s">
        <v>119</v>
      </c>
      <c r="E97" s="136"/>
      <c r="F97" s="136"/>
      <c r="G97" s="136"/>
      <c r="H97" s="136"/>
      <c r="I97" s="136"/>
      <c r="J97" s="136"/>
      <c r="K97" s="136"/>
      <c r="L97" s="136"/>
      <c r="M97" s="136"/>
      <c r="N97" s="190">
        <f>N206</f>
        <v>0</v>
      </c>
      <c r="O97" s="267"/>
      <c r="P97" s="267"/>
      <c r="Q97" s="267"/>
      <c r="R97" s="137"/>
      <c r="T97" s="138"/>
      <c r="U97" s="138"/>
    </row>
    <row r="98" spans="2:65" s="7" customFormat="1" ht="14.85" customHeight="1">
      <c r="B98" s="135"/>
      <c r="C98" s="136"/>
      <c r="D98" s="105" t="s">
        <v>120</v>
      </c>
      <c r="E98" s="136"/>
      <c r="F98" s="136"/>
      <c r="G98" s="136"/>
      <c r="H98" s="136"/>
      <c r="I98" s="136"/>
      <c r="J98" s="136"/>
      <c r="K98" s="136"/>
      <c r="L98" s="136"/>
      <c r="M98" s="136"/>
      <c r="N98" s="190">
        <f>N229</f>
        <v>0</v>
      </c>
      <c r="O98" s="267"/>
      <c r="P98" s="267"/>
      <c r="Q98" s="267"/>
      <c r="R98" s="137"/>
      <c r="T98" s="138"/>
      <c r="U98" s="138"/>
    </row>
    <row r="99" spans="2:65" s="6" customFormat="1" ht="24.95" customHeight="1">
      <c r="B99" s="130"/>
      <c r="C99" s="131"/>
      <c r="D99" s="132" t="s">
        <v>125</v>
      </c>
      <c r="E99" s="131"/>
      <c r="F99" s="131"/>
      <c r="G99" s="131"/>
      <c r="H99" s="131"/>
      <c r="I99" s="131"/>
      <c r="J99" s="131"/>
      <c r="K99" s="131"/>
      <c r="L99" s="131"/>
      <c r="M99" s="131"/>
      <c r="N99" s="268">
        <f>N242</f>
        <v>0</v>
      </c>
      <c r="O99" s="264"/>
      <c r="P99" s="264"/>
      <c r="Q99" s="264"/>
      <c r="R99" s="133"/>
      <c r="T99" s="134"/>
      <c r="U99" s="134"/>
    </row>
    <row r="100" spans="2:65" s="7" customFormat="1" ht="19.899999999999999" customHeight="1">
      <c r="B100" s="135"/>
      <c r="C100" s="136"/>
      <c r="D100" s="105" t="s">
        <v>126</v>
      </c>
      <c r="E100" s="136"/>
      <c r="F100" s="136"/>
      <c r="G100" s="136"/>
      <c r="H100" s="136"/>
      <c r="I100" s="136"/>
      <c r="J100" s="136"/>
      <c r="K100" s="136"/>
      <c r="L100" s="136"/>
      <c r="M100" s="136"/>
      <c r="N100" s="190">
        <f>N243</f>
        <v>0</v>
      </c>
      <c r="O100" s="267"/>
      <c r="P100" s="267"/>
      <c r="Q100" s="267"/>
      <c r="R100" s="137"/>
      <c r="T100" s="138"/>
      <c r="U100" s="138"/>
    </row>
    <row r="101" spans="2:65" s="6" customFormat="1" ht="21.75" customHeight="1">
      <c r="B101" s="130"/>
      <c r="C101" s="131"/>
      <c r="D101" s="132" t="s">
        <v>127</v>
      </c>
      <c r="E101" s="131"/>
      <c r="F101" s="131"/>
      <c r="G101" s="131"/>
      <c r="H101" s="131"/>
      <c r="I101" s="131"/>
      <c r="J101" s="131"/>
      <c r="K101" s="131"/>
      <c r="L101" s="131"/>
      <c r="M101" s="131"/>
      <c r="N101" s="256">
        <f>N246</f>
        <v>0</v>
      </c>
      <c r="O101" s="264"/>
      <c r="P101" s="264"/>
      <c r="Q101" s="264"/>
      <c r="R101" s="133"/>
      <c r="T101" s="134"/>
      <c r="U101" s="134"/>
    </row>
    <row r="102" spans="2:65" s="1" customFormat="1" ht="21.75" customHeight="1">
      <c r="B102" s="34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6"/>
      <c r="T102" s="128"/>
      <c r="U102" s="128"/>
    </row>
    <row r="103" spans="2:65" s="1" customFormat="1" ht="29.25" customHeight="1">
      <c r="B103" s="34"/>
      <c r="C103" s="129" t="s">
        <v>128</v>
      </c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265">
        <f>ROUND(N104+N105+N106+N107+N108+N109,2)</f>
        <v>0</v>
      </c>
      <c r="O103" s="266"/>
      <c r="P103" s="266"/>
      <c r="Q103" s="266"/>
      <c r="R103" s="36"/>
      <c r="T103" s="139"/>
      <c r="U103" s="140" t="s">
        <v>40</v>
      </c>
    </row>
    <row r="104" spans="2:65" s="1" customFormat="1" ht="18" customHeight="1">
      <c r="B104" s="34"/>
      <c r="C104" s="35"/>
      <c r="D104" s="187" t="s">
        <v>129</v>
      </c>
      <c r="E104" s="188"/>
      <c r="F104" s="188"/>
      <c r="G104" s="188"/>
      <c r="H104" s="188"/>
      <c r="I104" s="35"/>
      <c r="J104" s="35"/>
      <c r="K104" s="35"/>
      <c r="L104" s="35"/>
      <c r="M104" s="35"/>
      <c r="N104" s="189">
        <f>ROUND(N88*T104,2)</f>
        <v>0</v>
      </c>
      <c r="O104" s="190"/>
      <c r="P104" s="190"/>
      <c r="Q104" s="190"/>
      <c r="R104" s="36"/>
      <c r="S104" s="141"/>
      <c r="T104" s="142"/>
      <c r="U104" s="143" t="s">
        <v>43</v>
      </c>
      <c r="V104" s="144"/>
      <c r="W104" s="144"/>
      <c r="X104" s="144"/>
      <c r="Y104" s="144"/>
      <c r="Z104" s="144"/>
      <c r="AA104" s="144"/>
      <c r="AB104" s="144"/>
      <c r="AC104" s="144"/>
      <c r="AD104" s="144"/>
      <c r="AE104" s="144"/>
      <c r="AF104" s="144"/>
      <c r="AG104" s="144"/>
      <c r="AH104" s="144"/>
      <c r="AI104" s="144"/>
      <c r="AJ104" s="144"/>
      <c r="AK104" s="144"/>
      <c r="AL104" s="144"/>
      <c r="AM104" s="144"/>
      <c r="AN104" s="144"/>
      <c r="AO104" s="144"/>
      <c r="AP104" s="144"/>
      <c r="AQ104" s="144"/>
      <c r="AR104" s="144"/>
      <c r="AS104" s="144"/>
      <c r="AT104" s="144"/>
      <c r="AU104" s="144"/>
      <c r="AV104" s="144"/>
      <c r="AW104" s="144"/>
      <c r="AX104" s="144"/>
      <c r="AY104" s="145" t="s">
        <v>130</v>
      </c>
      <c r="AZ104" s="144"/>
      <c r="BA104" s="144"/>
      <c r="BB104" s="144"/>
      <c r="BC104" s="144"/>
      <c r="BD104" s="144"/>
      <c r="BE104" s="146">
        <f t="shared" ref="BE104:BE109" si="0">IF(U104="základná",N104,0)</f>
        <v>0</v>
      </c>
      <c r="BF104" s="146">
        <f t="shared" ref="BF104:BF109" si="1">IF(U104="znížená",N104,0)</f>
        <v>0</v>
      </c>
      <c r="BG104" s="146">
        <f t="shared" ref="BG104:BG109" si="2">IF(U104="zákl. prenesená",N104,0)</f>
        <v>0</v>
      </c>
      <c r="BH104" s="146">
        <f t="shared" ref="BH104:BH109" si="3">IF(U104="zníž. prenesená",N104,0)</f>
        <v>0</v>
      </c>
      <c r="BI104" s="146">
        <f t="shared" ref="BI104:BI109" si="4">IF(U104="nulová",N104,0)</f>
        <v>0</v>
      </c>
      <c r="BJ104" s="145" t="s">
        <v>85</v>
      </c>
      <c r="BK104" s="144"/>
      <c r="BL104" s="144"/>
      <c r="BM104" s="144"/>
    </row>
    <row r="105" spans="2:65" s="1" customFormat="1" ht="18" customHeight="1">
      <c r="B105" s="34"/>
      <c r="C105" s="35"/>
      <c r="D105" s="187" t="s">
        <v>131</v>
      </c>
      <c r="E105" s="188"/>
      <c r="F105" s="188"/>
      <c r="G105" s="188"/>
      <c r="H105" s="188"/>
      <c r="I105" s="35"/>
      <c r="J105" s="35"/>
      <c r="K105" s="35"/>
      <c r="L105" s="35"/>
      <c r="M105" s="35"/>
      <c r="N105" s="189">
        <f>ROUND(N88*T105,2)</f>
        <v>0</v>
      </c>
      <c r="O105" s="190"/>
      <c r="P105" s="190"/>
      <c r="Q105" s="190"/>
      <c r="R105" s="36"/>
      <c r="S105" s="141"/>
      <c r="T105" s="142"/>
      <c r="U105" s="143" t="s">
        <v>43</v>
      </c>
      <c r="V105" s="144"/>
      <c r="W105" s="144"/>
      <c r="X105" s="144"/>
      <c r="Y105" s="144"/>
      <c r="Z105" s="144"/>
      <c r="AA105" s="144"/>
      <c r="AB105" s="144"/>
      <c r="AC105" s="144"/>
      <c r="AD105" s="144"/>
      <c r="AE105" s="144"/>
      <c r="AF105" s="144"/>
      <c r="AG105" s="144"/>
      <c r="AH105" s="144"/>
      <c r="AI105" s="144"/>
      <c r="AJ105" s="144"/>
      <c r="AK105" s="144"/>
      <c r="AL105" s="144"/>
      <c r="AM105" s="144"/>
      <c r="AN105" s="144"/>
      <c r="AO105" s="144"/>
      <c r="AP105" s="144"/>
      <c r="AQ105" s="144"/>
      <c r="AR105" s="144"/>
      <c r="AS105" s="144"/>
      <c r="AT105" s="144"/>
      <c r="AU105" s="144"/>
      <c r="AV105" s="144"/>
      <c r="AW105" s="144"/>
      <c r="AX105" s="144"/>
      <c r="AY105" s="145" t="s">
        <v>130</v>
      </c>
      <c r="AZ105" s="144"/>
      <c r="BA105" s="144"/>
      <c r="BB105" s="144"/>
      <c r="BC105" s="144"/>
      <c r="BD105" s="144"/>
      <c r="BE105" s="146">
        <f t="shared" si="0"/>
        <v>0</v>
      </c>
      <c r="BF105" s="146">
        <f t="shared" si="1"/>
        <v>0</v>
      </c>
      <c r="BG105" s="146">
        <f t="shared" si="2"/>
        <v>0</v>
      </c>
      <c r="BH105" s="146">
        <f t="shared" si="3"/>
        <v>0</v>
      </c>
      <c r="BI105" s="146">
        <f t="shared" si="4"/>
        <v>0</v>
      </c>
      <c r="BJ105" s="145" t="s">
        <v>85</v>
      </c>
      <c r="BK105" s="144"/>
      <c r="BL105" s="144"/>
      <c r="BM105" s="144"/>
    </row>
    <row r="106" spans="2:65" s="1" customFormat="1" ht="18" customHeight="1">
      <c r="B106" s="34"/>
      <c r="C106" s="35"/>
      <c r="D106" s="187" t="s">
        <v>132</v>
      </c>
      <c r="E106" s="188"/>
      <c r="F106" s="188"/>
      <c r="G106" s="188"/>
      <c r="H106" s="188"/>
      <c r="I106" s="35"/>
      <c r="J106" s="35"/>
      <c r="K106" s="35"/>
      <c r="L106" s="35"/>
      <c r="M106" s="35"/>
      <c r="N106" s="189">
        <f>ROUND(N88*T106,2)</f>
        <v>0</v>
      </c>
      <c r="O106" s="190"/>
      <c r="P106" s="190"/>
      <c r="Q106" s="190"/>
      <c r="R106" s="36"/>
      <c r="S106" s="141"/>
      <c r="T106" s="142"/>
      <c r="U106" s="143" t="s">
        <v>43</v>
      </c>
      <c r="V106" s="144"/>
      <c r="W106" s="144"/>
      <c r="X106" s="144"/>
      <c r="Y106" s="144"/>
      <c r="Z106" s="144"/>
      <c r="AA106" s="144"/>
      <c r="AB106" s="144"/>
      <c r="AC106" s="144"/>
      <c r="AD106" s="144"/>
      <c r="AE106" s="144"/>
      <c r="AF106" s="144"/>
      <c r="AG106" s="144"/>
      <c r="AH106" s="144"/>
      <c r="AI106" s="144"/>
      <c r="AJ106" s="144"/>
      <c r="AK106" s="144"/>
      <c r="AL106" s="144"/>
      <c r="AM106" s="144"/>
      <c r="AN106" s="144"/>
      <c r="AO106" s="144"/>
      <c r="AP106" s="144"/>
      <c r="AQ106" s="144"/>
      <c r="AR106" s="144"/>
      <c r="AS106" s="144"/>
      <c r="AT106" s="144"/>
      <c r="AU106" s="144"/>
      <c r="AV106" s="144"/>
      <c r="AW106" s="144"/>
      <c r="AX106" s="144"/>
      <c r="AY106" s="145" t="s">
        <v>130</v>
      </c>
      <c r="AZ106" s="144"/>
      <c r="BA106" s="144"/>
      <c r="BB106" s="144"/>
      <c r="BC106" s="144"/>
      <c r="BD106" s="144"/>
      <c r="BE106" s="146">
        <f t="shared" si="0"/>
        <v>0</v>
      </c>
      <c r="BF106" s="146">
        <f t="shared" si="1"/>
        <v>0</v>
      </c>
      <c r="BG106" s="146">
        <f t="shared" si="2"/>
        <v>0</v>
      </c>
      <c r="BH106" s="146">
        <f t="shared" si="3"/>
        <v>0</v>
      </c>
      <c r="BI106" s="146">
        <f t="shared" si="4"/>
        <v>0</v>
      </c>
      <c r="BJ106" s="145" t="s">
        <v>85</v>
      </c>
      <c r="BK106" s="144"/>
      <c r="BL106" s="144"/>
      <c r="BM106" s="144"/>
    </row>
    <row r="107" spans="2:65" s="1" customFormat="1" ht="18" customHeight="1">
      <c r="B107" s="34"/>
      <c r="C107" s="35"/>
      <c r="D107" s="187" t="s">
        <v>133</v>
      </c>
      <c r="E107" s="188"/>
      <c r="F107" s="188"/>
      <c r="G107" s="188"/>
      <c r="H107" s="188"/>
      <c r="I107" s="35"/>
      <c r="J107" s="35"/>
      <c r="K107" s="35"/>
      <c r="L107" s="35"/>
      <c r="M107" s="35"/>
      <c r="N107" s="189">
        <f>ROUND(N88*T107,2)</f>
        <v>0</v>
      </c>
      <c r="O107" s="190"/>
      <c r="P107" s="190"/>
      <c r="Q107" s="190"/>
      <c r="R107" s="36"/>
      <c r="S107" s="141"/>
      <c r="T107" s="142"/>
      <c r="U107" s="143" t="s">
        <v>43</v>
      </c>
      <c r="V107" s="144"/>
      <c r="W107" s="144"/>
      <c r="X107" s="144"/>
      <c r="Y107" s="144"/>
      <c r="Z107" s="144"/>
      <c r="AA107" s="144"/>
      <c r="AB107" s="144"/>
      <c r="AC107" s="144"/>
      <c r="AD107" s="144"/>
      <c r="AE107" s="144"/>
      <c r="AF107" s="144"/>
      <c r="AG107" s="144"/>
      <c r="AH107" s="144"/>
      <c r="AI107" s="144"/>
      <c r="AJ107" s="144"/>
      <c r="AK107" s="144"/>
      <c r="AL107" s="144"/>
      <c r="AM107" s="144"/>
      <c r="AN107" s="144"/>
      <c r="AO107" s="144"/>
      <c r="AP107" s="144"/>
      <c r="AQ107" s="144"/>
      <c r="AR107" s="144"/>
      <c r="AS107" s="144"/>
      <c r="AT107" s="144"/>
      <c r="AU107" s="144"/>
      <c r="AV107" s="144"/>
      <c r="AW107" s="144"/>
      <c r="AX107" s="144"/>
      <c r="AY107" s="145" t="s">
        <v>130</v>
      </c>
      <c r="AZ107" s="144"/>
      <c r="BA107" s="144"/>
      <c r="BB107" s="144"/>
      <c r="BC107" s="144"/>
      <c r="BD107" s="144"/>
      <c r="BE107" s="146">
        <f t="shared" si="0"/>
        <v>0</v>
      </c>
      <c r="BF107" s="146">
        <f t="shared" si="1"/>
        <v>0</v>
      </c>
      <c r="BG107" s="146">
        <f t="shared" si="2"/>
        <v>0</v>
      </c>
      <c r="BH107" s="146">
        <f t="shared" si="3"/>
        <v>0</v>
      </c>
      <c r="BI107" s="146">
        <f t="shared" si="4"/>
        <v>0</v>
      </c>
      <c r="BJ107" s="145" t="s">
        <v>85</v>
      </c>
      <c r="BK107" s="144"/>
      <c r="BL107" s="144"/>
      <c r="BM107" s="144"/>
    </row>
    <row r="108" spans="2:65" s="1" customFormat="1" ht="18" customHeight="1">
      <c r="B108" s="34"/>
      <c r="C108" s="35"/>
      <c r="D108" s="187" t="s">
        <v>134</v>
      </c>
      <c r="E108" s="188"/>
      <c r="F108" s="188"/>
      <c r="G108" s="188"/>
      <c r="H108" s="188"/>
      <c r="I108" s="35"/>
      <c r="J108" s="35"/>
      <c r="K108" s="35"/>
      <c r="L108" s="35"/>
      <c r="M108" s="35"/>
      <c r="N108" s="189">
        <f>ROUND(N88*T108,2)</f>
        <v>0</v>
      </c>
      <c r="O108" s="190"/>
      <c r="P108" s="190"/>
      <c r="Q108" s="190"/>
      <c r="R108" s="36"/>
      <c r="S108" s="141"/>
      <c r="T108" s="142"/>
      <c r="U108" s="143" t="s">
        <v>43</v>
      </c>
      <c r="V108" s="144"/>
      <c r="W108" s="144"/>
      <c r="X108" s="144"/>
      <c r="Y108" s="144"/>
      <c r="Z108" s="144"/>
      <c r="AA108" s="144"/>
      <c r="AB108" s="144"/>
      <c r="AC108" s="144"/>
      <c r="AD108" s="144"/>
      <c r="AE108" s="144"/>
      <c r="AF108" s="144"/>
      <c r="AG108" s="144"/>
      <c r="AH108" s="144"/>
      <c r="AI108" s="144"/>
      <c r="AJ108" s="144"/>
      <c r="AK108" s="144"/>
      <c r="AL108" s="144"/>
      <c r="AM108" s="144"/>
      <c r="AN108" s="144"/>
      <c r="AO108" s="144"/>
      <c r="AP108" s="144"/>
      <c r="AQ108" s="144"/>
      <c r="AR108" s="144"/>
      <c r="AS108" s="144"/>
      <c r="AT108" s="144"/>
      <c r="AU108" s="144"/>
      <c r="AV108" s="144"/>
      <c r="AW108" s="144"/>
      <c r="AX108" s="144"/>
      <c r="AY108" s="145" t="s">
        <v>130</v>
      </c>
      <c r="AZ108" s="144"/>
      <c r="BA108" s="144"/>
      <c r="BB108" s="144"/>
      <c r="BC108" s="144"/>
      <c r="BD108" s="144"/>
      <c r="BE108" s="146">
        <f t="shared" si="0"/>
        <v>0</v>
      </c>
      <c r="BF108" s="146">
        <f t="shared" si="1"/>
        <v>0</v>
      </c>
      <c r="BG108" s="146">
        <f t="shared" si="2"/>
        <v>0</v>
      </c>
      <c r="BH108" s="146">
        <f t="shared" si="3"/>
        <v>0</v>
      </c>
      <c r="BI108" s="146">
        <f t="shared" si="4"/>
        <v>0</v>
      </c>
      <c r="BJ108" s="145" t="s">
        <v>85</v>
      </c>
      <c r="BK108" s="144"/>
      <c r="BL108" s="144"/>
      <c r="BM108" s="144"/>
    </row>
    <row r="109" spans="2:65" s="1" customFormat="1" ht="18" customHeight="1">
      <c r="B109" s="34"/>
      <c r="C109" s="35"/>
      <c r="D109" s="105" t="s">
        <v>135</v>
      </c>
      <c r="E109" s="35"/>
      <c r="F109" s="35"/>
      <c r="G109" s="35"/>
      <c r="H109" s="35"/>
      <c r="I109" s="35"/>
      <c r="J109" s="35"/>
      <c r="K109" s="35"/>
      <c r="L109" s="35"/>
      <c r="M109" s="35"/>
      <c r="N109" s="189">
        <f>ROUND(N88*T109,2)</f>
        <v>0</v>
      </c>
      <c r="O109" s="190"/>
      <c r="P109" s="190"/>
      <c r="Q109" s="190"/>
      <c r="R109" s="36"/>
      <c r="S109" s="141"/>
      <c r="T109" s="147"/>
      <c r="U109" s="148" t="s">
        <v>43</v>
      </c>
      <c r="V109" s="144"/>
      <c r="W109" s="144"/>
      <c r="X109" s="144"/>
      <c r="Y109" s="144"/>
      <c r="Z109" s="144"/>
      <c r="AA109" s="144"/>
      <c r="AB109" s="144"/>
      <c r="AC109" s="144"/>
      <c r="AD109" s="144"/>
      <c r="AE109" s="144"/>
      <c r="AF109" s="144"/>
      <c r="AG109" s="144"/>
      <c r="AH109" s="144"/>
      <c r="AI109" s="144"/>
      <c r="AJ109" s="144"/>
      <c r="AK109" s="144"/>
      <c r="AL109" s="144"/>
      <c r="AM109" s="144"/>
      <c r="AN109" s="144"/>
      <c r="AO109" s="144"/>
      <c r="AP109" s="144"/>
      <c r="AQ109" s="144"/>
      <c r="AR109" s="144"/>
      <c r="AS109" s="144"/>
      <c r="AT109" s="144"/>
      <c r="AU109" s="144"/>
      <c r="AV109" s="144"/>
      <c r="AW109" s="144"/>
      <c r="AX109" s="144"/>
      <c r="AY109" s="145" t="s">
        <v>136</v>
      </c>
      <c r="AZ109" s="144"/>
      <c r="BA109" s="144"/>
      <c r="BB109" s="144"/>
      <c r="BC109" s="144"/>
      <c r="BD109" s="144"/>
      <c r="BE109" s="146">
        <f t="shared" si="0"/>
        <v>0</v>
      </c>
      <c r="BF109" s="146">
        <f t="shared" si="1"/>
        <v>0</v>
      </c>
      <c r="BG109" s="146">
        <f t="shared" si="2"/>
        <v>0</v>
      </c>
      <c r="BH109" s="146">
        <f t="shared" si="3"/>
        <v>0</v>
      </c>
      <c r="BI109" s="146">
        <f t="shared" si="4"/>
        <v>0</v>
      </c>
      <c r="BJ109" s="145" t="s">
        <v>85</v>
      </c>
      <c r="BK109" s="144"/>
      <c r="BL109" s="144"/>
      <c r="BM109" s="144"/>
    </row>
    <row r="110" spans="2:65" s="1" customFormat="1">
      <c r="B110" s="34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6"/>
      <c r="T110" s="128"/>
      <c r="U110" s="128"/>
    </row>
    <row r="111" spans="2:65" s="1" customFormat="1" ht="29.25" customHeight="1">
      <c r="B111" s="34"/>
      <c r="C111" s="116" t="s">
        <v>102</v>
      </c>
      <c r="D111" s="117"/>
      <c r="E111" s="117"/>
      <c r="F111" s="117"/>
      <c r="G111" s="117"/>
      <c r="H111" s="117"/>
      <c r="I111" s="117"/>
      <c r="J111" s="117"/>
      <c r="K111" s="117"/>
      <c r="L111" s="184">
        <f>ROUND(SUM(N88+N103),2)</f>
        <v>0</v>
      </c>
      <c r="M111" s="184"/>
      <c r="N111" s="184"/>
      <c r="O111" s="184"/>
      <c r="P111" s="184"/>
      <c r="Q111" s="184"/>
      <c r="R111" s="36"/>
      <c r="T111" s="128"/>
      <c r="U111" s="128"/>
    </row>
    <row r="112" spans="2:65" s="1" customFormat="1" ht="6.95" customHeight="1">
      <c r="B112" s="58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60"/>
      <c r="T112" s="128"/>
      <c r="U112" s="128"/>
    </row>
    <row r="116" spans="2:63" s="1" customFormat="1" ht="6.95" customHeight="1">
      <c r="B116" s="61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3"/>
    </row>
    <row r="117" spans="2:63" s="1" customFormat="1" ht="36.950000000000003" customHeight="1">
      <c r="B117" s="34"/>
      <c r="C117" s="200" t="s">
        <v>137</v>
      </c>
      <c r="D117" s="260"/>
      <c r="E117" s="260"/>
      <c r="F117" s="260"/>
      <c r="G117" s="260"/>
      <c r="H117" s="260"/>
      <c r="I117" s="260"/>
      <c r="J117" s="260"/>
      <c r="K117" s="260"/>
      <c r="L117" s="260"/>
      <c r="M117" s="260"/>
      <c r="N117" s="260"/>
      <c r="O117" s="260"/>
      <c r="P117" s="260"/>
      <c r="Q117" s="260"/>
      <c r="R117" s="36"/>
    </row>
    <row r="118" spans="2:63" s="1" customFormat="1" ht="6.95" customHeight="1">
      <c r="B118" s="34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6"/>
    </row>
    <row r="119" spans="2:63" s="1" customFormat="1" ht="30" customHeight="1">
      <c r="B119" s="34"/>
      <c r="C119" s="29" t="s">
        <v>17</v>
      </c>
      <c r="D119" s="35"/>
      <c r="E119" s="35"/>
      <c r="F119" s="261" t="str">
        <f>F6</f>
        <v>Zemné a elektroinštalačné práce pre rozšírenie verejného osvetlenia</v>
      </c>
      <c r="G119" s="262"/>
      <c r="H119" s="262"/>
      <c r="I119" s="262"/>
      <c r="J119" s="262"/>
      <c r="K119" s="262"/>
      <c r="L119" s="262"/>
      <c r="M119" s="262"/>
      <c r="N119" s="262"/>
      <c r="O119" s="262"/>
      <c r="P119" s="262"/>
      <c r="Q119" s="35"/>
      <c r="R119" s="36"/>
    </row>
    <row r="120" spans="2:63" s="1" customFormat="1" ht="36.950000000000003" customHeight="1">
      <c r="B120" s="34"/>
      <c r="C120" s="68" t="s">
        <v>109</v>
      </c>
      <c r="D120" s="35"/>
      <c r="E120" s="35"/>
      <c r="F120" s="202" t="str">
        <f>F7</f>
        <v>3 - Štrkovec - ul. Gumárenská, Pribinova, Lomonosovova</v>
      </c>
      <c r="G120" s="260"/>
      <c r="H120" s="260"/>
      <c r="I120" s="260"/>
      <c r="J120" s="260"/>
      <c r="K120" s="260"/>
      <c r="L120" s="260"/>
      <c r="M120" s="260"/>
      <c r="N120" s="260"/>
      <c r="O120" s="260"/>
      <c r="P120" s="260"/>
      <c r="Q120" s="35"/>
      <c r="R120" s="36"/>
    </row>
    <row r="121" spans="2:63" s="1" customFormat="1" ht="6.95" customHeight="1">
      <c r="B121" s="34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6"/>
    </row>
    <row r="122" spans="2:63" s="1" customFormat="1" ht="18" customHeight="1">
      <c r="B122" s="34"/>
      <c r="C122" s="29" t="s">
        <v>22</v>
      </c>
      <c r="D122" s="35"/>
      <c r="E122" s="35"/>
      <c r="F122" s="27" t="str">
        <f>F9</f>
        <v xml:space="preserve"> </v>
      </c>
      <c r="G122" s="35"/>
      <c r="H122" s="35"/>
      <c r="I122" s="35"/>
      <c r="J122" s="35"/>
      <c r="K122" s="29" t="s">
        <v>24</v>
      </c>
      <c r="L122" s="35"/>
      <c r="M122" s="263" t="str">
        <f>IF(O9="","",O9)</f>
        <v>20. 7. 2017</v>
      </c>
      <c r="N122" s="263"/>
      <c r="O122" s="263"/>
      <c r="P122" s="263"/>
      <c r="Q122" s="35"/>
      <c r="R122" s="36"/>
    </row>
    <row r="123" spans="2:63" s="1" customFormat="1" ht="6.95" customHeight="1">
      <c r="B123" s="34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6"/>
    </row>
    <row r="124" spans="2:63" s="1" customFormat="1" ht="15">
      <c r="B124" s="34"/>
      <c r="C124" s="29" t="s">
        <v>26</v>
      </c>
      <c r="D124" s="35"/>
      <c r="E124" s="35"/>
      <c r="F124" s="27" t="str">
        <f>E12</f>
        <v>Mesto Partizánske</v>
      </c>
      <c r="G124" s="35"/>
      <c r="H124" s="35"/>
      <c r="I124" s="35"/>
      <c r="J124" s="35"/>
      <c r="K124" s="29" t="s">
        <v>32</v>
      </c>
      <c r="L124" s="35"/>
      <c r="M124" s="222" t="str">
        <f>E18</f>
        <v xml:space="preserve"> </v>
      </c>
      <c r="N124" s="222"/>
      <c r="O124" s="222"/>
      <c r="P124" s="222"/>
      <c r="Q124" s="222"/>
      <c r="R124" s="36"/>
    </row>
    <row r="125" spans="2:63" s="1" customFormat="1" ht="14.45" customHeight="1">
      <c r="B125" s="34"/>
      <c r="C125" s="29" t="s">
        <v>30</v>
      </c>
      <c r="D125" s="35"/>
      <c r="E125" s="35"/>
      <c r="F125" s="27" t="str">
        <f>IF(E15="","",E15)</f>
        <v>Vyplň údaj</v>
      </c>
      <c r="G125" s="35"/>
      <c r="H125" s="35"/>
      <c r="I125" s="35"/>
      <c r="J125" s="35"/>
      <c r="K125" s="29" t="s">
        <v>35</v>
      </c>
      <c r="L125" s="35"/>
      <c r="M125" s="222" t="str">
        <f>E21</f>
        <v xml:space="preserve"> </v>
      </c>
      <c r="N125" s="222"/>
      <c r="O125" s="222"/>
      <c r="P125" s="222"/>
      <c r="Q125" s="222"/>
      <c r="R125" s="36"/>
    </row>
    <row r="126" spans="2:63" s="1" customFormat="1" ht="10.35" customHeight="1">
      <c r="B126" s="34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6"/>
    </row>
    <row r="127" spans="2:63" s="8" customFormat="1" ht="29.25" customHeight="1">
      <c r="B127" s="149"/>
      <c r="C127" s="150" t="s">
        <v>138</v>
      </c>
      <c r="D127" s="151" t="s">
        <v>139</v>
      </c>
      <c r="E127" s="151" t="s">
        <v>58</v>
      </c>
      <c r="F127" s="251" t="s">
        <v>140</v>
      </c>
      <c r="G127" s="251"/>
      <c r="H127" s="251"/>
      <c r="I127" s="251"/>
      <c r="J127" s="151" t="s">
        <v>141</v>
      </c>
      <c r="K127" s="151" t="s">
        <v>142</v>
      </c>
      <c r="L127" s="252" t="s">
        <v>143</v>
      </c>
      <c r="M127" s="252"/>
      <c r="N127" s="251" t="s">
        <v>114</v>
      </c>
      <c r="O127" s="251"/>
      <c r="P127" s="251"/>
      <c r="Q127" s="253"/>
      <c r="R127" s="152"/>
      <c r="T127" s="79" t="s">
        <v>144</v>
      </c>
      <c r="U127" s="80" t="s">
        <v>40</v>
      </c>
      <c r="V127" s="80" t="s">
        <v>145</v>
      </c>
      <c r="W127" s="80" t="s">
        <v>146</v>
      </c>
      <c r="X127" s="80" t="s">
        <v>147</v>
      </c>
      <c r="Y127" s="80" t="s">
        <v>148</v>
      </c>
      <c r="Z127" s="80" t="s">
        <v>149</v>
      </c>
      <c r="AA127" s="81" t="s">
        <v>150</v>
      </c>
    </row>
    <row r="128" spans="2:63" s="1" customFormat="1" ht="29.25" customHeight="1">
      <c r="B128" s="34"/>
      <c r="C128" s="83" t="s">
        <v>111</v>
      </c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254">
        <f>BK128</f>
        <v>0</v>
      </c>
      <c r="O128" s="255"/>
      <c r="P128" s="255"/>
      <c r="Q128" s="255"/>
      <c r="R128" s="36"/>
      <c r="T128" s="82"/>
      <c r="U128" s="50"/>
      <c r="V128" s="50"/>
      <c r="W128" s="153">
        <f>W129+W242+W246</f>
        <v>0</v>
      </c>
      <c r="X128" s="50"/>
      <c r="Y128" s="153">
        <f>Y129+Y242+Y246</f>
        <v>6.804224800000001</v>
      </c>
      <c r="Z128" s="50"/>
      <c r="AA128" s="154">
        <f>AA129+AA242+AA246</f>
        <v>0</v>
      </c>
      <c r="AT128" s="17" t="s">
        <v>75</v>
      </c>
      <c r="AU128" s="17" t="s">
        <v>116</v>
      </c>
      <c r="BK128" s="155">
        <f>BK129+BK242+BK246</f>
        <v>0</v>
      </c>
    </row>
    <row r="129" spans="2:65" s="9" customFormat="1" ht="37.35" customHeight="1">
      <c r="B129" s="156"/>
      <c r="C129" s="157"/>
      <c r="D129" s="158" t="s">
        <v>117</v>
      </c>
      <c r="E129" s="158"/>
      <c r="F129" s="158"/>
      <c r="G129" s="158"/>
      <c r="H129" s="158"/>
      <c r="I129" s="158"/>
      <c r="J129" s="158"/>
      <c r="K129" s="158"/>
      <c r="L129" s="158"/>
      <c r="M129" s="158"/>
      <c r="N129" s="256">
        <f>BK129</f>
        <v>0</v>
      </c>
      <c r="O129" s="257"/>
      <c r="P129" s="257"/>
      <c r="Q129" s="257"/>
      <c r="R129" s="159"/>
      <c r="T129" s="160"/>
      <c r="U129" s="157"/>
      <c r="V129" s="157"/>
      <c r="W129" s="161">
        <f>W130+W168+W205</f>
        <v>0</v>
      </c>
      <c r="X129" s="157"/>
      <c r="Y129" s="161">
        <f>Y130+Y168+Y205</f>
        <v>6.804224800000001</v>
      </c>
      <c r="Z129" s="157"/>
      <c r="AA129" s="162">
        <f>AA130+AA168+AA205</f>
        <v>0</v>
      </c>
      <c r="AR129" s="163" t="s">
        <v>88</v>
      </c>
      <c r="AT129" s="164" t="s">
        <v>75</v>
      </c>
      <c r="AU129" s="164" t="s">
        <v>76</v>
      </c>
      <c r="AY129" s="163" t="s">
        <v>151</v>
      </c>
      <c r="BK129" s="165">
        <f>BK130+BK168+BK205</f>
        <v>0</v>
      </c>
    </row>
    <row r="130" spans="2:65" s="9" customFormat="1" ht="19.899999999999999" customHeight="1">
      <c r="B130" s="156"/>
      <c r="C130" s="157"/>
      <c r="D130" s="166" t="s">
        <v>629</v>
      </c>
      <c r="E130" s="166"/>
      <c r="F130" s="166"/>
      <c r="G130" s="166"/>
      <c r="H130" s="166"/>
      <c r="I130" s="166"/>
      <c r="J130" s="166"/>
      <c r="K130" s="166"/>
      <c r="L130" s="166"/>
      <c r="M130" s="166"/>
      <c r="N130" s="258">
        <f>BK130</f>
        <v>0</v>
      </c>
      <c r="O130" s="259"/>
      <c r="P130" s="259"/>
      <c r="Q130" s="259"/>
      <c r="R130" s="159"/>
      <c r="T130" s="160"/>
      <c r="U130" s="157"/>
      <c r="V130" s="157"/>
      <c r="W130" s="161">
        <f>W131+W154</f>
        <v>0</v>
      </c>
      <c r="X130" s="157"/>
      <c r="Y130" s="161">
        <f>Y131+Y154</f>
        <v>2.0189846</v>
      </c>
      <c r="Z130" s="157"/>
      <c r="AA130" s="162">
        <f>AA131+AA154</f>
        <v>0</v>
      </c>
      <c r="AR130" s="163" t="s">
        <v>88</v>
      </c>
      <c r="AT130" s="164" t="s">
        <v>75</v>
      </c>
      <c r="AU130" s="164" t="s">
        <v>82</v>
      </c>
      <c r="AY130" s="163" t="s">
        <v>151</v>
      </c>
      <c r="BK130" s="165">
        <f>BK131+BK154</f>
        <v>0</v>
      </c>
    </row>
    <row r="131" spans="2:65" s="9" customFormat="1" ht="14.85" customHeight="1">
      <c r="B131" s="156"/>
      <c r="C131" s="157"/>
      <c r="D131" s="166" t="s">
        <v>119</v>
      </c>
      <c r="E131" s="166"/>
      <c r="F131" s="166"/>
      <c r="G131" s="166"/>
      <c r="H131" s="166"/>
      <c r="I131" s="166"/>
      <c r="J131" s="166"/>
      <c r="K131" s="166"/>
      <c r="L131" s="166"/>
      <c r="M131" s="166"/>
      <c r="N131" s="236">
        <f>BK131</f>
        <v>0</v>
      </c>
      <c r="O131" s="237"/>
      <c r="P131" s="237"/>
      <c r="Q131" s="237"/>
      <c r="R131" s="159"/>
      <c r="T131" s="160"/>
      <c r="U131" s="157"/>
      <c r="V131" s="157"/>
      <c r="W131" s="161">
        <f>SUM(W132:W153)</f>
        <v>0</v>
      </c>
      <c r="X131" s="157"/>
      <c r="Y131" s="161">
        <f>SUM(Y132:Y153)</f>
        <v>9.025699999999999E-2</v>
      </c>
      <c r="Z131" s="157"/>
      <c r="AA131" s="162">
        <f>SUM(AA132:AA153)</f>
        <v>0</v>
      </c>
      <c r="AR131" s="163" t="s">
        <v>88</v>
      </c>
      <c r="AT131" s="164" t="s">
        <v>75</v>
      </c>
      <c r="AU131" s="164" t="s">
        <v>85</v>
      </c>
      <c r="AY131" s="163" t="s">
        <v>151</v>
      </c>
      <c r="BK131" s="165">
        <f>SUM(BK132:BK153)</f>
        <v>0</v>
      </c>
    </row>
    <row r="132" spans="2:65" s="1" customFormat="1" ht="31.5" customHeight="1">
      <c r="B132" s="34"/>
      <c r="C132" s="167" t="s">
        <v>82</v>
      </c>
      <c r="D132" s="167" t="s">
        <v>152</v>
      </c>
      <c r="E132" s="168" t="s">
        <v>153</v>
      </c>
      <c r="F132" s="241" t="s">
        <v>154</v>
      </c>
      <c r="G132" s="241"/>
      <c r="H132" s="241"/>
      <c r="I132" s="241"/>
      <c r="J132" s="169" t="s">
        <v>155</v>
      </c>
      <c r="K132" s="170">
        <v>2</v>
      </c>
      <c r="L132" s="239">
        <v>0</v>
      </c>
      <c r="M132" s="242"/>
      <c r="N132" s="240">
        <f t="shared" ref="N132:N153" si="5">ROUND(L132*K132,3)</f>
        <v>0</v>
      </c>
      <c r="O132" s="240"/>
      <c r="P132" s="240"/>
      <c r="Q132" s="240"/>
      <c r="R132" s="36"/>
      <c r="T132" s="172" t="s">
        <v>20</v>
      </c>
      <c r="U132" s="43" t="s">
        <v>43</v>
      </c>
      <c r="V132" s="35"/>
      <c r="W132" s="173">
        <f t="shared" ref="W132:W153" si="6">V132*K132</f>
        <v>0</v>
      </c>
      <c r="X132" s="173">
        <v>0</v>
      </c>
      <c r="Y132" s="173">
        <f t="shared" ref="Y132:Y153" si="7">X132*K132</f>
        <v>0</v>
      </c>
      <c r="Z132" s="173">
        <v>0</v>
      </c>
      <c r="AA132" s="174">
        <f t="shared" ref="AA132:AA153" si="8">Z132*K132</f>
        <v>0</v>
      </c>
      <c r="AR132" s="17" t="s">
        <v>156</v>
      </c>
      <c r="AT132" s="17" t="s">
        <v>152</v>
      </c>
      <c r="AU132" s="17" t="s">
        <v>88</v>
      </c>
      <c r="AY132" s="17" t="s">
        <v>151</v>
      </c>
      <c r="BE132" s="109">
        <f t="shared" ref="BE132:BE153" si="9">IF(U132="základná",N132,0)</f>
        <v>0</v>
      </c>
      <c r="BF132" s="109">
        <f t="shared" ref="BF132:BF153" si="10">IF(U132="znížená",N132,0)</f>
        <v>0</v>
      </c>
      <c r="BG132" s="109">
        <f t="shared" ref="BG132:BG153" si="11">IF(U132="zákl. prenesená",N132,0)</f>
        <v>0</v>
      </c>
      <c r="BH132" s="109">
        <f t="shared" ref="BH132:BH153" si="12">IF(U132="zníž. prenesená",N132,0)</f>
        <v>0</v>
      </c>
      <c r="BI132" s="109">
        <f t="shared" ref="BI132:BI153" si="13">IF(U132="nulová",N132,0)</f>
        <v>0</v>
      </c>
      <c r="BJ132" s="17" t="s">
        <v>85</v>
      </c>
      <c r="BK132" s="175">
        <f t="shared" ref="BK132:BK153" si="14">ROUND(L132*K132,3)</f>
        <v>0</v>
      </c>
      <c r="BL132" s="17" t="s">
        <v>156</v>
      </c>
      <c r="BM132" s="17" t="s">
        <v>293</v>
      </c>
    </row>
    <row r="133" spans="2:65" s="1" customFormat="1" ht="22.5" customHeight="1">
      <c r="B133" s="34"/>
      <c r="C133" s="176" t="s">
        <v>85</v>
      </c>
      <c r="D133" s="176" t="s">
        <v>158</v>
      </c>
      <c r="E133" s="177" t="s">
        <v>159</v>
      </c>
      <c r="F133" s="245" t="s">
        <v>160</v>
      </c>
      <c r="G133" s="245"/>
      <c r="H133" s="245"/>
      <c r="I133" s="245"/>
      <c r="J133" s="178" t="s">
        <v>155</v>
      </c>
      <c r="K133" s="179">
        <v>2</v>
      </c>
      <c r="L133" s="246">
        <v>0</v>
      </c>
      <c r="M133" s="247"/>
      <c r="N133" s="248">
        <f t="shared" si="5"/>
        <v>0</v>
      </c>
      <c r="O133" s="240"/>
      <c r="P133" s="240"/>
      <c r="Q133" s="240"/>
      <c r="R133" s="36"/>
      <c r="T133" s="172" t="s">
        <v>20</v>
      </c>
      <c r="U133" s="43" t="s">
        <v>43</v>
      </c>
      <c r="V133" s="35"/>
      <c r="W133" s="173">
        <f t="shared" si="6"/>
        <v>0</v>
      </c>
      <c r="X133" s="173">
        <v>1.0200000000000001E-3</v>
      </c>
      <c r="Y133" s="173">
        <f t="shared" si="7"/>
        <v>2.0400000000000001E-3</v>
      </c>
      <c r="Z133" s="173">
        <v>0</v>
      </c>
      <c r="AA133" s="174">
        <f t="shared" si="8"/>
        <v>0</v>
      </c>
      <c r="AR133" s="17" t="s">
        <v>161</v>
      </c>
      <c r="AT133" s="17" t="s">
        <v>158</v>
      </c>
      <c r="AU133" s="17" t="s">
        <v>88</v>
      </c>
      <c r="AY133" s="17" t="s">
        <v>151</v>
      </c>
      <c r="BE133" s="109">
        <f t="shared" si="9"/>
        <v>0</v>
      </c>
      <c r="BF133" s="109">
        <f t="shared" si="10"/>
        <v>0</v>
      </c>
      <c r="BG133" s="109">
        <f t="shared" si="11"/>
        <v>0</v>
      </c>
      <c r="BH133" s="109">
        <f t="shared" si="12"/>
        <v>0</v>
      </c>
      <c r="BI133" s="109">
        <f t="shared" si="13"/>
        <v>0</v>
      </c>
      <c r="BJ133" s="17" t="s">
        <v>85</v>
      </c>
      <c r="BK133" s="175">
        <f t="shared" si="14"/>
        <v>0</v>
      </c>
      <c r="BL133" s="17" t="s">
        <v>156</v>
      </c>
      <c r="BM133" s="17" t="s">
        <v>295</v>
      </c>
    </row>
    <row r="134" spans="2:65" s="1" customFormat="1" ht="31.5" customHeight="1">
      <c r="B134" s="34"/>
      <c r="C134" s="167" t="s">
        <v>88</v>
      </c>
      <c r="D134" s="167" t="s">
        <v>152</v>
      </c>
      <c r="E134" s="168" t="s">
        <v>163</v>
      </c>
      <c r="F134" s="241" t="s">
        <v>164</v>
      </c>
      <c r="G134" s="241"/>
      <c r="H134" s="241"/>
      <c r="I134" s="241"/>
      <c r="J134" s="169" t="s">
        <v>165</v>
      </c>
      <c r="K134" s="170">
        <v>1</v>
      </c>
      <c r="L134" s="239">
        <v>0</v>
      </c>
      <c r="M134" s="242"/>
      <c r="N134" s="240">
        <f t="shared" si="5"/>
        <v>0</v>
      </c>
      <c r="O134" s="240"/>
      <c r="P134" s="240"/>
      <c r="Q134" s="240"/>
      <c r="R134" s="36"/>
      <c r="T134" s="172" t="s">
        <v>20</v>
      </c>
      <c r="U134" s="43" t="s">
        <v>43</v>
      </c>
      <c r="V134" s="35"/>
      <c r="W134" s="173">
        <f t="shared" si="6"/>
        <v>0</v>
      </c>
      <c r="X134" s="173">
        <v>0</v>
      </c>
      <c r="Y134" s="173">
        <f t="shared" si="7"/>
        <v>0</v>
      </c>
      <c r="Z134" s="173">
        <v>0</v>
      </c>
      <c r="AA134" s="174">
        <f t="shared" si="8"/>
        <v>0</v>
      </c>
      <c r="AR134" s="17" t="s">
        <v>156</v>
      </c>
      <c r="AT134" s="17" t="s">
        <v>152</v>
      </c>
      <c r="AU134" s="17" t="s">
        <v>88</v>
      </c>
      <c r="AY134" s="17" t="s">
        <v>151</v>
      </c>
      <c r="BE134" s="109">
        <f t="shared" si="9"/>
        <v>0</v>
      </c>
      <c r="BF134" s="109">
        <f t="shared" si="10"/>
        <v>0</v>
      </c>
      <c r="BG134" s="109">
        <f t="shared" si="11"/>
        <v>0</v>
      </c>
      <c r="BH134" s="109">
        <f t="shared" si="12"/>
        <v>0</v>
      </c>
      <c r="BI134" s="109">
        <f t="shared" si="13"/>
        <v>0</v>
      </c>
      <c r="BJ134" s="17" t="s">
        <v>85</v>
      </c>
      <c r="BK134" s="175">
        <f t="shared" si="14"/>
        <v>0</v>
      </c>
      <c r="BL134" s="17" t="s">
        <v>156</v>
      </c>
      <c r="BM134" s="17" t="s">
        <v>297</v>
      </c>
    </row>
    <row r="135" spans="2:65" s="1" customFormat="1" ht="22.5" customHeight="1">
      <c r="B135" s="34"/>
      <c r="C135" s="176" t="s">
        <v>91</v>
      </c>
      <c r="D135" s="176" t="s">
        <v>158</v>
      </c>
      <c r="E135" s="177" t="s">
        <v>167</v>
      </c>
      <c r="F135" s="245" t="s">
        <v>168</v>
      </c>
      <c r="G135" s="245"/>
      <c r="H135" s="245"/>
      <c r="I135" s="245"/>
      <c r="J135" s="178" t="s">
        <v>165</v>
      </c>
      <c r="K135" s="179">
        <v>1</v>
      </c>
      <c r="L135" s="246">
        <v>0</v>
      </c>
      <c r="M135" s="247"/>
      <c r="N135" s="248">
        <f t="shared" si="5"/>
        <v>0</v>
      </c>
      <c r="O135" s="240"/>
      <c r="P135" s="240"/>
      <c r="Q135" s="240"/>
      <c r="R135" s="36"/>
      <c r="T135" s="172" t="s">
        <v>20</v>
      </c>
      <c r="U135" s="43" t="s">
        <v>43</v>
      </c>
      <c r="V135" s="35"/>
      <c r="W135" s="173">
        <f t="shared" si="6"/>
        <v>0</v>
      </c>
      <c r="X135" s="173">
        <v>6.0000000000000002E-5</v>
      </c>
      <c r="Y135" s="173">
        <f t="shared" si="7"/>
        <v>6.0000000000000002E-5</v>
      </c>
      <c r="Z135" s="173">
        <v>0</v>
      </c>
      <c r="AA135" s="174">
        <f t="shared" si="8"/>
        <v>0</v>
      </c>
      <c r="AR135" s="17" t="s">
        <v>161</v>
      </c>
      <c r="AT135" s="17" t="s">
        <v>158</v>
      </c>
      <c r="AU135" s="17" t="s">
        <v>88</v>
      </c>
      <c r="AY135" s="17" t="s">
        <v>151</v>
      </c>
      <c r="BE135" s="109">
        <f t="shared" si="9"/>
        <v>0</v>
      </c>
      <c r="BF135" s="109">
        <f t="shared" si="10"/>
        <v>0</v>
      </c>
      <c r="BG135" s="109">
        <f t="shared" si="11"/>
        <v>0</v>
      </c>
      <c r="BH135" s="109">
        <f t="shared" si="12"/>
        <v>0</v>
      </c>
      <c r="BI135" s="109">
        <f t="shared" si="13"/>
        <v>0</v>
      </c>
      <c r="BJ135" s="17" t="s">
        <v>85</v>
      </c>
      <c r="BK135" s="175">
        <f t="shared" si="14"/>
        <v>0</v>
      </c>
      <c r="BL135" s="17" t="s">
        <v>156</v>
      </c>
      <c r="BM135" s="17" t="s">
        <v>299</v>
      </c>
    </row>
    <row r="136" spans="2:65" s="1" customFormat="1" ht="31.5" customHeight="1">
      <c r="B136" s="34"/>
      <c r="C136" s="167" t="s">
        <v>170</v>
      </c>
      <c r="D136" s="167" t="s">
        <v>152</v>
      </c>
      <c r="E136" s="168" t="s">
        <v>171</v>
      </c>
      <c r="F136" s="241" t="s">
        <v>172</v>
      </c>
      <c r="G136" s="241"/>
      <c r="H136" s="241"/>
      <c r="I136" s="241"/>
      <c r="J136" s="169" t="s">
        <v>165</v>
      </c>
      <c r="K136" s="170">
        <v>1</v>
      </c>
      <c r="L136" s="239">
        <v>0</v>
      </c>
      <c r="M136" s="242"/>
      <c r="N136" s="240">
        <f t="shared" si="5"/>
        <v>0</v>
      </c>
      <c r="O136" s="240"/>
      <c r="P136" s="240"/>
      <c r="Q136" s="240"/>
      <c r="R136" s="36"/>
      <c r="T136" s="172" t="s">
        <v>20</v>
      </c>
      <c r="U136" s="43" t="s">
        <v>43</v>
      </c>
      <c r="V136" s="35"/>
      <c r="W136" s="173">
        <f t="shared" si="6"/>
        <v>0</v>
      </c>
      <c r="X136" s="173">
        <v>0</v>
      </c>
      <c r="Y136" s="173">
        <f t="shared" si="7"/>
        <v>0</v>
      </c>
      <c r="Z136" s="173">
        <v>0</v>
      </c>
      <c r="AA136" s="174">
        <f t="shared" si="8"/>
        <v>0</v>
      </c>
      <c r="AR136" s="17" t="s">
        <v>156</v>
      </c>
      <c r="AT136" s="17" t="s">
        <v>152</v>
      </c>
      <c r="AU136" s="17" t="s">
        <v>88</v>
      </c>
      <c r="AY136" s="17" t="s">
        <v>151</v>
      </c>
      <c r="BE136" s="109">
        <f t="shared" si="9"/>
        <v>0</v>
      </c>
      <c r="BF136" s="109">
        <f t="shared" si="10"/>
        <v>0</v>
      </c>
      <c r="BG136" s="109">
        <f t="shared" si="11"/>
        <v>0</v>
      </c>
      <c r="BH136" s="109">
        <f t="shared" si="12"/>
        <v>0</v>
      </c>
      <c r="BI136" s="109">
        <f t="shared" si="13"/>
        <v>0</v>
      </c>
      <c r="BJ136" s="17" t="s">
        <v>85</v>
      </c>
      <c r="BK136" s="175">
        <f t="shared" si="14"/>
        <v>0</v>
      </c>
      <c r="BL136" s="17" t="s">
        <v>156</v>
      </c>
      <c r="BM136" s="17" t="s">
        <v>301</v>
      </c>
    </row>
    <row r="137" spans="2:65" s="1" customFormat="1" ht="22.5" customHeight="1">
      <c r="B137" s="34"/>
      <c r="C137" s="167" t="s">
        <v>174</v>
      </c>
      <c r="D137" s="167" t="s">
        <v>152</v>
      </c>
      <c r="E137" s="168" t="s">
        <v>175</v>
      </c>
      <c r="F137" s="241" t="s">
        <v>176</v>
      </c>
      <c r="G137" s="241"/>
      <c r="H137" s="241"/>
      <c r="I137" s="241"/>
      <c r="J137" s="169" t="s">
        <v>165</v>
      </c>
      <c r="K137" s="170">
        <v>1</v>
      </c>
      <c r="L137" s="239">
        <v>0</v>
      </c>
      <c r="M137" s="242"/>
      <c r="N137" s="240">
        <f t="shared" si="5"/>
        <v>0</v>
      </c>
      <c r="O137" s="240"/>
      <c r="P137" s="240"/>
      <c r="Q137" s="240"/>
      <c r="R137" s="36"/>
      <c r="T137" s="172" t="s">
        <v>20</v>
      </c>
      <c r="U137" s="43" t="s">
        <v>43</v>
      </c>
      <c r="V137" s="35"/>
      <c r="W137" s="173">
        <f t="shared" si="6"/>
        <v>0</v>
      </c>
      <c r="X137" s="173">
        <v>0</v>
      </c>
      <c r="Y137" s="173">
        <f t="shared" si="7"/>
        <v>0</v>
      </c>
      <c r="Z137" s="173">
        <v>0</v>
      </c>
      <c r="AA137" s="174">
        <f t="shared" si="8"/>
        <v>0</v>
      </c>
      <c r="AR137" s="17" t="s">
        <v>156</v>
      </c>
      <c r="AT137" s="17" t="s">
        <v>152</v>
      </c>
      <c r="AU137" s="17" t="s">
        <v>88</v>
      </c>
      <c r="AY137" s="17" t="s">
        <v>151</v>
      </c>
      <c r="BE137" s="109">
        <f t="shared" si="9"/>
        <v>0</v>
      </c>
      <c r="BF137" s="109">
        <f t="shared" si="10"/>
        <v>0</v>
      </c>
      <c r="BG137" s="109">
        <f t="shared" si="11"/>
        <v>0</v>
      </c>
      <c r="BH137" s="109">
        <f t="shared" si="12"/>
        <v>0</v>
      </c>
      <c r="BI137" s="109">
        <f t="shared" si="13"/>
        <v>0</v>
      </c>
      <c r="BJ137" s="17" t="s">
        <v>85</v>
      </c>
      <c r="BK137" s="175">
        <f t="shared" si="14"/>
        <v>0</v>
      </c>
      <c r="BL137" s="17" t="s">
        <v>156</v>
      </c>
      <c r="BM137" s="17" t="s">
        <v>303</v>
      </c>
    </row>
    <row r="138" spans="2:65" s="1" customFormat="1" ht="31.5" customHeight="1">
      <c r="B138" s="34"/>
      <c r="C138" s="176" t="s">
        <v>178</v>
      </c>
      <c r="D138" s="176" t="s">
        <v>158</v>
      </c>
      <c r="E138" s="177" t="s">
        <v>179</v>
      </c>
      <c r="F138" s="245" t="s">
        <v>180</v>
      </c>
      <c r="G138" s="245"/>
      <c r="H138" s="245"/>
      <c r="I138" s="245"/>
      <c r="J138" s="178" t="s">
        <v>165</v>
      </c>
      <c r="K138" s="179">
        <v>1</v>
      </c>
      <c r="L138" s="246">
        <v>0</v>
      </c>
      <c r="M138" s="247"/>
      <c r="N138" s="248">
        <f t="shared" si="5"/>
        <v>0</v>
      </c>
      <c r="O138" s="240"/>
      <c r="P138" s="240"/>
      <c r="Q138" s="240"/>
      <c r="R138" s="36"/>
      <c r="T138" s="172" t="s">
        <v>20</v>
      </c>
      <c r="U138" s="43" t="s">
        <v>43</v>
      </c>
      <c r="V138" s="35"/>
      <c r="W138" s="173">
        <f t="shared" si="6"/>
        <v>0</v>
      </c>
      <c r="X138" s="173">
        <v>4.8000000000000001E-2</v>
      </c>
      <c r="Y138" s="173">
        <f t="shared" si="7"/>
        <v>4.8000000000000001E-2</v>
      </c>
      <c r="Z138" s="173">
        <v>0</v>
      </c>
      <c r="AA138" s="174">
        <f t="shared" si="8"/>
        <v>0</v>
      </c>
      <c r="AR138" s="17" t="s">
        <v>161</v>
      </c>
      <c r="AT138" s="17" t="s">
        <v>158</v>
      </c>
      <c r="AU138" s="17" t="s">
        <v>88</v>
      </c>
      <c r="AY138" s="17" t="s">
        <v>151</v>
      </c>
      <c r="BE138" s="109">
        <f t="shared" si="9"/>
        <v>0</v>
      </c>
      <c r="BF138" s="109">
        <f t="shared" si="10"/>
        <v>0</v>
      </c>
      <c r="BG138" s="109">
        <f t="shared" si="11"/>
        <v>0</v>
      </c>
      <c r="BH138" s="109">
        <f t="shared" si="12"/>
        <v>0</v>
      </c>
      <c r="BI138" s="109">
        <f t="shared" si="13"/>
        <v>0</v>
      </c>
      <c r="BJ138" s="17" t="s">
        <v>85</v>
      </c>
      <c r="BK138" s="175">
        <f t="shared" si="14"/>
        <v>0</v>
      </c>
      <c r="BL138" s="17" t="s">
        <v>156</v>
      </c>
      <c r="BM138" s="17" t="s">
        <v>305</v>
      </c>
    </row>
    <row r="139" spans="2:65" s="1" customFormat="1" ht="22.5" customHeight="1">
      <c r="B139" s="34"/>
      <c r="C139" s="167" t="s">
        <v>182</v>
      </c>
      <c r="D139" s="167" t="s">
        <v>152</v>
      </c>
      <c r="E139" s="168" t="s">
        <v>183</v>
      </c>
      <c r="F139" s="241" t="s">
        <v>184</v>
      </c>
      <c r="G139" s="241"/>
      <c r="H139" s="241"/>
      <c r="I139" s="241"/>
      <c r="J139" s="169" t="s">
        <v>165</v>
      </c>
      <c r="K139" s="170">
        <v>1</v>
      </c>
      <c r="L139" s="239">
        <v>0</v>
      </c>
      <c r="M139" s="242"/>
      <c r="N139" s="240">
        <f t="shared" si="5"/>
        <v>0</v>
      </c>
      <c r="O139" s="240"/>
      <c r="P139" s="240"/>
      <c r="Q139" s="240"/>
      <c r="R139" s="36"/>
      <c r="T139" s="172" t="s">
        <v>20</v>
      </c>
      <c r="U139" s="43" t="s">
        <v>43</v>
      </c>
      <c r="V139" s="35"/>
      <c r="W139" s="173">
        <f t="shared" si="6"/>
        <v>0</v>
      </c>
      <c r="X139" s="173">
        <v>0</v>
      </c>
      <c r="Y139" s="173">
        <f t="shared" si="7"/>
        <v>0</v>
      </c>
      <c r="Z139" s="173">
        <v>0</v>
      </c>
      <c r="AA139" s="174">
        <f t="shared" si="8"/>
        <v>0</v>
      </c>
      <c r="AR139" s="17" t="s">
        <v>156</v>
      </c>
      <c r="AT139" s="17" t="s">
        <v>152</v>
      </c>
      <c r="AU139" s="17" t="s">
        <v>88</v>
      </c>
      <c r="AY139" s="17" t="s">
        <v>151</v>
      </c>
      <c r="BE139" s="109">
        <f t="shared" si="9"/>
        <v>0</v>
      </c>
      <c r="BF139" s="109">
        <f t="shared" si="10"/>
        <v>0</v>
      </c>
      <c r="BG139" s="109">
        <f t="shared" si="11"/>
        <v>0</v>
      </c>
      <c r="BH139" s="109">
        <f t="shared" si="12"/>
        <v>0</v>
      </c>
      <c r="BI139" s="109">
        <f t="shared" si="13"/>
        <v>0</v>
      </c>
      <c r="BJ139" s="17" t="s">
        <v>85</v>
      </c>
      <c r="BK139" s="175">
        <f t="shared" si="14"/>
        <v>0</v>
      </c>
      <c r="BL139" s="17" t="s">
        <v>156</v>
      </c>
      <c r="BM139" s="17" t="s">
        <v>307</v>
      </c>
    </row>
    <row r="140" spans="2:65" s="1" customFormat="1" ht="22.5" customHeight="1">
      <c r="B140" s="34"/>
      <c r="C140" s="176" t="s">
        <v>186</v>
      </c>
      <c r="D140" s="176" t="s">
        <v>158</v>
      </c>
      <c r="E140" s="177" t="s">
        <v>187</v>
      </c>
      <c r="F140" s="245" t="s">
        <v>188</v>
      </c>
      <c r="G140" s="245"/>
      <c r="H140" s="245"/>
      <c r="I140" s="245"/>
      <c r="J140" s="178" t="s">
        <v>165</v>
      </c>
      <c r="K140" s="179">
        <v>1</v>
      </c>
      <c r="L140" s="246">
        <v>0</v>
      </c>
      <c r="M140" s="247"/>
      <c r="N140" s="248">
        <f t="shared" si="5"/>
        <v>0</v>
      </c>
      <c r="O140" s="240"/>
      <c r="P140" s="240"/>
      <c r="Q140" s="240"/>
      <c r="R140" s="36"/>
      <c r="T140" s="172" t="s">
        <v>20</v>
      </c>
      <c r="U140" s="43" t="s">
        <v>43</v>
      </c>
      <c r="V140" s="35"/>
      <c r="W140" s="173">
        <f t="shared" si="6"/>
        <v>0</v>
      </c>
      <c r="X140" s="173">
        <v>4.13E-3</v>
      </c>
      <c r="Y140" s="173">
        <f t="shared" si="7"/>
        <v>4.13E-3</v>
      </c>
      <c r="Z140" s="173">
        <v>0</v>
      </c>
      <c r="AA140" s="174">
        <f t="shared" si="8"/>
        <v>0</v>
      </c>
      <c r="AR140" s="17" t="s">
        <v>161</v>
      </c>
      <c r="AT140" s="17" t="s">
        <v>158</v>
      </c>
      <c r="AU140" s="17" t="s">
        <v>88</v>
      </c>
      <c r="AY140" s="17" t="s">
        <v>151</v>
      </c>
      <c r="BE140" s="109">
        <f t="shared" si="9"/>
        <v>0</v>
      </c>
      <c r="BF140" s="109">
        <f t="shared" si="10"/>
        <v>0</v>
      </c>
      <c r="BG140" s="109">
        <f t="shared" si="11"/>
        <v>0</v>
      </c>
      <c r="BH140" s="109">
        <f t="shared" si="12"/>
        <v>0</v>
      </c>
      <c r="BI140" s="109">
        <f t="shared" si="13"/>
        <v>0</v>
      </c>
      <c r="BJ140" s="17" t="s">
        <v>85</v>
      </c>
      <c r="BK140" s="175">
        <f t="shared" si="14"/>
        <v>0</v>
      </c>
      <c r="BL140" s="17" t="s">
        <v>156</v>
      </c>
      <c r="BM140" s="17" t="s">
        <v>309</v>
      </c>
    </row>
    <row r="141" spans="2:65" s="1" customFormat="1" ht="22.5" customHeight="1">
      <c r="B141" s="34"/>
      <c r="C141" s="167" t="s">
        <v>190</v>
      </c>
      <c r="D141" s="167" t="s">
        <v>152</v>
      </c>
      <c r="E141" s="168" t="s">
        <v>191</v>
      </c>
      <c r="F141" s="241" t="s">
        <v>192</v>
      </c>
      <c r="G141" s="241"/>
      <c r="H141" s="241"/>
      <c r="I141" s="241"/>
      <c r="J141" s="169" t="s">
        <v>155</v>
      </c>
      <c r="K141" s="170">
        <v>30</v>
      </c>
      <c r="L141" s="239">
        <v>0</v>
      </c>
      <c r="M141" s="242"/>
      <c r="N141" s="240">
        <f t="shared" si="5"/>
        <v>0</v>
      </c>
      <c r="O141" s="240"/>
      <c r="P141" s="240"/>
      <c r="Q141" s="240"/>
      <c r="R141" s="36"/>
      <c r="T141" s="172" t="s">
        <v>20</v>
      </c>
      <c r="U141" s="43" t="s">
        <v>43</v>
      </c>
      <c r="V141" s="35"/>
      <c r="W141" s="173">
        <f t="shared" si="6"/>
        <v>0</v>
      </c>
      <c r="X141" s="173">
        <v>0</v>
      </c>
      <c r="Y141" s="173">
        <f t="shared" si="7"/>
        <v>0</v>
      </c>
      <c r="Z141" s="173">
        <v>0</v>
      </c>
      <c r="AA141" s="174">
        <f t="shared" si="8"/>
        <v>0</v>
      </c>
      <c r="AR141" s="17" t="s">
        <v>156</v>
      </c>
      <c r="AT141" s="17" t="s">
        <v>152</v>
      </c>
      <c r="AU141" s="17" t="s">
        <v>88</v>
      </c>
      <c r="AY141" s="17" t="s">
        <v>151</v>
      </c>
      <c r="BE141" s="109">
        <f t="shared" si="9"/>
        <v>0</v>
      </c>
      <c r="BF141" s="109">
        <f t="shared" si="10"/>
        <v>0</v>
      </c>
      <c r="BG141" s="109">
        <f t="shared" si="11"/>
        <v>0</v>
      </c>
      <c r="BH141" s="109">
        <f t="shared" si="12"/>
        <v>0</v>
      </c>
      <c r="BI141" s="109">
        <f t="shared" si="13"/>
        <v>0</v>
      </c>
      <c r="BJ141" s="17" t="s">
        <v>85</v>
      </c>
      <c r="BK141" s="175">
        <f t="shared" si="14"/>
        <v>0</v>
      </c>
      <c r="BL141" s="17" t="s">
        <v>156</v>
      </c>
      <c r="BM141" s="17" t="s">
        <v>311</v>
      </c>
    </row>
    <row r="142" spans="2:65" s="1" customFormat="1" ht="31.5" customHeight="1">
      <c r="B142" s="34"/>
      <c r="C142" s="176" t="s">
        <v>194</v>
      </c>
      <c r="D142" s="176" t="s">
        <v>158</v>
      </c>
      <c r="E142" s="177" t="s">
        <v>195</v>
      </c>
      <c r="F142" s="245" t="s">
        <v>196</v>
      </c>
      <c r="G142" s="245"/>
      <c r="H142" s="245"/>
      <c r="I142" s="245"/>
      <c r="J142" s="178" t="s">
        <v>197</v>
      </c>
      <c r="K142" s="179">
        <v>0.66700000000000004</v>
      </c>
      <c r="L142" s="246">
        <v>0</v>
      </c>
      <c r="M142" s="247"/>
      <c r="N142" s="248">
        <f t="shared" si="5"/>
        <v>0</v>
      </c>
      <c r="O142" s="240"/>
      <c r="P142" s="240"/>
      <c r="Q142" s="240"/>
      <c r="R142" s="36"/>
      <c r="T142" s="172" t="s">
        <v>20</v>
      </c>
      <c r="U142" s="43" t="s">
        <v>43</v>
      </c>
      <c r="V142" s="35"/>
      <c r="W142" s="173">
        <f t="shared" si="6"/>
        <v>0</v>
      </c>
      <c r="X142" s="173">
        <v>1E-3</v>
      </c>
      <c r="Y142" s="173">
        <f t="shared" si="7"/>
        <v>6.6700000000000006E-4</v>
      </c>
      <c r="Z142" s="173">
        <v>0</v>
      </c>
      <c r="AA142" s="174">
        <f t="shared" si="8"/>
        <v>0</v>
      </c>
      <c r="AR142" s="17" t="s">
        <v>161</v>
      </c>
      <c r="AT142" s="17" t="s">
        <v>158</v>
      </c>
      <c r="AU142" s="17" t="s">
        <v>88</v>
      </c>
      <c r="AY142" s="17" t="s">
        <v>151</v>
      </c>
      <c r="BE142" s="109">
        <f t="shared" si="9"/>
        <v>0</v>
      </c>
      <c r="BF142" s="109">
        <f t="shared" si="10"/>
        <v>0</v>
      </c>
      <c r="BG142" s="109">
        <f t="shared" si="11"/>
        <v>0</v>
      </c>
      <c r="BH142" s="109">
        <f t="shared" si="12"/>
        <v>0</v>
      </c>
      <c r="BI142" s="109">
        <f t="shared" si="13"/>
        <v>0</v>
      </c>
      <c r="BJ142" s="17" t="s">
        <v>85</v>
      </c>
      <c r="BK142" s="175">
        <f t="shared" si="14"/>
        <v>0</v>
      </c>
      <c r="BL142" s="17" t="s">
        <v>156</v>
      </c>
      <c r="BM142" s="17" t="s">
        <v>313</v>
      </c>
    </row>
    <row r="143" spans="2:65" s="1" customFormat="1" ht="31.5" customHeight="1">
      <c r="B143" s="34"/>
      <c r="C143" s="176" t="s">
        <v>199</v>
      </c>
      <c r="D143" s="176" t="s">
        <v>158</v>
      </c>
      <c r="E143" s="177" t="s">
        <v>200</v>
      </c>
      <c r="F143" s="245" t="s">
        <v>201</v>
      </c>
      <c r="G143" s="245"/>
      <c r="H143" s="245"/>
      <c r="I143" s="245"/>
      <c r="J143" s="178" t="s">
        <v>197</v>
      </c>
      <c r="K143" s="179">
        <v>25</v>
      </c>
      <c r="L143" s="246">
        <v>0</v>
      </c>
      <c r="M143" s="247"/>
      <c r="N143" s="248">
        <f t="shared" si="5"/>
        <v>0</v>
      </c>
      <c r="O143" s="240"/>
      <c r="P143" s="240"/>
      <c r="Q143" s="240"/>
      <c r="R143" s="36"/>
      <c r="T143" s="172" t="s">
        <v>20</v>
      </c>
      <c r="U143" s="43" t="s">
        <v>43</v>
      </c>
      <c r="V143" s="35"/>
      <c r="W143" s="173">
        <f t="shared" si="6"/>
        <v>0</v>
      </c>
      <c r="X143" s="173">
        <v>1E-3</v>
      </c>
      <c r="Y143" s="173">
        <f t="shared" si="7"/>
        <v>2.5000000000000001E-2</v>
      </c>
      <c r="Z143" s="173">
        <v>0</v>
      </c>
      <c r="AA143" s="174">
        <f t="shared" si="8"/>
        <v>0</v>
      </c>
      <c r="AR143" s="17" t="s">
        <v>161</v>
      </c>
      <c r="AT143" s="17" t="s">
        <v>158</v>
      </c>
      <c r="AU143" s="17" t="s">
        <v>88</v>
      </c>
      <c r="AY143" s="17" t="s">
        <v>151</v>
      </c>
      <c r="BE143" s="109">
        <f t="shared" si="9"/>
        <v>0</v>
      </c>
      <c r="BF143" s="109">
        <f t="shared" si="10"/>
        <v>0</v>
      </c>
      <c r="BG143" s="109">
        <f t="shared" si="11"/>
        <v>0</v>
      </c>
      <c r="BH143" s="109">
        <f t="shared" si="12"/>
        <v>0</v>
      </c>
      <c r="BI143" s="109">
        <f t="shared" si="13"/>
        <v>0</v>
      </c>
      <c r="BJ143" s="17" t="s">
        <v>85</v>
      </c>
      <c r="BK143" s="175">
        <f t="shared" si="14"/>
        <v>0</v>
      </c>
      <c r="BL143" s="17" t="s">
        <v>156</v>
      </c>
      <c r="BM143" s="17" t="s">
        <v>315</v>
      </c>
    </row>
    <row r="144" spans="2:65" s="1" customFormat="1" ht="22.5" customHeight="1">
      <c r="B144" s="34"/>
      <c r="C144" s="167" t="s">
        <v>203</v>
      </c>
      <c r="D144" s="167" t="s">
        <v>152</v>
      </c>
      <c r="E144" s="168" t="s">
        <v>204</v>
      </c>
      <c r="F144" s="241" t="s">
        <v>205</v>
      </c>
      <c r="G144" s="241"/>
      <c r="H144" s="241"/>
      <c r="I144" s="241"/>
      <c r="J144" s="169" t="s">
        <v>165</v>
      </c>
      <c r="K144" s="170">
        <v>2</v>
      </c>
      <c r="L144" s="239">
        <v>0</v>
      </c>
      <c r="M144" s="242"/>
      <c r="N144" s="240">
        <f t="shared" si="5"/>
        <v>0</v>
      </c>
      <c r="O144" s="240"/>
      <c r="P144" s="240"/>
      <c r="Q144" s="240"/>
      <c r="R144" s="36"/>
      <c r="T144" s="172" t="s">
        <v>20</v>
      </c>
      <c r="U144" s="43" t="s">
        <v>43</v>
      </c>
      <c r="V144" s="35"/>
      <c r="W144" s="173">
        <f t="shared" si="6"/>
        <v>0</v>
      </c>
      <c r="X144" s="173">
        <v>0</v>
      </c>
      <c r="Y144" s="173">
        <f t="shared" si="7"/>
        <v>0</v>
      </c>
      <c r="Z144" s="173">
        <v>0</v>
      </c>
      <c r="AA144" s="174">
        <f t="shared" si="8"/>
        <v>0</v>
      </c>
      <c r="AR144" s="17" t="s">
        <v>156</v>
      </c>
      <c r="AT144" s="17" t="s">
        <v>152</v>
      </c>
      <c r="AU144" s="17" t="s">
        <v>88</v>
      </c>
      <c r="AY144" s="17" t="s">
        <v>151</v>
      </c>
      <c r="BE144" s="109">
        <f t="shared" si="9"/>
        <v>0</v>
      </c>
      <c r="BF144" s="109">
        <f t="shared" si="10"/>
        <v>0</v>
      </c>
      <c r="BG144" s="109">
        <f t="shared" si="11"/>
        <v>0</v>
      </c>
      <c r="BH144" s="109">
        <f t="shared" si="12"/>
        <v>0</v>
      </c>
      <c r="BI144" s="109">
        <f t="shared" si="13"/>
        <v>0</v>
      </c>
      <c r="BJ144" s="17" t="s">
        <v>85</v>
      </c>
      <c r="BK144" s="175">
        <f t="shared" si="14"/>
        <v>0</v>
      </c>
      <c r="BL144" s="17" t="s">
        <v>156</v>
      </c>
      <c r="BM144" s="17" t="s">
        <v>317</v>
      </c>
    </row>
    <row r="145" spans="2:65" s="1" customFormat="1" ht="31.5" customHeight="1">
      <c r="B145" s="34"/>
      <c r="C145" s="176" t="s">
        <v>207</v>
      </c>
      <c r="D145" s="176" t="s">
        <v>158</v>
      </c>
      <c r="E145" s="177" t="s">
        <v>208</v>
      </c>
      <c r="F145" s="245" t="s">
        <v>209</v>
      </c>
      <c r="G145" s="245"/>
      <c r="H145" s="245"/>
      <c r="I145" s="245"/>
      <c r="J145" s="178" t="s">
        <v>165</v>
      </c>
      <c r="K145" s="179">
        <v>2</v>
      </c>
      <c r="L145" s="246">
        <v>0</v>
      </c>
      <c r="M145" s="247"/>
      <c r="N145" s="248">
        <f t="shared" si="5"/>
        <v>0</v>
      </c>
      <c r="O145" s="240"/>
      <c r="P145" s="240"/>
      <c r="Q145" s="240"/>
      <c r="R145" s="36"/>
      <c r="T145" s="172" t="s">
        <v>20</v>
      </c>
      <c r="U145" s="43" t="s">
        <v>43</v>
      </c>
      <c r="V145" s="35"/>
      <c r="W145" s="173">
        <f t="shared" si="6"/>
        <v>0</v>
      </c>
      <c r="X145" s="173">
        <v>1.6000000000000001E-4</v>
      </c>
      <c r="Y145" s="173">
        <f t="shared" si="7"/>
        <v>3.2000000000000003E-4</v>
      </c>
      <c r="Z145" s="173">
        <v>0</v>
      </c>
      <c r="AA145" s="174">
        <f t="shared" si="8"/>
        <v>0</v>
      </c>
      <c r="AR145" s="17" t="s">
        <v>161</v>
      </c>
      <c r="AT145" s="17" t="s">
        <v>158</v>
      </c>
      <c r="AU145" s="17" t="s">
        <v>88</v>
      </c>
      <c r="AY145" s="17" t="s">
        <v>151</v>
      </c>
      <c r="BE145" s="109">
        <f t="shared" si="9"/>
        <v>0</v>
      </c>
      <c r="BF145" s="109">
        <f t="shared" si="10"/>
        <v>0</v>
      </c>
      <c r="BG145" s="109">
        <f t="shared" si="11"/>
        <v>0</v>
      </c>
      <c r="BH145" s="109">
        <f t="shared" si="12"/>
        <v>0</v>
      </c>
      <c r="BI145" s="109">
        <f t="shared" si="13"/>
        <v>0</v>
      </c>
      <c r="BJ145" s="17" t="s">
        <v>85</v>
      </c>
      <c r="BK145" s="175">
        <f t="shared" si="14"/>
        <v>0</v>
      </c>
      <c r="BL145" s="17" t="s">
        <v>156</v>
      </c>
      <c r="BM145" s="17" t="s">
        <v>319</v>
      </c>
    </row>
    <row r="146" spans="2:65" s="1" customFormat="1" ht="22.5" customHeight="1">
      <c r="B146" s="34"/>
      <c r="C146" s="167" t="s">
        <v>211</v>
      </c>
      <c r="D146" s="167" t="s">
        <v>152</v>
      </c>
      <c r="E146" s="168" t="s">
        <v>212</v>
      </c>
      <c r="F146" s="241" t="s">
        <v>213</v>
      </c>
      <c r="G146" s="241"/>
      <c r="H146" s="241"/>
      <c r="I146" s="241"/>
      <c r="J146" s="169" t="s">
        <v>165</v>
      </c>
      <c r="K146" s="170">
        <v>1</v>
      </c>
      <c r="L146" s="239">
        <v>0</v>
      </c>
      <c r="M146" s="242"/>
      <c r="N146" s="240">
        <f t="shared" si="5"/>
        <v>0</v>
      </c>
      <c r="O146" s="240"/>
      <c r="P146" s="240"/>
      <c r="Q146" s="240"/>
      <c r="R146" s="36"/>
      <c r="T146" s="172" t="s">
        <v>20</v>
      </c>
      <c r="U146" s="43" t="s">
        <v>43</v>
      </c>
      <c r="V146" s="35"/>
      <c r="W146" s="173">
        <f t="shared" si="6"/>
        <v>0</v>
      </c>
      <c r="X146" s="173">
        <v>0</v>
      </c>
      <c r="Y146" s="173">
        <f t="shared" si="7"/>
        <v>0</v>
      </c>
      <c r="Z146" s="173">
        <v>0</v>
      </c>
      <c r="AA146" s="174">
        <f t="shared" si="8"/>
        <v>0</v>
      </c>
      <c r="AR146" s="17" t="s">
        <v>156</v>
      </c>
      <c r="AT146" s="17" t="s">
        <v>152</v>
      </c>
      <c r="AU146" s="17" t="s">
        <v>88</v>
      </c>
      <c r="AY146" s="17" t="s">
        <v>151</v>
      </c>
      <c r="BE146" s="109">
        <f t="shared" si="9"/>
        <v>0</v>
      </c>
      <c r="BF146" s="109">
        <f t="shared" si="10"/>
        <v>0</v>
      </c>
      <c r="BG146" s="109">
        <f t="shared" si="11"/>
        <v>0</v>
      </c>
      <c r="BH146" s="109">
        <f t="shared" si="12"/>
        <v>0</v>
      </c>
      <c r="BI146" s="109">
        <f t="shared" si="13"/>
        <v>0</v>
      </c>
      <c r="BJ146" s="17" t="s">
        <v>85</v>
      </c>
      <c r="BK146" s="175">
        <f t="shared" si="14"/>
        <v>0</v>
      </c>
      <c r="BL146" s="17" t="s">
        <v>156</v>
      </c>
      <c r="BM146" s="17" t="s">
        <v>321</v>
      </c>
    </row>
    <row r="147" spans="2:65" s="1" customFormat="1" ht="44.25" customHeight="1">
      <c r="B147" s="34"/>
      <c r="C147" s="176" t="s">
        <v>215</v>
      </c>
      <c r="D147" s="176" t="s">
        <v>158</v>
      </c>
      <c r="E147" s="177" t="s">
        <v>216</v>
      </c>
      <c r="F147" s="245" t="s">
        <v>217</v>
      </c>
      <c r="G147" s="245"/>
      <c r="H147" s="245"/>
      <c r="I147" s="245"/>
      <c r="J147" s="178" t="s">
        <v>165</v>
      </c>
      <c r="K147" s="179">
        <v>1</v>
      </c>
      <c r="L147" s="246">
        <v>0</v>
      </c>
      <c r="M147" s="247"/>
      <c r="N147" s="248">
        <f t="shared" si="5"/>
        <v>0</v>
      </c>
      <c r="O147" s="240"/>
      <c r="P147" s="240"/>
      <c r="Q147" s="240"/>
      <c r="R147" s="36"/>
      <c r="T147" s="172" t="s">
        <v>20</v>
      </c>
      <c r="U147" s="43" t="s">
        <v>43</v>
      </c>
      <c r="V147" s="35"/>
      <c r="W147" s="173">
        <f t="shared" si="6"/>
        <v>0</v>
      </c>
      <c r="X147" s="173">
        <v>1.4999999999999999E-4</v>
      </c>
      <c r="Y147" s="173">
        <f t="shared" si="7"/>
        <v>1.4999999999999999E-4</v>
      </c>
      <c r="Z147" s="173">
        <v>0</v>
      </c>
      <c r="AA147" s="174">
        <f t="shared" si="8"/>
        <v>0</v>
      </c>
      <c r="AR147" s="17" t="s">
        <v>161</v>
      </c>
      <c r="AT147" s="17" t="s">
        <v>158</v>
      </c>
      <c r="AU147" s="17" t="s">
        <v>88</v>
      </c>
      <c r="AY147" s="17" t="s">
        <v>151</v>
      </c>
      <c r="BE147" s="109">
        <f t="shared" si="9"/>
        <v>0</v>
      </c>
      <c r="BF147" s="109">
        <f t="shared" si="10"/>
        <v>0</v>
      </c>
      <c r="BG147" s="109">
        <f t="shared" si="11"/>
        <v>0</v>
      </c>
      <c r="BH147" s="109">
        <f t="shared" si="12"/>
        <v>0</v>
      </c>
      <c r="BI147" s="109">
        <f t="shared" si="13"/>
        <v>0</v>
      </c>
      <c r="BJ147" s="17" t="s">
        <v>85</v>
      </c>
      <c r="BK147" s="175">
        <f t="shared" si="14"/>
        <v>0</v>
      </c>
      <c r="BL147" s="17" t="s">
        <v>156</v>
      </c>
      <c r="BM147" s="17" t="s">
        <v>323</v>
      </c>
    </row>
    <row r="148" spans="2:65" s="1" customFormat="1" ht="22.5" customHeight="1">
      <c r="B148" s="34"/>
      <c r="C148" s="167" t="s">
        <v>219</v>
      </c>
      <c r="D148" s="167" t="s">
        <v>152</v>
      </c>
      <c r="E148" s="168" t="s">
        <v>220</v>
      </c>
      <c r="F148" s="241" t="s">
        <v>221</v>
      </c>
      <c r="G148" s="241"/>
      <c r="H148" s="241"/>
      <c r="I148" s="241"/>
      <c r="J148" s="169" t="s">
        <v>165</v>
      </c>
      <c r="K148" s="170">
        <v>1</v>
      </c>
      <c r="L148" s="239">
        <v>0</v>
      </c>
      <c r="M148" s="242"/>
      <c r="N148" s="240">
        <f t="shared" si="5"/>
        <v>0</v>
      </c>
      <c r="O148" s="240"/>
      <c r="P148" s="240"/>
      <c r="Q148" s="240"/>
      <c r="R148" s="36"/>
      <c r="T148" s="172" t="s">
        <v>20</v>
      </c>
      <c r="U148" s="43" t="s">
        <v>43</v>
      </c>
      <c r="V148" s="35"/>
      <c r="W148" s="173">
        <f t="shared" si="6"/>
        <v>0</v>
      </c>
      <c r="X148" s="173">
        <v>0</v>
      </c>
      <c r="Y148" s="173">
        <f t="shared" si="7"/>
        <v>0</v>
      </c>
      <c r="Z148" s="173">
        <v>0</v>
      </c>
      <c r="AA148" s="174">
        <f t="shared" si="8"/>
        <v>0</v>
      </c>
      <c r="AR148" s="17" t="s">
        <v>156</v>
      </c>
      <c r="AT148" s="17" t="s">
        <v>152</v>
      </c>
      <c r="AU148" s="17" t="s">
        <v>88</v>
      </c>
      <c r="AY148" s="17" t="s">
        <v>151</v>
      </c>
      <c r="BE148" s="109">
        <f t="shared" si="9"/>
        <v>0</v>
      </c>
      <c r="BF148" s="109">
        <f t="shared" si="10"/>
        <v>0</v>
      </c>
      <c r="BG148" s="109">
        <f t="shared" si="11"/>
        <v>0</v>
      </c>
      <c r="BH148" s="109">
        <f t="shared" si="12"/>
        <v>0</v>
      </c>
      <c r="BI148" s="109">
        <f t="shared" si="13"/>
        <v>0</v>
      </c>
      <c r="BJ148" s="17" t="s">
        <v>85</v>
      </c>
      <c r="BK148" s="175">
        <f t="shared" si="14"/>
        <v>0</v>
      </c>
      <c r="BL148" s="17" t="s">
        <v>156</v>
      </c>
      <c r="BM148" s="17" t="s">
        <v>325</v>
      </c>
    </row>
    <row r="149" spans="2:65" s="1" customFormat="1" ht="31.5" customHeight="1">
      <c r="B149" s="34"/>
      <c r="C149" s="176" t="s">
        <v>223</v>
      </c>
      <c r="D149" s="176" t="s">
        <v>158</v>
      </c>
      <c r="E149" s="177" t="s">
        <v>224</v>
      </c>
      <c r="F149" s="245" t="s">
        <v>225</v>
      </c>
      <c r="G149" s="245"/>
      <c r="H149" s="245"/>
      <c r="I149" s="245"/>
      <c r="J149" s="178" t="s">
        <v>165</v>
      </c>
      <c r="K149" s="179">
        <v>1</v>
      </c>
      <c r="L149" s="246">
        <v>0</v>
      </c>
      <c r="M149" s="247"/>
      <c r="N149" s="248">
        <f t="shared" si="5"/>
        <v>0</v>
      </c>
      <c r="O149" s="240"/>
      <c r="P149" s="240"/>
      <c r="Q149" s="240"/>
      <c r="R149" s="36"/>
      <c r="T149" s="172" t="s">
        <v>20</v>
      </c>
      <c r="U149" s="43" t="s">
        <v>43</v>
      </c>
      <c r="V149" s="35"/>
      <c r="W149" s="173">
        <f t="shared" si="6"/>
        <v>0</v>
      </c>
      <c r="X149" s="173">
        <v>2.1000000000000001E-4</v>
      </c>
      <c r="Y149" s="173">
        <f t="shared" si="7"/>
        <v>2.1000000000000001E-4</v>
      </c>
      <c r="Z149" s="173">
        <v>0</v>
      </c>
      <c r="AA149" s="174">
        <f t="shared" si="8"/>
        <v>0</v>
      </c>
      <c r="AR149" s="17" t="s">
        <v>161</v>
      </c>
      <c r="AT149" s="17" t="s">
        <v>158</v>
      </c>
      <c r="AU149" s="17" t="s">
        <v>88</v>
      </c>
      <c r="AY149" s="17" t="s">
        <v>151</v>
      </c>
      <c r="BE149" s="109">
        <f t="shared" si="9"/>
        <v>0</v>
      </c>
      <c r="BF149" s="109">
        <f t="shared" si="10"/>
        <v>0</v>
      </c>
      <c r="BG149" s="109">
        <f t="shared" si="11"/>
        <v>0</v>
      </c>
      <c r="BH149" s="109">
        <f t="shared" si="12"/>
        <v>0</v>
      </c>
      <c r="BI149" s="109">
        <f t="shared" si="13"/>
        <v>0</v>
      </c>
      <c r="BJ149" s="17" t="s">
        <v>85</v>
      </c>
      <c r="BK149" s="175">
        <f t="shared" si="14"/>
        <v>0</v>
      </c>
      <c r="BL149" s="17" t="s">
        <v>156</v>
      </c>
      <c r="BM149" s="17" t="s">
        <v>327</v>
      </c>
    </row>
    <row r="150" spans="2:65" s="1" customFormat="1" ht="22.5" customHeight="1">
      <c r="B150" s="34"/>
      <c r="C150" s="167" t="s">
        <v>227</v>
      </c>
      <c r="D150" s="167" t="s">
        <v>152</v>
      </c>
      <c r="E150" s="168" t="s">
        <v>228</v>
      </c>
      <c r="F150" s="241" t="s">
        <v>229</v>
      </c>
      <c r="G150" s="241"/>
      <c r="H150" s="241"/>
      <c r="I150" s="241"/>
      <c r="J150" s="169" t="s">
        <v>155</v>
      </c>
      <c r="K150" s="170">
        <v>30</v>
      </c>
      <c r="L150" s="239">
        <v>0</v>
      </c>
      <c r="M150" s="242"/>
      <c r="N150" s="240">
        <f t="shared" si="5"/>
        <v>0</v>
      </c>
      <c r="O150" s="240"/>
      <c r="P150" s="240"/>
      <c r="Q150" s="240"/>
      <c r="R150" s="36"/>
      <c r="T150" s="172" t="s">
        <v>20</v>
      </c>
      <c r="U150" s="43" t="s">
        <v>43</v>
      </c>
      <c r="V150" s="35"/>
      <c r="W150" s="173">
        <f t="shared" si="6"/>
        <v>0</v>
      </c>
      <c r="X150" s="173">
        <v>0</v>
      </c>
      <c r="Y150" s="173">
        <f t="shared" si="7"/>
        <v>0</v>
      </c>
      <c r="Z150" s="173">
        <v>0</v>
      </c>
      <c r="AA150" s="174">
        <f t="shared" si="8"/>
        <v>0</v>
      </c>
      <c r="AR150" s="17" t="s">
        <v>156</v>
      </c>
      <c r="AT150" s="17" t="s">
        <v>152</v>
      </c>
      <c r="AU150" s="17" t="s">
        <v>88</v>
      </c>
      <c r="AY150" s="17" t="s">
        <v>151</v>
      </c>
      <c r="BE150" s="109">
        <f t="shared" si="9"/>
        <v>0</v>
      </c>
      <c r="BF150" s="109">
        <f t="shared" si="10"/>
        <v>0</v>
      </c>
      <c r="BG150" s="109">
        <f t="shared" si="11"/>
        <v>0</v>
      </c>
      <c r="BH150" s="109">
        <f t="shared" si="12"/>
        <v>0</v>
      </c>
      <c r="BI150" s="109">
        <f t="shared" si="13"/>
        <v>0</v>
      </c>
      <c r="BJ150" s="17" t="s">
        <v>85</v>
      </c>
      <c r="BK150" s="175">
        <f t="shared" si="14"/>
        <v>0</v>
      </c>
      <c r="BL150" s="17" t="s">
        <v>156</v>
      </c>
      <c r="BM150" s="17" t="s">
        <v>329</v>
      </c>
    </row>
    <row r="151" spans="2:65" s="1" customFormat="1" ht="22.5" customHeight="1">
      <c r="B151" s="34"/>
      <c r="C151" s="176" t="s">
        <v>10</v>
      </c>
      <c r="D151" s="176" t="s">
        <v>158</v>
      </c>
      <c r="E151" s="177" t="s">
        <v>231</v>
      </c>
      <c r="F151" s="245" t="s">
        <v>232</v>
      </c>
      <c r="G151" s="245"/>
      <c r="H151" s="245"/>
      <c r="I151" s="245"/>
      <c r="J151" s="178" t="s">
        <v>155</v>
      </c>
      <c r="K151" s="179">
        <v>34.799999999999997</v>
      </c>
      <c r="L151" s="246">
        <v>0</v>
      </c>
      <c r="M151" s="247"/>
      <c r="N151" s="248">
        <f t="shared" si="5"/>
        <v>0</v>
      </c>
      <c r="O151" s="240"/>
      <c r="P151" s="240"/>
      <c r="Q151" s="240"/>
      <c r="R151" s="36"/>
      <c r="T151" s="172" t="s">
        <v>20</v>
      </c>
      <c r="U151" s="43" t="s">
        <v>43</v>
      </c>
      <c r="V151" s="35"/>
      <c r="W151" s="173">
        <f t="shared" si="6"/>
        <v>0</v>
      </c>
      <c r="X151" s="173">
        <v>2.5000000000000001E-4</v>
      </c>
      <c r="Y151" s="173">
        <f t="shared" si="7"/>
        <v>8.6999999999999994E-3</v>
      </c>
      <c r="Z151" s="173">
        <v>0</v>
      </c>
      <c r="AA151" s="174">
        <f t="shared" si="8"/>
        <v>0</v>
      </c>
      <c r="AR151" s="17" t="s">
        <v>161</v>
      </c>
      <c r="AT151" s="17" t="s">
        <v>158</v>
      </c>
      <c r="AU151" s="17" t="s">
        <v>88</v>
      </c>
      <c r="AY151" s="17" t="s">
        <v>151</v>
      </c>
      <c r="BE151" s="109">
        <f t="shared" si="9"/>
        <v>0</v>
      </c>
      <c r="BF151" s="109">
        <f t="shared" si="10"/>
        <v>0</v>
      </c>
      <c r="BG151" s="109">
        <f t="shared" si="11"/>
        <v>0</v>
      </c>
      <c r="BH151" s="109">
        <f t="shared" si="12"/>
        <v>0</v>
      </c>
      <c r="BI151" s="109">
        <f t="shared" si="13"/>
        <v>0</v>
      </c>
      <c r="BJ151" s="17" t="s">
        <v>85</v>
      </c>
      <c r="BK151" s="175">
        <f t="shared" si="14"/>
        <v>0</v>
      </c>
      <c r="BL151" s="17" t="s">
        <v>156</v>
      </c>
      <c r="BM151" s="17" t="s">
        <v>331</v>
      </c>
    </row>
    <row r="152" spans="2:65" s="1" customFormat="1" ht="31.5" customHeight="1">
      <c r="B152" s="34"/>
      <c r="C152" s="167" t="s">
        <v>234</v>
      </c>
      <c r="D152" s="167" t="s">
        <v>152</v>
      </c>
      <c r="E152" s="168" t="s">
        <v>235</v>
      </c>
      <c r="F152" s="241" t="s">
        <v>236</v>
      </c>
      <c r="G152" s="241"/>
      <c r="H152" s="241"/>
      <c r="I152" s="241"/>
      <c r="J152" s="169" t="s">
        <v>155</v>
      </c>
      <c r="K152" s="170">
        <v>7</v>
      </c>
      <c r="L152" s="239">
        <v>0</v>
      </c>
      <c r="M152" s="242"/>
      <c r="N152" s="240">
        <f t="shared" si="5"/>
        <v>0</v>
      </c>
      <c r="O152" s="240"/>
      <c r="P152" s="240"/>
      <c r="Q152" s="240"/>
      <c r="R152" s="36"/>
      <c r="T152" s="172" t="s">
        <v>20</v>
      </c>
      <c r="U152" s="43" t="s">
        <v>43</v>
      </c>
      <c r="V152" s="35"/>
      <c r="W152" s="173">
        <f t="shared" si="6"/>
        <v>0</v>
      </c>
      <c r="X152" s="173">
        <v>0</v>
      </c>
      <c r="Y152" s="173">
        <f t="shared" si="7"/>
        <v>0</v>
      </c>
      <c r="Z152" s="173">
        <v>0</v>
      </c>
      <c r="AA152" s="174">
        <f t="shared" si="8"/>
        <v>0</v>
      </c>
      <c r="AR152" s="17" t="s">
        <v>156</v>
      </c>
      <c r="AT152" s="17" t="s">
        <v>152</v>
      </c>
      <c r="AU152" s="17" t="s">
        <v>88</v>
      </c>
      <c r="AY152" s="17" t="s">
        <v>151</v>
      </c>
      <c r="BE152" s="109">
        <f t="shared" si="9"/>
        <v>0</v>
      </c>
      <c r="BF152" s="109">
        <f t="shared" si="10"/>
        <v>0</v>
      </c>
      <c r="BG152" s="109">
        <f t="shared" si="11"/>
        <v>0</v>
      </c>
      <c r="BH152" s="109">
        <f t="shared" si="12"/>
        <v>0</v>
      </c>
      <c r="BI152" s="109">
        <f t="shared" si="13"/>
        <v>0</v>
      </c>
      <c r="BJ152" s="17" t="s">
        <v>85</v>
      </c>
      <c r="BK152" s="175">
        <f t="shared" si="14"/>
        <v>0</v>
      </c>
      <c r="BL152" s="17" t="s">
        <v>156</v>
      </c>
      <c r="BM152" s="17" t="s">
        <v>333</v>
      </c>
    </row>
    <row r="153" spans="2:65" s="1" customFormat="1" ht="31.5" customHeight="1">
      <c r="B153" s="34"/>
      <c r="C153" s="176" t="s">
        <v>238</v>
      </c>
      <c r="D153" s="176" t="s">
        <v>158</v>
      </c>
      <c r="E153" s="177" t="s">
        <v>239</v>
      </c>
      <c r="F153" s="245" t="s">
        <v>240</v>
      </c>
      <c r="G153" s="245"/>
      <c r="H153" s="245"/>
      <c r="I153" s="245"/>
      <c r="J153" s="178" t="s">
        <v>155</v>
      </c>
      <c r="K153" s="179">
        <v>7</v>
      </c>
      <c r="L153" s="246">
        <v>0</v>
      </c>
      <c r="M153" s="247"/>
      <c r="N153" s="248">
        <f t="shared" si="5"/>
        <v>0</v>
      </c>
      <c r="O153" s="240"/>
      <c r="P153" s="240"/>
      <c r="Q153" s="240"/>
      <c r="R153" s="36"/>
      <c r="T153" s="172" t="s">
        <v>20</v>
      </c>
      <c r="U153" s="43" t="s">
        <v>43</v>
      </c>
      <c r="V153" s="35"/>
      <c r="W153" s="173">
        <f t="shared" si="6"/>
        <v>0</v>
      </c>
      <c r="X153" s="173">
        <v>1.3999999999999999E-4</v>
      </c>
      <c r="Y153" s="173">
        <f t="shared" si="7"/>
        <v>9.7999999999999997E-4</v>
      </c>
      <c r="Z153" s="173">
        <v>0</v>
      </c>
      <c r="AA153" s="174">
        <f t="shared" si="8"/>
        <v>0</v>
      </c>
      <c r="AR153" s="17" t="s">
        <v>161</v>
      </c>
      <c r="AT153" s="17" t="s">
        <v>158</v>
      </c>
      <c r="AU153" s="17" t="s">
        <v>88</v>
      </c>
      <c r="AY153" s="17" t="s">
        <v>151</v>
      </c>
      <c r="BE153" s="109">
        <f t="shared" si="9"/>
        <v>0</v>
      </c>
      <c r="BF153" s="109">
        <f t="shared" si="10"/>
        <v>0</v>
      </c>
      <c r="BG153" s="109">
        <f t="shared" si="11"/>
        <v>0</v>
      </c>
      <c r="BH153" s="109">
        <f t="shared" si="12"/>
        <v>0</v>
      </c>
      <c r="BI153" s="109">
        <f t="shared" si="13"/>
        <v>0</v>
      </c>
      <c r="BJ153" s="17" t="s">
        <v>85</v>
      </c>
      <c r="BK153" s="175">
        <f t="shared" si="14"/>
        <v>0</v>
      </c>
      <c r="BL153" s="17" t="s">
        <v>156</v>
      </c>
      <c r="BM153" s="17" t="s">
        <v>335</v>
      </c>
    </row>
    <row r="154" spans="2:65" s="9" customFormat="1" ht="22.35" customHeight="1">
      <c r="B154" s="156"/>
      <c r="C154" s="157"/>
      <c r="D154" s="166" t="s">
        <v>120</v>
      </c>
      <c r="E154" s="166"/>
      <c r="F154" s="166"/>
      <c r="G154" s="166"/>
      <c r="H154" s="166"/>
      <c r="I154" s="166"/>
      <c r="J154" s="166"/>
      <c r="K154" s="166"/>
      <c r="L154" s="166"/>
      <c r="M154" s="166"/>
      <c r="N154" s="232">
        <f>BK154</f>
        <v>0</v>
      </c>
      <c r="O154" s="233"/>
      <c r="P154" s="233"/>
      <c r="Q154" s="233"/>
      <c r="R154" s="159"/>
      <c r="T154" s="160"/>
      <c r="U154" s="157"/>
      <c r="V154" s="157"/>
      <c r="W154" s="161">
        <f>SUM(W155:W167)</f>
        <v>0</v>
      </c>
      <c r="X154" s="157"/>
      <c r="Y154" s="161">
        <f>SUM(Y155:Y167)</f>
        <v>1.9287276</v>
      </c>
      <c r="Z154" s="157"/>
      <c r="AA154" s="162">
        <f>SUM(AA155:AA167)</f>
        <v>0</v>
      </c>
      <c r="AR154" s="163" t="s">
        <v>88</v>
      </c>
      <c r="AT154" s="164" t="s">
        <v>75</v>
      </c>
      <c r="AU154" s="164" t="s">
        <v>85</v>
      </c>
      <c r="AY154" s="163" t="s">
        <v>151</v>
      </c>
      <c r="BK154" s="165">
        <f>SUM(BK155:BK167)</f>
        <v>0</v>
      </c>
    </row>
    <row r="155" spans="2:65" s="1" customFormat="1" ht="31.5" customHeight="1">
      <c r="B155" s="34"/>
      <c r="C155" s="167" t="s">
        <v>242</v>
      </c>
      <c r="D155" s="167" t="s">
        <v>152</v>
      </c>
      <c r="E155" s="168" t="s">
        <v>243</v>
      </c>
      <c r="F155" s="241" t="s">
        <v>244</v>
      </c>
      <c r="G155" s="241"/>
      <c r="H155" s="241"/>
      <c r="I155" s="241"/>
      <c r="J155" s="169" t="s">
        <v>165</v>
      </c>
      <c r="K155" s="170">
        <v>1</v>
      </c>
      <c r="L155" s="239">
        <v>0</v>
      </c>
      <c r="M155" s="242"/>
      <c r="N155" s="240">
        <f t="shared" ref="N155:N167" si="15">ROUND(L155*K155,3)</f>
        <v>0</v>
      </c>
      <c r="O155" s="240"/>
      <c r="P155" s="240"/>
      <c r="Q155" s="240"/>
      <c r="R155" s="36"/>
      <c r="T155" s="172" t="s">
        <v>20</v>
      </c>
      <c r="U155" s="43" t="s">
        <v>43</v>
      </c>
      <c r="V155" s="35"/>
      <c r="W155" s="173">
        <f t="shared" ref="W155:W167" si="16">V155*K155</f>
        <v>0</v>
      </c>
      <c r="X155" s="173">
        <v>1.16E-3</v>
      </c>
      <c r="Y155" s="173">
        <f t="shared" ref="Y155:Y167" si="17">X155*K155</f>
        <v>1.16E-3</v>
      </c>
      <c r="Z155" s="173">
        <v>0</v>
      </c>
      <c r="AA155" s="174">
        <f t="shared" ref="AA155:AA167" si="18">Z155*K155</f>
        <v>0</v>
      </c>
      <c r="AR155" s="17" t="s">
        <v>156</v>
      </c>
      <c r="AT155" s="17" t="s">
        <v>152</v>
      </c>
      <c r="AU155" s="17" t="s">
        <v>88</v>
      </c>
      <c r="AY155" s="17" t="s">
        <v>151</v>
      </c>
      <c r="BE155" s="109">
        <f t="shared" ref="BE155:BE167" si="19">IF(U155="základná",N155,0)</f>
        <v>0</v>
      </c>
      <c r="BF155" s="109">
        <f t="shared" ref="BF155:BF167" si="20">IF(U155="znížená",N155,0)</f>
        <v>0</v>
      </c>
      <c r="BG155" s="109">
        <f t="shared" ref="BG155:BG167" si="21">IF(U155="zákl. prenesená",N155,0)</f>
        <v>0</v>
      </c>
      <c r="BH155" s="109">
        <f t="shared" ref="BH155:BH167" si="22">IF(U155="zníž. prenesená",N155,0)</f>
        <v>0</v>
      </c>
      <c r="BI155" s="109">
        <f t="shared" ref="BI155:BI167" si="23">IF(U155="nulová",N155,0)</f>
        <v>0</v>
      </c>
      <c r="BJ155" s="17" t="s">
        <v>85</v>
      </c>
      <c r="BK155" s="175">
        <f t="shared" ref="BK155:BK167" si="24">ROUND(L155*K155,3)</f>
        <v>0</v>
      </c>
      <c r="BL155" s="17" t="s">
        <v>156</v>
      </c>
      <c r="BM155" s="17" t="s">
        <v>337</v>
      </c>
    </row>
    <row r="156" spans="2:65" s="1" customFormat="1" ht="22.5" customHeight="1">
      <c r="B156" s="34"/>
      <c r="C156" s="167" t="s">
        <v>246</v>
      </c>
      <c r="D156" s="167" t="s">
        <v>152</v>
      </c>
      <c r="E156" s="168" t="s">
        <v>247</v>
      </c>
      <c r="F156" s="241" t="s">
        <v>248</v>
      </c>
      <c r="G156" s="241"/>
      <c r="H156" s="241"/>
      <c r="I156" s="241"/>
      <c r="J156" s="169" t="s">
        <v>249</v>
      </c>
      <c r="K156" s="170">
        <v>0.36</v>
      </c>
      <c r="L156" s="239">
        <v>0</v>
      </c>
      <c r="M156" s="242"/>
      <c r="N156" s="240">
        <f t="shared" si="15"/>
        <v>0</v>
      </c>
      <c r="O156" s="240"/>
      <c r="P156" s="240"/>
      <c r="Q156" s="240"/>
      <c r="R156" s="36"/>
      <c r="T156" s="172" t="s">
        <v>20</v>
      </c>
      <c r="U156" s="43" t="s">
        <v>43</v>
      </c>
      <c r="V156" s="35"/>
      <c r="W156" s="173">
        <f t="shared" si="16"/>
        <v>0</v>
      </c>
      <c r="X156" s="173">
        <v>2.32341</v>
      </c>
      <c r="Y156" s="173">
        <f t="shared" si="17"/>
        <v>0.83642759999999994</v>
      </c>
      <c r="Z156" s="173">
        <v>0</v>
      </c>
      <c r="AA156" s="174">
        <f t="shared" si="18"/>
        <v>0</v>
      </c>
      <c r="AR156" s="17" t="s">
        <v>156</v>
      </c>
      <c r="AT156" s="17" t="s">
        <v>152</v>
      </c>
      <c r="AU156" s="17" t="s">
        <v>88</v>
      </c>
      <c r="AY156" s="17" t="s">
        <v>151</v>
      </c>
      <c r="BE156" s="109">
        <f t="shared" si="19"/>
        <v>0</v>
      </c>
      <c r="BF156" s="109">
        <f t="shared" si="20"/>
        <v>0</v>
      </c>
      <c r="BG156" s="109">
        <f t="shared" si="21"/>
        <v>0</v>
      </c>
      <c r="BH156" s="109">
        <f t="shared" si="22"/>
        <v>0</v>
      </c>
      <c r="BI156" s="109">
        <f t="shared" si="23"/>
        <v>0</v>
      </c>
      <c r="BJ156" s="17" t="s">
        <v>85</v>
      </c>
      <c r="BK156" s="175">
        <f t="shared" si="24"/>
        <v>0</v>
      </c>
      <c r="BL156" s="17" t="s">
        <v>156</v>
      </c>
      <c r="BM156" s="17" t="s">
        <v>339</v>
      </c>
    </row>
    <row r="157" spans="2:65" s="1" customFormat="1" ht="31.5" customHeight="1">
      <c r="B157" s="34"/>
      <c r="C157" s="167" t="s">
        <v>251</v>
      </c>
      <c r="D157" s="167" t="s">
        <v>152</v>
      </c>
      <c r="E157" s="168" t="s">
        <v>252</v>
      </c>
      <c r="F157" s="241" t="s">
        <v>253</v>
      </c>
      <c r="G157" s="241"/>
      <c r="H157" s="241"/>
      <c r="I157" s="241"/>
      <c r="J157" s="169" t="s">
        <v>165</v>
      </c>
      <c r="K157" s="170">
        <v>1</v>
      </c>
      <c r="L157" s="239">
        <v>0</v>
      </c>
      <c r="M157" s="242"/>
      <c r="N157" s="240">
        <f t="shared" si="15"/>
        <v>0</v>
      </c>
      <c r="O157" s="240"/>
      <c r="P157" s="240"/>
      <c r="Q157" s="240"/>
      <c r="R157" s="36"/>
      <c r="T157" s="172" t="s">
        <v>20</v>
      </c>
      <c r="U157" s="43" t="s">
        <v>43</v>
      </c>
      <c r="V157" s="35"/>
      <c r="W157" s="173">
        <f t="shared" si="16"/>
        <v>0</v>
      </c>
      <c r="X157" s="173">
        <v>0</v>
      </c>
      <c r="Y157" s="173">
        <f t="shared" si="17"/>
        <v>0</v>
      </c>
      <c r="Z157" s="173">
        <v>0</v>
      </c>
      <c r="AA157" s="174">
        <f t="shared" si="18"/>
        <v>0</v>
      </c>
      <c r="AR157" s="17" t="s">
        <v>156</v>
      </c>
      <c r="AT157" s="17" t="s">
        <v>152</v>
      </c>
      <c r="AU157" s="17" t="s">
        <v>88</v>
      </c>
      <c r="AY157" s="17" t="s">
        <v>151</v>
      </c>
      <c r="BE157" s="109">
        <f t="shared" si="19"/>
        <v>0</v>
      </c>
      <c r="BF157" s="109">
        <f t="shared" si="20"/>
        <v>0</v>
      </c>
      <c r="BG157" s="109">
        <f t="shared" si="21"/>
        <v>0</v>
      </c>
      <c r="BH157" s="109">
        <f t="shared" si="22"/>
        <v>0</v>
      </c>
      <c r="BI157" s="109">
        <f t="shared" si="23"/>
        <v>0</v>
      </c>
      <c r="BJ157" s="17" t="s">
        <v>85</v>
      </c>
      <c r="BK157" s="175">
        <f t="shared" si="24"/>
        <v>0</v>
      </c>
      <c r="BL157" s="17" t="s">
        <v>156</v>
      </c>
      <c r="BM157" s="17" t="s">
        <v>341</v>
      </c>
    </row>
    <row r="158" spans="2:65" s="1" customFormat="1" ht="31.5" customHeight="1">
      <c r="B158" s="34"/>
      <c r="C158" s="167" t="s">
        <v>255</v>
      </c>
      <c r="D158" s="167" t="s">
        <v>152</v>
      </c>
      <c r="E158" s="168" t="s">
        <v>256</v>
      </c>
      <c r="F158" s="241" t="s">
        <v>257</v>
      </c>
      <c r="G158" s="241"/>
      <c r="H158" s="241"/>
      <c r="I158" s="241"/>
      <c r="J158" s="169" t="s">
        <v>155</v>
      </c>
      <c r="K158" s="170">
        <v>30</v>
      </c>
      <c r="L158" s="239">
        <v>0</v>
      </c>
      <c r="M158" s="242"/>
      <c r="N158" s="240">
        <f t="shared" si="15"/>
        <v>0</v>
      </c>
      <c r="O158" s="240"/>
      <c r="P158" s="240"/>
      <c r="Q158" s="240"/>
      <c r="R158" s="36"/>
      <c r="T158" s="172" t="s">
        <v>20</v>
      </c>
      <c r="U158" s="43" t="s">
        <v>43</v>
      </c>
      <c r="V158" s="35"/>
      <c r="W158" s="173">
        <f t="shared" si="16"/>
        <v>0</v>
      </c>
      <c r="X158" s="173">
        <v>0</v>
      </c>
      <c r="Y158" s="173">
        <f t="shared" si="17"/>
        <v>0</v>
      </c>
      <c r="Z158" s="173">
        <v>0</v>
      </c>
      <c r="AA158" s="174">
        <f t="shared" si="18"/>
        <v>0</v>
      </c>
      <c r="AR158" s="17" t="s">
        <v>156</v>
      </c>
      <c r="AT158" s="17" t="s">
        <v>152</v>
      </c>
      <c r="AU158" s="17" t="s">
        <v>88</v>
      </c>
      <c r="AY158" s="17" t="s">
        <v>151</v>
      </c>
      <c r="BE158" s="109">
        <f t="shared" si="19"/>
        <v>0</v>
      </c>
      <c r="BF158" s="109">
        <f t="shared" si="20"/>
        <v>0</v>
      </c>
      <c r="BG158" s="109">
        <f t="shared" si="21"/>
        <v>0</v>
      </c>
      <c r="BH158" s="109">
        <f t="shared" si="22"/>
        <v>0</v>
      </c>
      <c r="BI158" s="109">
        <f t="shared" si="23"/>
        <v>0</v>
      </c>
      <c r="BJ158" s="17" t="s">
        <v>85</v>
      </c>
      <c r="BK158" s="175">
        <f t="shared" si="24"/>
        <v>0</v>
      </c>
      <c r="BL158" s="17" t="s">
        <v>156</v>
      </c>
      <c r="BM158" s="17" t="s">
        <v>343</v>
      </c>
    </row>
    <row r="159" spans="2:65" s="1" customFormat="1" ht="44.25" customHeight="1">
      <c r="B159" s="34"/>
      <c r="C159" s="167" t="s">
        <v>259</v>
      </c>
      <c r="D159" s="167" t="s">
        <v>152</v>
      </c>
      <c r="E159" s="168" t="s">
        <v>260</v>
      </c>
      <c r="F159" s="241" t="s">
        <v>261</v>
      </c>
      <c r="G159" s="241"/>
      <c r="H159" s="241"/>
      <c r="I159" s="241"/>
      <c r="J159" s="169" t="s">
        <v>155</v>
      </c>
      <c r="K159" s="170">
        <v>30</v>
      </c>
      <c r="L159" s="239">
        <v>0</v>
      </c>
      <c r="M159" s="242"/>
      <c r="N159" s="240">
        <f t="shared" si="15"/>
        <v>0</v>
      </c>
      <c r="O159" s="240"/>
      <c r="P159" s="240"/>
      <c r="Q159" s="240"/>
      <c r="R159" s="36"/>
      <c r="T159" s="172" t="s">
        <v>20</v>
      </c>
      <c r="U159" s="43" t="s">
        <v>43</v>
      </c>
      <c r="V159" s="35"/>
      <c r="W159" s="173">
        <f t="shared" si="16"/>
        <v>0</v>
      </c>
      <c r="X159" s="173">
        <v>0</v>
      </c>
      <c r="Y159" s="173">
        <f t="shared" si="17"/>
        <v>0</v>
      </c>
      <c r="Z159" s="173">
        <v>0</v>
      </c>
      <c r="AA159" s="174">
        <f t="shared" si="18"/>
        <v>0</v>
      </c>
      <c r="AR159" s="17" t="s">
        <v>156</v>
      </c>
      <c r="AT159" s="17" t="s">
        <v>152</v>
      </c>
      <c r="AU159" s="17" t="s">
        <v>88</v>
      </c>
      <c r="AY159" s="17" t="s">
        <v>151</v>
      </c>
      <c r="BE159" s="109">
        <f t="shared" si="19"/>
        <v>0</v>
      </c>
      <c r="BF159" s="109">
        <f t="shared" si="20"/>
        <v>0</v>
      </c>
      <c r="BG159" s="109">
        <f t="shared" si="21"/>
        <v>0</v>
      </c>
      <c r="BH159" s="109">
        <f t="shared" si="22"/>
        <v>0</v>
      </c>
      <c r="BI159" s="109">
        <f t="shared" si="23"/>
        <v>0</v>
      </c>
      <c r="BJ159" s="17" t="s">
        <v>85</v>
      </c>
      <c r="BK159" s="175">
        <f t="shared" si="24"/>
        <v>0</v>
      </c>
      <c r="BL159" s="17" t="s">
        <v>156</v>
      </c>
      <c r="BM159" s="17" t="s">
        <v>345</v>
      </c>
    </row>
    <row r="160" spans="2:65" s="1" customFormat="1" ht="22.5" customHeight="1">
      <c r="B160" s="34"/>
      <c r="C160" s="176" t="s">
        <v>263</v>
      </c>
      <c r="D160" s="176" t="s">
        <v>158</v>
      </c>
      <c r="E160" s="177" t="s">
        <v>264</v>
      </c>
      <c r="F160" s="245" t="s">
        <v>265</v>
      </c>
      <c r="G160" s="245"/>
      <c r="H160" s="245"/>
      <c r="I160" s="245"/>
      <c r="J160" s="178" t="s">
        <v>266</v>
      </c>
      <c r="K160" s="179">
        <v>1.08</v>
      </c>
      <c r="L160" s="246">
        <v>0</v>
      </c>
      <c r="M160" s="247"/>
      <c r="N160" s="248">
        <f t="shared" si="15"/>
        <v>0</v>
      </c>
      <c r="O160" s="240"/>
      <c r="P160" s="240"/>
      <c r="Q160" s="240"/>
      <c r="R160" s="36"/>
      <c r="T160" s="172" t="s">
        <v>20</v>
      </c>
      <c r="U160" s="43" t="s">
        <v>43</v>
      </c>
      <c r="V160" s="35"/>
      <c r="W160" s="173">
        <f t="shared" si="16"/>
        <v>0</v>
      </c>
      <c r="X160" s="173">
        <v>1</v>
      </c>
      <c r="Y160" s="173">
        <f t="shared" si="17"/>
        <v>1.08</v>
      </c>
      <c r="Z160" s="173">
        <v>0</v>
      </c>
      <c r="AA160" s="174">
        <f t="shared" si="18"/>
        <v>0</v>
      </c>
      <c r="AR160" s="17" t="s">
        <v>161</v>
      </c>
      <c r="AT160" s="17" t="s">
        <v>158</v>
      </c>
      <c r="AU160" s="17" t="s">
        <v>88</v>
      </c>
      <c r="AY160" s="17" t="s">
        <v>151</v>
      </c>
      <c r="BE160" s="109">
        <f t="shared" si="19"/>
        <v>0</v>
      </c>
      <c r="BF160" s="109">
        <f t="shared" si="20"/>
        <v>0</v>
      </c>
      <c r="BG160" s="109">
        <f t="shared" si="21"/>
        <v>0</v>
      </c>
      <c r="BH160" s="109">
        <f t="shared" si="22"/>
        <v>0</v>
      </c>
      <c r="BI160" s="109">
        <f t="shared" si="23"/>
        <v>0</v>
      </c>
      <c r="BJ160" s="17" t="s">
        <v>85</v>
      </c>
      <c r="BK160" s="175">
        <f t="shared" si="24"/>
        <v>0</v>
      </c>
      <c r="BL160" s="17" t="s">
        <v>156</v>
      </c>
      <c r="BM160" s="17" t="s">
        <v>347</v>
      </c>
    </row>
    <row r="161" spans="2:65" s="1" customFormat="1" ht="31.5" customHeight="1">
      <c r="B161" s="34"/>
      <c r="C161" s="167" t="s">
        <v>268</v>
      </c>
      <c r="D161" s="167" t="s">
        <v>152</v>
      </c>
      <c r="E161" s="168" t="s">
        <v>269</v>
      </c>
      <c r="F161" s="241" t="s">
        <v>270</v>
      </c>
      <c r="G161" s="241"/>
      <c r="H161" s="241"/>
      <c r="I161" s="241"/>
      <c r="J161" s="169" t="s">
        <v>155</v>
      </c>
      <c r="K161" s="170">
        <v>30</v>
      </c>
      <c r="L161" s="239">
        <v>0</v>
      </c>
      <c r="M161" s="242"/>
      <c r="N161" s="240">
        <f t="shared" si="15"/>
        <v>0</v>
      </c>
      <c r="O161" s="240"/>
      <c r="P161" s="240"/>
      <c r="Q161" s="240"/>
      <c r="R161" s="36"/>
      <c r="T161" s="172" t="s">
        <v>20</v>
      </c>
      <c r="U161" s="43" t="s">
        <v>43</v>
      </c>
      <c r="V161" s="35"/>
      <c r="W161" s="173">
        <f t="shared" si="16"/>
        <v>0</v>
      </c>
      <c r="X161" s="173">
        <v>0</v>
      </c>
      <c r="Y161" s="173">
        <f t="shared" si="17"/>
        <v>0</v>
      </c>
      <c r="Z161" s="173">
        <v>0</v>
      </c>
      <c r="AA161" s="174">
        <f t="shared" si="18"/>
        <v>0</v>
      </c>
      <c r="AR161" s="17" t="s">
        <v>156</v>
      </c>
      <c r="AT161" s="17" t="s">
        <v>152</v>
      </c>
      <c r="AU161" s="17" t="s">
        <v>88</v>
      </c>
      <c r="AY161" s="17" t="s">
        <v>151</v>
      </c>
      <c r="BE161" s="109">
        <f t="shared" si="19"/>
        <v>0</v>
      </c>
      <c r="BF161" s="109">
        <f t="shared" si="20"/>
        <v>0</v>
      </c>
      <c r="BG161" s="109">
        <f t="shared" si="21"/>
        <v>0</v>
      </c>
      <c r="BH161" s="109">
        <f t="shared" si="22"/>
        <v>0</v>
      </c>
      <c r="BI161" s="109">
        <f t="shared" si="23"/>
        <v>0</v>
      </c>
      <c r="BJ161" s="17" t="s">
        <v>85</v>
      </c>
      <c r="BK161" s="175">
        <f t="shared" si="24"/>
        <v>0</v>
      </c>
      <c r="BL161" s="17" t="s">
        <v>156</v>
      </c>
      <c r="BM161" s="17" t="s">
        <v>349</v>
      </c>
    </row>
    <row r="162" spans="2:65" s="1" customFormat="1" ht="22.5" customHeight="1">
      <c r="B162" s="34"/>
      <c r="C162" s="176" t="s">
        <v>272</v>
      </c>
      <c r="D162" s="176" t="s">
        <v>158</v>
      </c>
      <c r="E162" s="177" t="s">
        <v>273</v>
      </c>
      <c r="F162" s="245" t="s">
        <v>274</v>
      </c>
      <c r="G162" s="245"/>
      <c r="H162" s="245"/>
      <c r="I162" s="245"/>
      <c r="J162" s="178" t="s">
        <v>155</v>
      </c>
      <c r="K162" s="179">
        <v>30</v>
      </c>
      <c r="L162" s="246">
        <v>0</v>
      </c>
      <c r="M162" s="247"/>
      <c r="N162" s="248">
        <f t="shared" si="15"/>
        <v>0</v>
      </c>
      <c r="O162" s="240"/>
      <c r="P162" s="240"/>
      <c r="Q162" s="240"/>
      <c r="R162" s="36"/>
      <c r="T162" s="172" t="s">
        <v>20</v>
      </c>
      <c r="U162" s="43" t="s">
        <v>43</v>
      </c>
      <c r="V162" s="35"/>
      <c r="W162" s="173">
        <f t="shared" si="16"/>
        <v>0</v>
      </c>
      <c r="X162" s="173">
        <v>2.1000000000000001E-4</v>
      </c>
      <c r="Y162" s="173">
        <f t="shared" si="17"/>
        <v>6.3E-3</v>
      </c>
      <c r="Z162" s="173">
        <v>0</v>
      </c>
      <c r="AA162" s="174">
        <f t="shared" si="18"/>
        <v>0</v>
      </c>
      <c r="AR162" s="17" t="s">
        <v>161</v>
      </c>
      <c r="AT162" s="17" t="s">
        <v>158</v>
      </c>
      <c r="AU162" s="17" t="s">
        <v>88</v>
      </c>
      <c r="AY162" s="17" t="s">
        <v>151</v>
      </c>
      <c r="BE162" s="109">
        <f t="shared" si="19"/>
        <v>0</v>
      </c>
      <c r="BF162" s="109">
        <f t="shared" si="20"/>
        <v>0</v>
      </c>
      <c r="BG162" s="109">
        <f t="shared" si="21"/>
        <v>0</v>
      </c>
      <c r="BH162" s="109">
        <f t="shared" si="22"/>
        <v>0</v>
      </c>
      <c r="BI162" s="109">
        <f t="shared" si="23"/>
        <v>0</v>
      </c>
      <c r="BJ162" s="17" t="s">
        <v>85</v>
      </c>
      <c r="BK162" s="175">
        <f t="shared" si="24"/>
        <v>0</v>
      </c>
      <c r="BL162" s="17" t="s">
        <v>156</v>
      </c>
      <c r="BM162" s="17" t="s">
        <v>350</v>
      </c>
    </row>
    <row r="163" spans="2:65" s="1" customFormat="1" ht="44.25" customHeight="1">
      <c r="B163" s="34"/>
      <c r="C163" s="167" t="s">
        <v>276</v>
      </c>
      <c r="D163" s="167" t="s">
        <v>152</v>
      </c>
      <c r="E163" s="168" t="s">
        <v>277</v>
      </c>
      <c r="F163" s="241" t="s">
        <v>278</v>
      </c>
      <c r="G163" s="241"/>
      <c r="H163" s="241"/>
      <c r="I163" s="241"/>
      <c r="J163" s="169" t="s">
        <v>155</v>
      </c>
      <c r="K163" s="170">
        <v>30</v>
      </c>
      <c r="L163" s="239">
        <v>0</v>
      </c>
      <c r="M163" s="242"/>
      <c r="N163" s="240">
        <f t="shared" si="15"/>
        <v>0</v>
      </c>
      <c r="O163" s="240"/>
      <c r="P163" s="240"/>
      <c r="Q163" s="240"/>
      <c r="R163" s="36"/>
      <c r="T163" s="172" t="s">
        <v>20</v>
      </c>
      <c r="U163" s="43" t="s">
        <v>43</v>
      </c>
      <c r="V163" s="35"/>
      <c r="W163" s="173">
        <f t="shared" si="16"/>
        <v>0</v>
      </c>
      <c r="X163" s="173">
        <v>0</v>
      </c>
      <c r="Y163" s="173">
        <f t="shared" si="17"/>
        <v>0</v>
      </c>
      <c r="Z163" s="173">
        <v>0</v>
      </c>
      <c r="AA163" s="174">
        <f t="shared" si="18"/>
        <v>0</v>
      </c>
      <c r="AR163" s="17" t="s">
        <v>156</v>
      </c>
      <c r="AT163" s="17" t="s">
        <v>152</v>
      </c>
      <c r="AU163" s="17" t="s">
        <v>88</v>
      </c>
      <c r="AY163" s="17" t="s">
        <v>151</v>
      </c>
      <c r="BE163" s="109">
        <f t="shared" si="19"/>
        <v>0</v>
      </c>
      <c r="BF163" s="109">
        <f t="shared" si="20"/>
        <v>0</v>
      </c>
      <c r="BG163" s="109">
        <f t="shared" si="21"/>
        <v>0</v>
      </c>
      <c r="BH163" s="109">
        <f t="shared" si="22"/>
        <v>0</v>
      </c>
      <c r="BI163" s="109">
        <f t="shared" si="23"/>
        <v>0</v>
      </c>
      <c r="BJ163" s="17" t="s">
        <v>85</v>
      </c>
      <c r="BK163" s="175">
        <f t="shared" si="24"/>
        <v>0</v>
      </c>
      <c r="BL163" s="17" t="s">
        <v>156</v>
      </c>
      <c r="BM163" s="17" t="s">
        <v>352</v>
      </c>
    </row>
    <row r="164" spans="2:65" s="1" customFormat="1" ht="31.5" customHeight="1">
      <c r="B164" s="34"/>
      <c r="C164" s="167" t="s">
        <v>280</v>
      </c>
      <c r="D164" s="167" t="s">
        <v>152</v>
      </c>
      <c r="E164" s="168" t="s">
        <v>281</v>
      </c>
      <c r="F164" s="241" t="s">
        <v>282</v>
      </c>
      <c r="G164" s="241"/>
      <c r="H164" s="241"/>
      <c r="I164" s="241"/>
      <c r="J164" s="169" t="s">
        <v>155</v>
      </c>
      <c r="K164" s="170">
        <v>1</v>
      </c>
      <c r="L164" s="239">
        <v>0</v>
      </c>
      <c r="M164" s="242"/>
      <c r="N164" s="240">
        <f t="shared" si="15"/>
        <v>0</v>
      </c>
      <c r="O164" s="240"/>
      <c r="P164" s="240"/>
      <c r="Q164" s="240"/>
      <c r="R164" s="36"/>
      <c r="T164" s="172" t="s">
        <v>20</v>
      </c>
      <c r="U164" s="43" t="s">
        <v>43</v>
      </c>
      <c r="V164" s="35"/>
      <c r="W164" s="173">
        <f t="shared" si="16"/>
        <v>0</v>
      </c>
      <c r="X164" s="173">
        <v>1.0000000000000001E-5</v>
      </c>
      <c r="Y164" s="173">
        <f t="shared" si="17"/>
        <v>1.0000000000000001E-5</v>
      </c>
      <c r="Z164" s="173">
        <v>0</v>
      </c>
      <c r="AA164" s="174">
        <f t="shared" si="18"/>
        <v>0</v>
      </c>
      <c r="AR164" s="17" t="s">
        <v>156</v>
      </c>
      <c r="AT164" s="17" t="s">
        <v>152</v>
      </c>
      <c r="AU164" s="17" t="s">
        <v>88</v>
      </c>
      <c r="AY164" s="17" t="s">
        <v>151</v>
      </c>
      <c r="BE164" s="109">
        <f t="shared" si="19"/>
        <v>0</v>
      </c>
      <c r="BF164" s="109">
        <f t="shared" si="20"/>
        <v>0</v>
      </c>
      <c r="BG164" s="109">
        <f t="shared" si="21"/>
        <v>0</v>
      </c>
      <c r="BH164" s="109">
        <f t="shared" si="22"/>
        <v>0</v>
      </c>
      <c r="BI164" s="109">
        <f t="shared" si="23"/>
        <v>0</v>
      </c>
      <c r="BJ164" s="17" t="s">
        <v>85</v>
      </c>
      <c r="BK164" s="175">
        <f t="shared" si="24"/>
        <v>0</v>
      </c>
      <c r="BL164" s="17" t="s">
        <v>156</v>
      </c>
      <c r="BM164" s="17" t="s">
        <v>354</v>
      </c>
    </row>
    <row r="165" spans="2:65" s="1" customFormat="1" ht="31.5" customHeight="1">
      <c r="B165" s="34"/>
      <c r="C165" s="176" t="s">
        <v>284</v>
      </c>
      <c r="D165" s="176" t="s">
        <v>158</v>
      </c>
      <c r="E165" s="177" t="s">
        <v>285</v>
      </c>
      <c r="F165" s="245" t="s">
        <v>286</v>
      </c>
      <c r="G165" s="245"/>
      <c r="H165" s="245"/>
      <c r="I165" s="245"/>
      <c r="J165" s="178" t="s">
        <v>165</v>
      </c>
      <c r="K165" s="179">
        <v>1</v>
      </c>
      <c r="L165" s="246">
        <v>0</v>
      </c>
      <c r="M165" s="247"/>
      <c r="N165" s="248">
        <f t="shared" si="15"/>
        <v>0</v>
      </c>
      <c r="O165" s="240"/>
      <c r="P165" s="240"/>
      <c r="Q165" s="240"/>
      <c r="R165" s="36"/>
      <c r="T165" s="172" t="s">
        <v>20</v>
      </c>
      <c r="U165" s="43" t="s">
        <v>43</v>
      </c>
      <c r="V165" s="35"/>
      <c r="W165" s="173">
        <f t="shared" si="16"/>
        <v>0</v>
      </c>
      <c r="X165" s="173">
        <v>4.8300000000000001E-3</v>
      </c>
      <c r="Y165" s="173">
        <f t="shared" si="17"/>
        <v>4.8300000000000001E-3</v>
      </c>
      <c r="Z165" s="173">
        <v>0</v>
      </c>
      <c r="AA165" s="174">
        <f t="shared" si="18"/>
        <v>0</v>
      </c>
      <c r="AR165" s="17" t="s">
        <v>161</v>
      </c>
      <c r="AT165" s="17" t="s">
        <v>158</v>
      </c>
      <c r="AU165" s="17" t="s">
        <v>88</v>
      </c>
      <c r="AY165" s="17" t="s">
        <v>151</v>
      </c>
      <c r="BE165" s="109">
        <f t="shared" si="19"/>
        <v>0</v>
      </c>
      <c r="BF165" s="109">
        <f t="shared" si="20"/>
        <v>0</v>
      </c>
      <c r="BG165" s="109">
        <f t="shared" si="21"/>
        <v>0</v>
      </c>
      <c r="BH165" s="109">
        <f t="shared" si="22"/>
        <v>0</v>
      </c>
      <c r="BI165" s="109">
        <f t="shared" si="23"/>
        <v>0</v>
      </c>
      <c r="BJ165" s="17" t="s">
        <v>85</v>
      </c>
      <c r="BK165" s="175">
        <f t="shared" si="24"/>
        <v>0</v>
      </c>
      <c r="BL165" s="17" t="s">
        <v>156</v>
      </c>
      <c r="BM165" s="17" t="s">
        <v>356</v>
      </c>
    </row>
    <row r="166" spans="2:65" s="1" customFormat="1" ht="57" customHeight="1">
      <c r="B166" s="34"/>
      <c r="C166" s="167" t="s">
        <v>288</v>
      </c>
      <c r="D166" s="167" t="s">
        <v>152</v>
      </c>
      <c r="E166" s="168" t="s">
        <v>289</v>
      </c>
      <c r="F166" s="241" t="s">
        <v>290</v>
      </c>
      <c r="G166" s="241"/>
      <c r="H166" s="241"/>
      <c r="I166" s="241"/>
      <c r="J166" s="169" t="s">
        <v>165</v>
      </c>
      <c r="K166" s="170">
        <v>1</v>
      </c>
      <c r="L166" s="239">
        <v>0</v>
      </c>
      <c r="M166" s="242"/>
      <c r="N166" s="240">
        <f t="shared" si="15"/>
        <v>0</v>
      </c>
      <c r="O166" s="240"/>
      <c r="P166" s="240"/>
      <c r="Q166" s="240"/>
      <c r="R166" s="36"/>
      <c r="T166" s="172" t="s">
        <v>20</v>
      </c>
      <c r="U166" s="43" t="s">
        <v>43</v>
      </c>
      <c r="V166" s="35"/>
      <c r="W166" s="173">
        <f t="shared" si="16"/>
        <v>0</v>
      </c>
      <c r="X166" s="173">
        <v>0</v>
      </c>
      <c r="Y166" s="173">
        <f t="shared" si="17"/>
        <v>0</v>
      </c>
      <c r="Z166" s="173">
        <v>0</v>
      </c>
      <c r="AA166" s="174">
        <f t="shared" si="18"/>
        <v>0</v>
      </c>
      <c r="AR166" s="17" t="s">
        <v>156</v>
      </c>
      <c r="AT166" s="17" t="s">
        <v>152</v>
      </c>
      <c r="AU166" s="17" t="s">
        <v>88</v>
      </c>
      <c r="AY166" s="17" t="s">
        <v>151</v>
      </c>
      <c r="BE166" s="109">
        <f t="shared" si="19"/>
        <v>0</v>
      </c>
      <c r="BF166" s="109">
        <f t="shared" si="20"/>
        <v>0</v>
      </c>
      <c r="BG166" s="109">
        <f t="shared" si="21"/>
        <v>0</v>
      </c>
      <c r="BH166" s="109">
        <f t="shared" si="22"/>
        <v>0</v>
      </c>
      <c r="BI166" s="109">
        <f t="shared" si="23"/>
        <v>0</v>
      </c>
      <c r="BJ166" s="17" t="s">
        <v>85</v>
      </c>
      <c r="BK166" s="175">
        <f t="shared" si="24"/>
        <v>0</v>
      </c>
      <c r="BL166" s="17" t="s">
        <v>156</v>
      </c>
      <c r="BM166" s="17" t="s">
        <v>358</v>
      </c>
    </row>
    <row r="167" spans="2:65" s="1" customFormat="1" ht="31.5" customHeight="1">
      <c r="B167" s="34"/>
      <c r="C167" s="167" t="s">
        <v>292</v>
      </c>
      <c r="D167" s="167" t="s">
        <v>152</v>
      </c>
      <c r="E167" s="168" t="s">
        <v>360</v>
      </c>
      <c r="F167" s="241" t="s">
        <v>361</v>
      </c>
      <c r="G167" s="241"/>
      <c r="H167" s="241"/>
      <c r="I167" s="241"/>
      <c r="J167" s="169" t="s">
        <v>155</v>
      </c>
      <c r="K167" s="170">
        <v>3</v>
      </c>
      <c r="L167" s="239">
        <v>0</v>
      </c>
      <c r="M167" s="242"/>
      <c r="N167" s="240">
        <f t="shared" si="15"/>
        <v>0</v>
      </c>
      <c r="O167" s="240"/>
      <c r="P167" s="240"/>
      <c r="Q167" s="240"/>
      <c r="R167" s="36"/>
      <c r="T167" s="172" t="s">
        <v>20</v>
      </c>
      <c r="U167" s="43" t="s">
        <v>43</v>
      </c>
      <c r="V167" s="35"/>
      <c r="W167" s="173">
        <f t="shared" si="16"/>
        <v>0</v>
      </c>
      <c r="X167" s="173">
        <v>0</v>
      </c>
      <c r="Y167" s="173">
        <f t="shared" si="17"/>
        <v>0</v>
      </c>
      <c r="Z167" s="173">
        <v>0</v>
      </c>
      <c r="AA167" s="174">
        <f t="shared" si="18"/>
        <v>0</v>
      </c>
      <c r="AR167" s="17" t="s">
        <v>156</v>
      </c>
      <c r="AT167" s="17" t="s">
        <v>152</v>
      </c>
      <c r="AU167" s="17" t="s">
        <v>88</v>
      </c>
      <c r="AY167" s="17" t="s">
        <v>151</v>
      </c>
      <c r="BE167" s="109">
        <f t="shared" si="19"/>
        <v>0</v>
      </c>
      <c r="BF167" s="109">
        <f t="shared" si="20"/>
        <v>0</v>
      </c>
      <c r="BG167" s="109">
        <f t="shared" si="21"/>
        <v>0</v>
      </c>
      <c r="BH167" s="109">
        <f t="shared" si="22"/>
        <v>0</v>
      </c>
      <c r="BI167" s="109">
        <f t="shared" si="23"/>
        <v>0</v>
      </c>
      <c r="BJ167" s="17" t="s">
        <v>85</v>
      </c>
      <c r="BK167" s="175">
        <f t="shared" si="24"/>
        <v>0</v>
      </c>
      <c r="BL167" s="17" t="s">
        <v>156</v>
      </c>
      <c r="BM167" s="17" t="s">
        <v>586</v>
      </c>
    </row>
    <row r="168" spans="2:65" s="9" customFormat="1" ht="29.85" customHeight="1">
      <c r="B168" s="156"/>
      <c r="C168" s="157"/>
      <c r="D168" s="166" t="s">
        <v>630</v>
      </c>
      <c r="E168" s="166"/>
      <c r="F168" s="166"/>
      <c r="G168" s="166"/>
      <c r="H168" s="166"/>
      <c r="I168" s="166"/>
      <c r="J168" s="166"/>
      <c r="K168" s="166"/>
      <c r="L168" s="166"/>
      <c r="M168" s="166"/>
      <c r="N168" s="234">
        <f>BK168</f>
        <v>0</v>
      </c>
      <c r="O168" s="235"/>
      <c r="P168" s="235"/>
      <c r="Q168" s="235"/>
      <c r="R168" s="159"/>
      <c r="T168" s="160"/>
      <c r="U168" s="157"/>
      <c r="V168" s="157"/>
      <c r="W168" s="161">
        <f>W169+W192</f>
        <v>0</v>
      </c>
      <c r="X168" s="157"/>
      <c r="Y168" s="161">
        <f>Y169+Y192</f>
        <v>2.2057626000000004</v>
      </c>
      <c r="Z168" s="157"/>
      <c r="AA168" s="162">
        <f>AA169+AA192</f>
        <v>0</v>
      </c>
      <c r="AR168" s="163" t="s">
        <v>88</v>
      </c>
      <c r="AT168" s="164" t="s">
        <v>75</v>
      </c>
      <c r="AU168" s="164" t="s">
        <v>82</v>
      </c>
      <c r="AY168" s="163" t="s">
        <v>151</v>
      </c>
      <c r="BK168" s="165">
        <f>BK169+BK192</f>
        <v>0</v>
      </c>
    </row>
    <row r="169" spans="2:65" s="9" customFormat="1" ht="14.85" customHeight="1">
      <c r="B169" s="156"/>
      <c r="C169" s="157"/>
      <c r="D169" s="166" t="s">
        <v>119</v>
      </c>
      <c r="E169" s="166"/>
      <c r="F169" s="166"/>
      <c r="G169" s="166"/>
      <c r="H169" s="166"/>
      <c r="I169" s="166"/>
      <c r="J169" s="166"/>
      <c r="K169" s="166"/>
      <c r="L169" s="166"/>
      <c r="M169" s="166"/>
      <c r="N169" s="236">
        <f>BK169</f>
        <v>0</v>
      </c>
      <c r="O169" s="237"/>
      <c r="P169" s="237"/>
      <c r="Q169" s="237"/>
      <c r="R169" s="159"/>
      <c r="T169" s="160"/>
      <c r="U169" s="157"/>
      <c r="V169" s="157"/>
      <c r="W169" s="161">
        <f>SUM(W170:W191)</f>
        <v>0</v>
      </c>
      <c r="X169" s="157"/>
      <c r="Y169" s="161">
        <f>SUM(Y170:Y191)</f>
        <v>9.5985000000000001E-2</v>
      </c>
      <c r="Z169" s="157"/>
      <c r="AA169" s="162">
        <f>SUM(AA170:AA191)</f>
        <v>0</v>
      </c>
      <c r="AR169" s="163" t="s">
        <v>88</v>
      </c>
      <c r="AT169" s="164" t="s">
        <v>75</v>
      </c>
      <c r="AU169" s="164" t="s">
        <v>85</v>
      </c>
      <c r="AY169" s="163" t="s">
        <v>151</v>
      </c>
      <c r="BK169" s="165">
        <f>SUM(BK170:BK191)</f>
        <v>0</v>
      </c>
    </row>
    <row r="170" spans="2:65" s="1" customFormat="1" ht="31.5" customHeight="1">
      <c r="B170" s="34"/>
      <c r="C170" s="167" t="s">
        <v>294</v>
      </c>
      <c r="D170" s="167" t="s">
        <v>152</v>
      </c>
      <c r="E170" s="168" t="s">
        <v>153</v>
      </c>
      <c r="F170" s="241" t="s">
        <v>154</v>
      </c>
      <c r="G170" s="241"/>
      <c r="H170" s="241"/>
      <c r="I170" s="241"/>
      <c r="J170" s="169" t="s">
        <v>155</v>
      </c>
      <c r="K170" s="170">
        <v>2</v>
      </c>
      <c r="L170" s="239">
        <v>0</v>
      </c>
      <c r="M170" s="242"/>
      <c r="N170" s="240">
        <f t="shared" ref="N170:N191" si="25">ROUND(L170*K170,3)</f>
        <v>0</v>
      </c>
      <c r="O170" s="240"/>
      <c r="P170" s="240"/>
      <c r="Q170" s="240"/>
      <c r="R170" s="36"/>
      <c r="T170" s="172" t="s">
        <v>20</v>
      </c>
      <c r="U170" s="43" t="s">
        <v>43</v>
      </c>
      <c r="V170" s="35"/>
      <c r="W170" s="173">
        <f t="shared" ref="W170:W191" si="26">V170*K170</f>
        <v>0</v>
      </c>
      <c r="X170" s="173">
        <v>0</v>
      </c>
      <c r="Y170" s="173">
        <f t="shared" ref="Y170:Y191" si="27">X170*K170</f>
        <v>0</v>
      </c>
      <c r="Z170" s="173">
        <v>0</v>
      </c>
      <c r="AA170" s="174">
        <f t="shared" ref="AA170:AA191" si="28">Z170*K170</f>
        <v>0</v>
      </c>
      <c r="AR170" s="17" t="s">
        <v>156</v>
      </c>
      <c r="AT170" s="17" t="s">
        <v>152</v>
      </c>
      <c r="AU170" s="17" t="s">
        <v>88</v>
      </c>
      <c r="AY170" s="17" t="s">
        <v>151</v>
      </c>
      <c r="BE170" s="109">
        <f t="shared" ref="BE170:BE191" si="29">IF(U170="základná",N170,0)</f>
        <v>0</v>
      </c>
      <c r="BF170" s="109">
        <f t="shared" ref="BF170:BF191" si="30">IF(U170="znížená",N170,0)</f>
        <v>0</v>
      </c>
      <c r="BG170" s="109">
        <f t="shared" ref="BG170:BG191" si="31">IF(U170="zákl. prenesená",N170,0)</f>
        <v>0</v>
      </c>
      <c r="BH170" s="109">
        <f t="shared" ref="BH170:BH191" si="32">IF(U170="zníž. prenesená",N170,0)</f>
        <v>0</v>
      </c>
      <c r="BI170" s="109">
        <f t="shared" ref="BI170:BI191" si="33">IF(U170="nulová",N170,0)</f>
        <v>0</v>
      </c>
      <c r="BJ170" s="17" t="s">
        <v>85</v>
      </c>
      <c r="BK170" s="175">
        <f t="shared" ref="BK170:BK191" si="34">ROUND(L170*K170,3)</f>
        <v>0</v>
      </c>
      <c r="BL170" s="17" t="s">
        <v>156</v>
      </c>
      <c r="BM170" s="17" t="s">
        <v>632</v>
      </c>
    </row>
    <row r="171" spans="2:65" s="1" customFormat="1" ht="22.5" customHeight="1">
      <c r="B171" s="34"/>
      <c r="C171" s="176" t="s">
        <v>296</v>
      </c>
      <c r="D171" s="176" t="s">
        <v>158</v>
      </c>
      <c r="E171" s="177" t="s">
        <v>159</v>
      </c>
      <c r="F171" s="245" t="s">
        <v>160</v>
      </c>
      <c r="G171" s="245"/>
      <c r="H171" s="245"/>
      <c r="I171" s="245"/>
      <c r="J171" s="178" t="s">
        <v>155</v>
      </c>
      <c r="K171" s="179">
        <v>2</v>
      </c>
      <c r="L171" s="246">
        <v>0</v>
      </c>
      <c r="M171" s="247"/>
      <c r="N171" s="248">
        <f t="shared" si="25"/>
        <v>0</v>
      </c>
      <c r="O171" s="240"/>
      <c r="P171" s="240"/>
      <c r="Q171" s="240"/>
      <c r="R171" s="36"/>
      <c r="T171" s="172" t="s">
        <v>20</v>
      </c>
      <c r="U171" s="43" t="s">
        <v>43</v>
      </c>
      <c r="V171" s="35"/>
      <c r="W171" s="173">
        <f t="shared" si="26"/>
        <v>0</v>
      </c>
      <c r="X171" s="173">
        <v>1.0200000000000001E-3</v>
      </c>
      <c r="Y171" s="173">
        <f t="shared" si="27"/>
        <v>2.0400000000000001E-3</v>
      </c>
      <c r="Z171" s="173">
        <v>0</v>
      </c>
      <c r="AA171" s="174">
        <f t="shared" si="28"/>
        <v>0</v>
      </c>
      <c r="AR171" s="17" t="s">
        <v>161</v>
      </c>
      <c r="AT171" s="17" t="s">
        <v>158</v>
      </c>
      <c r="AU171" s="17" t="s">
        <v>88</v>
      </c>
      <c r="AY171" s="17" t="s">
        <v>151</v>
      </c>
      <c r="BE171" s="109">
        <f t="shared" si="29"/>
        <v>0</v>
      </c>
      <c r="BF171" s="109">
        <f t="shared" si="30"/>
        <v>0</v>
      </c>
      <c r="BG171" s="109">
        <f t="shared" si="31"/>
        <v>0</v>
      </c>
      <c r="BH171" s="109">
        <f t="shared" si="32"/>
        <v>0</v>
      </c>
      <c r="BI171" s="109">
        <f t="shared" si="33"/>
        <v>0</v>
      </c>
      <c r="BJ171" s="17" t="s">
        <v>85</v>
      </c>
      <c r="BK171" s="175">
        <f t="shared" si="34"/>
        <v>0</v>
      </c>
      <c r="BL171" s="17" t="s">
        <v>156</v>
      </c>
      <c r="BM171" s="17" t="s">
        <v>633</v>
      </c>
    </row>
    <row r="172" spans="2:65" s="1" customFormat="1" ht="31.5" customHeight="1">
      <c r="B172" s="34"/>
      <c r="C172" s="167" t="s">
        <v>298</v>
      </c>
      <c r="D172" s="167" t="s">
        <v>152</v>
      </c>
      <c r="E172" s="168" t="s">
        <v>163</v>
      </c>
      <c r="F172" s="241" t="s">
        <v>164</v>
      </c>
      <c r="G172" s="241"/>
      <c r="H172" s="241"/>
      <c r="I172" s="241"/>
      <c r="J172" s="169" t="s">
        <v>165</v>
      </c>
      <c r="K172" s="170">
        <v>1</v>
      </c>
      <c r="L172" s="239">
        <v>0</v>
      </c>
      <c r="M172" s="242"/>
      <c r="N172" s="240">
        <f t="shared" si="25"/>
        <v>0</v>
      </c>
      <c r="O172" s="240"/>
      <c r="P172" s="240"/>
      <c r="Q172" s="240"/>
      <c r="R172" s="36"/>
      <c r="T172" s="172" t="s">
        <v>20</v>
      </c>
      <c r="U172" s="43" t="s">
        <v>43</v>
      </c>
      <c r="V172" s="35"/>
      <c r="W172" s="173">
        <f t="shared" si="26"/>
        <v>0</v>
      </c>
      <c r="X172" s="173">
        <v>0</v>
      </c>
      <c r="Y172" s="173">
        <f t="shared" si="27"/>
        <v>0</v>
      </c>
      <c r="Z172" s="173">
        <v>0</v>
      </c>
      <c r="AA172" s="174">
        <f t="shared" si="28"/>
        <v>0</v>
      </c>
      <c r="AR172" s="17" t="s">
        <v>156</v>
      </c>
      <c r="AT172" s="17" t="s">
        <v>152</v>
      </c>
      <c r="AU172" s="17" t="s">
        <v>88</v>
      </c>
      <c r="AY172" s="17" t="s">
        <v>151</v>
      </c>
      <c r="BE172" s="109">
        <f t="shared" si="29"/>
        <v>0</v>
      </c>
      <c r="BF172" s="109">
        <f t="shared" si="30"/>
        <v>0</v>
      </c>
      <c r="BG172" s="109">
        <f t="shared" si="31"/>
        <v>0</v>
      </c>
      <c r="BH172" s="109">
        <f t="shared" si="32"/>
        <v>0</v>
      </c>
      <c r="BI172" s="109">
        <f t="shared" si="33"/>
        <v>0</v>
      </c>
      <c r="BJ172" s="17" t="s">
        <v>85</v>
      </c>
      <c r="BK172" s="175">
        <f t="shared" si="34"/>
        <v>0</v>
      </c>
      <c r="BL172" s="17" t="s">
        <v>156</v>
      </c>
      <c r="BM172" s="17" t="s">
        <v>634</v>
      </c>
    </row>
    <row r="173" spans="2:65" s="1" customFormat="1" ht="22.5" customHeight="1">
      <c r="B173" s="34"/>
      <c r="C173" s="176" t="s">
        <v>300</v>
      </c>
      <c r="D173" s="176" t="s">
        <v>158</v>
      </c>
      <c r="E173" s="177" t="s">
        <v>167</v>
      </c>
      <c r="F173" s="245" t="s">
        <v>168</v>
      </c>
      <c r="G173" s="245"/>
      <c r="H173" s="245"/>
      <c r="I173" s="245"/>
      <c r="J173" s="178" t="s">
        <v>165</v>
      </c>
      <c r="K173" s="179">
        <v>1</v>
      </c>
      <c r="L173" s="246">
        <v>0</v>
      </c>
      <c r="M173" s="247"/>
      <c r="N173" s="248">
        <f t="shared" si="25"/>
        <v>0</v>
      </c>
      <c r="O173" s="240"/>
      <c r="P173" s="240"/>
      <c r="Q173" s="240"/>
      <c r="R173" s="36"/>
      <c r="T173" s="172" t="s">
        <v>20</v>
      </c>
      <c r="U173" s="43" t="s">
        <v>43</v>
      </c>
      <c r="V173" s="35"/>
      <c r="W173" s="173">
        <f t="shared" si="26"/>
        <v>0</v>
      </c>
      <c r="X173" s="173">
        <v>6.0000000000000002E-5</v>
      </c>
      <c r="Y173" s="173">
        <f t="shared" si="27"/>
        <v>6.0000000000000002E-5</v>
      </c>
      <c r="Z173" s="173">
        <v>0</v>
      </c>
      <c r="AA173" s="174">
        <f t="shared" si="28"/>
        <v>0</v>
      </c>
      <c r="AR173" s="17" t="s">
        <v>161</v>
      </c>
      <c r="AT173" s="17" t="s">
        <v>158</v>
      </c>
      <c r="AU173" s="17" t="s">
        <v>88</v>
      </c>
      <c r="AY173" s="17" t="s">
        <v>151</v>
      </c>
      <c r="BE173" s="109">
        <f t="shared" si="29"/>
        <v>0</v>
      </c>
      <c r="BF173" s="109">
        <f t="shared" si="30"/>
        <v>0</v>
      </c>
      <c r="BG173" s="109">
        <f t="shared" si="31"/>
        <v>0</v>
      </c>
      <c r="BH173" s="109">
        <f t="shared" si="32"/>
        <v>0</v>
      </c>
      <c r="BI173" s="109">
        <f t="shared" si="33"/>
        <v>0</v>
      </c>
      <c r="BJ173" s="17" t="s">
        <v>85</v>
      </c>
      <c r="BK173" s="175">
        <f t="shared" si="34"/>
        <v>0</v>
      </c>
      <c r="BL173" s="17" t="s">
        <v>156</v>
      </c>
      <c r="BM173" s="17" t="s">
        <v>635</v>
      </c>
    </row>
    <row r="174" spans="2:65" s="1" customFormat="1" ht="31.5" customHeight="1">
      <c r="B174" s="34"/>
      <c r="C174" s="167" t="s">
        <v>302</v>
      </c>
      <c r="D174" s="167" t="s">
        <v>152</v>
      </c>
      <c r="E174" s="168" t="s">
        <v>171</v>
      </c>
      <c r="F174" s="241" t="s">
        <v>172</v>
      </c>
      <c r="G174" s="241"/>
      <c r="H174" s="241"/>
      <c r="I174" s="241"/>
      <c r="J174" s="169" t="s">
        <v>165</v>
      </c>
      <c r="K174" s="170">
        <v>1</v>
      </c>
      <c r="L174" s="239">
        <v>0</v>
      </c>
      <c r="M174" s="242"/>
      <c r="N174" s="240">
        <f t="shared" si="25"/>
        <v>0</v>
      </c>
      <c r="O174" s="240"/>
      <c r="P174" s="240"/>
      <c r="Q174" s="240"/>
      <c r="R174" s="36"/>
      <c r="T174" s="172" t="s">
        <v>20</v>
      </c>
      <c r="U174" s="43" t="s">
        <v>43</v>
      </c>
      <c r="V174" s="35"/>
      <c r="W174" s="173">
        <f t="shared" si="26"/>
        <v>0</v>
      </c>
      <c r="X174" s="173">
        <v>0</v>
      </c>
      <c r="Y174" s="173">
        <f t="shared" si="27"/>
        <v>0</v>
      </c>
      <c r="Z174" s="173">
        <v>0</v>
      </c>
      <c r="AA174" s="174">
        <f t="shared" si="28"/>
        <v>0</v>
      </c>
      <c r="AR174" s="17" t="s">
        <v>156</v>
      </c>
      <c r="AT174" s="17" t="s">
        <v>152</v>
      </c>
      <c r="AU174" s="17" t="s">
        <v>88</v>
      </c>
      <c r="AY174" s="17" t="s">
        <v>151</v>
      </c>
      <c r="BE174" s="109">
        <f t="shared" si="29"/>
        <v>0</v>
      </c>
      <c r="BF174" s="109">
        <f t="shared" si="30"/>
        <v>0</v>
      </c>
      <c r="BG174" s="109">
        <f t="shared" si="31"/>
        <v>0</v>
      </c>
      <c r="BH174" s="109">
        <f t="shared" si="32"/>
        <v>0</v>
      </c>
      <c r="BI174" s="109">
        <f t="shared" si="33"/>
        <v>0</v>
      </c>
      <c r="BJ174" s="17" t="s">
        <v>85</v>
      </c>
      <c r="BK174" s="175">
        <f t="shared" si="34"/>
        <v>0</v>
      </c>
      <c r="BL174" s="17" t="s">
        <v>156</v>
      </c>
      <c r="BM174" s="17" t="s">
        <v>636</v>
      </c>
    </row>
    <row r="175" spans="2:65" s="1" customFormat="1" ht="22.5" customHeight="1">
      <c r="B175" s="34"/>
      <c r="C175" s="167" t="s">
        <v>304</v>
      </c>
      <c r="D175" s="167" t="s">
        <v>152</v>
      </c>
      <c r="E175" s="168" t="s">
        <v>175</v>
      </c>
      <c r="F175" s="241" t="s">
        <v>176</v>
      </c>
      <c r="G175" s="241"/>
      <c r="H175" s="241"/>
      <c r="I175" s="241"/>
      <c r="J175" s="169" t="s">
        <v>165</v>
      </c>
      <c r="K175" s="170">
        <v>1</v>
      </c>
      <c r="L175" s="239">
        <v>0</v>
      </c>
      <c r="M175" s="242"/>
      <c r="N175" s="240">
        <f t="shared" si="25"/>
        <v>0</v>
      </c>
      <c r="O175" s="240"/>
      <c r="P175" s="240"/>
      <c r="Q175" s="240"/>
      <c r="R175" s="36"/>
      <c r="T175" s="172" t="s">
        <v>20</v>
      </c>
      <c r="U175" s="43" t="s">
        <v>43</v>
      </c>
      <c r="V175" s="35"/>
      <c r="W175" s="173">
        <f t="shared" si="26"/>
        <v>0</v>
      </c>
      <c r="X175" s="173">
        <v>0</v>
      </c>
      <c r="Y175" s="173">
        <f t="shared" si="27"/>
        <v>0</v>
      </c>
      <c r="Z175" s="173">
        <v>0</v>
      </c>
      <c r="AA175" s="174">
        <f t="shared" si="28"/>
        <v>0</v>
      </c>
      <c r="AR175" s="17" t="s">
        <v>156</v>
      </c>
      <c r="AT175" s="17" t="s">
        <v>152</v>
      </c>
      <c r="AU175" s="17" t="s">
        <v>88</v>
      </c>
      <c r="AY175" s="17" t="s">
        <v>151</v>
      </c>
      <c r="BE175" s="109">
        <f t="shared" si="29"/>
        <v>0</v>
      </c>
      <c r="BF175" s="109">
        <f t="shared" si="30"/>
        <v>0</v>
      </c>
      <c r="BG175" s="109">
        <f t="shared" si="31"/>
        <v>0</v>
      </c>
      <c r="BH175" s="109">
        <f t="shared" si="32"/>
        <v>0</v>
      </c>
      <c r="BI175" s="109">
        <f t="shared" si="33"/>
        <v>0</v>
      </c>
      <c r="BJ175" s="17" t="s">
        <v>85</v>
      </c>
      <c r="BK175" s="175">
        <f t="shared" si="34"/>
        <v>0</v>
      </c>
      <c r="BL175" s="17" t="s">
        <v>156</v>
      </c>
      <c r="BM175" s="17" t="s">
        <v>637</v>
      </c>
    </row>
    <row r="176" spans="2:65" s="1" customFormat="1" ht="31.5" customHeight="1">
      <c r="B176" s="34"/>
      <c r="C176" s="176" t="s">
        <v>306</v>
      </c>
      <c r="D176" s="176" t="s">
        <v>158</v>
      </c>
      <c r="E176" s="177" t="s">
        <v>179</v>
      </c>
      <c r="F176" s="245" t="s">
        <v>180</v>
      </c>
      <c r="G176" s="245"/>
      <c r="H176" s="245"/>
      <c r="I176" s="245"/>
      <c r="J176" s="178" t="s">
        <v>165</v>
      </c>
      <c r="K176" s="179">
        <v>1</v>
      </c>
      <c r="L176" s="246">
        <v>0</v>
      </c>
      <c r="M176" s="247"/>
      <c r="N176" s="248">
        <f t="shared" si="25"/>
        <v>0</v>
      </c>
      <c r="O176" s="240"/>
      <c r="P176" s="240"/>
      <c r="Q176" s="240"/>
      <c r="R176" s="36"/>
      <c r="T176" s="172" t="s">
        <v>20</v>
      </c>
      <c r="U176" s="43" t="s">
        <v>43</v>
      </c>
      <c r="V176" s="35"/>
      <c r="W176" s="173">
        <f t="shared" si="26"/>
        <v>0</v>
      </c>
      <c r="X176" s="173">
        <v>4.8000000000000001E-2</v>
      </c>
      <c r="Y176" s="173">
        <f t="shared" si="27"/>
        <v>4.8000000000000001E-2</v>
      </c>
      <c r="Z176" s="173">
        <v>0</v>
      </c>
      <c r="AA176" s="174">
        <f t="shared" si="28"/>
        <v>0</v>
      </c>
      <c r="AR176" s="17" t="s">
        <v>161</v>
      </c>
      <c r="AT176" s="17" t="s">
        <v>158</v>
      </c>
      <c r="AU176" s="17" t="s">
        <v>88</v>
      </c>
      <c r="AY176" s="17" t="s">
        <v>151</v>
      </c>
      <c r="BE176" s="109">
        <f t="shared" si="29"/>
        <v>0</v>
      </c>
      <c r="BF176" s="109">
        <f t="shared" si="30"/>
        <v>0</v>
      </c>
      <c r="BG176" s="109">
        <f t="shared" si="31"/>
        <v>0</v>
      </c>
      <c r="BH176" s="109">
        <f t="shared" si="32"/>
        <v>0</v>
      </c>
      <c r="BI176" s="109">
        <f t="shared" si="33"/>
        <v>0</v>
      </c>
      <c r="BJ176" s="17" t="s">
        <v>85</v>
      </c>
      <c r="BK176" s="175">
        <f t="shared" si="34"/>
        <v>0</v>
      </c>
      <c r="BL176" s="17" t="s">
        <v>156</v>
      </c>
      <c r="BM176" s="17" t="s">
        <v>638</v>
      </c>
    </row>
    <row r="177" spans="2:65" s="1" customFormat="1" ht="22.5" customHeight="1">
      <c r="B177" s="34"/>
      <c r="C177" s="167" t="s">
        <v>308</v>
      </c>
      <c r="D177" s="167" t="s">
        <v>152</v>
      </c>
      <c r="E177" s="168" t="s">
        <v>183</v>
      </c>
      <c r="F177" s="241" t="s">
        <v>184</v>
      </c>
      <c r="G177" s="241"/>
      <c r="H177" s="241"/>
      <c r="I177" s="241"/>
      <c r="J177" s="169" t="s">
        <v>165</v>
      </c>
      <c r="K177" s="170">
        <v>1</v>
      </c>
      <c r="L177" s="239">
        <v>0</v>
      </c>
      <c r="M177" s="242"/>
      <c r="N177" s="240">
        <f t="shared" si="25"/>
        <v>0</v>
      </c>
      <c r="O177" s="240"/>
      <c r="P177" s="240"/>
      <c r="Q177" s="240"/>
      <c r="R177" s="36"/>
      <c r="T177" s="172" t="s">
        <v>20</v>
      </c>
      <c r="U177" s="43" t="s">
        <v>43</v>
      </c>
      <c r="V177" s="35"/>
      <c r="W177" s="173">
        <f t="shared" si="26"/>
        <v>0</v>
      </c>
      <c r="X177" s="173">
        <v>0</v>
      </c>
      <c r="Y177" s="173">
        <f t="shared" si="27"/>
        <v>0</v>
      </c>
      <c r="Z177" s="173">
        <v>0</v>
      </c>
      <c r="AA177" s="174">
        <f t="shared" si="28"/>
        <v>0</v>
      </c>
      <c r="AR177" s="17" t="s">
        <v>156</v>
      </c>
      <c r="AT177" s="17" t="s">
        <v>152</v>
      </c>
      <c r="AU177" s="17" t="s">
        <v>88</v>
      </c>
      <c r="AY177" s="17" t="s">
        <v>151</v>
      </c>
      <c r="BE177" s="109">
        <f t="shared" si="29"/>
        <v>0</v>
      </c>
      <c r="BF177" s="109">
        <f t="shared" si="30"/>
        <v>0</v>
      </c>
      <c r="BG177" s="109">
        <f t="shared" si="31"/>
        <v>0</v>
      </c>
      <c r="BH177" s="109">
        <f t="shared" si="32"/>
        <v>0</v>
      </c>
      <c r="BI177" s="109">
        <f t="shared" si="33"/>
        <v>0</v>
      </c>
      <c r="BJ177" s="17" t="s">
        <v>85</v>
      </c>
      <c r="BK177" s="175">
        <f t="shared" si="34"/>
        <v>0</v>
      </c>
      <c r="BL177" s="17" t="s">
        <v>156</v>
      </c>
      <c r="BM177" s="17" t="s">
        <v>639</v>
      </c>
    </row>
    <row r="178" spans="2:65" s="1" customFormat="1" ht="22.5" customHeight="1">
      <c r="B178" s="34"/>
      <c r="C178" s="176" t="s">
        <v>310</v>
      </c>
      <c r="D178" s="176" t="s">
        <v>158</v>
      </c>
      <c r="E178" s="177" t="s">
        <v>187</v>
      </c>
      <c r="F178" s="245" t="s">
        <v>188</v>
      </c>
      <c r="G178" s="245"/>
      <c r="H178" s="245"/>
      <c r="I178" s="245"/>
      <c r="J178" s="178" t="s">
        <v>165</v>
      </c>
      <c r="K178" s="179">
        <v>1</v>
      </c>
      <c r="L178" s="246">
        <v>0</v>
      </c>
      <c r="M178" s="247"/>
      <c r="N178" s="248">
        <f t="shared" si="25"/>
        <v>0</v>
      </c>
      <c r="O178" s="240"/>
      <c r="P178" s="240"/>
      <c r="Q178" s="240"/>
      <c r="R178" s="36"/>
      <c r="T178" s="172" t="s">
        <v>20</v>
      </c>
      <c r="U178" s="43" t="s">
        <v>43</v>
      </c>
      <c r="V178" s="35"/>
      <c r="W178" s="173">
        <f t="shared" si="26"/>
        <v>0</v>
      </c>
      <c r="X178" s="173">
        <v>4.13E-3</v>
      </c>
      <c r="Y178" s="173">
        <f t="shared" si="27"/>
        <v>4.13E-3</v>
      </c>
      <c r="Z178" s="173">
        <v>0</v>
      </c>
      <c r="AA178" s="174">
        <f t="shared" si="28"/>
        <v>0</v>
      </c>
      <c r="AR178" s="17" t="s">
        <v>161</v>
      </c>
      <c r="AT178" s="17" t="s">
        <v>158</v>
      </c>
      <c r="AU178" s="17" t="s">
        <v>88</v>
      </c>
      <c r="AY178" s="17" t="s">
        <v>151</v>
      </c>
      <c r="BE178" s="109">
        <f t="shared" si="29"/>
        <v>0</v>
      </c>
      <c r="BF178" s="109">
        <f t="shared" si="30"/>
        <v>0</v>
      </c>
      <c r="BG178" s="109">
        <f t="shared" si="31"/>
        <v>0</v>
      </c>
      <c r="BH178" s="109">
        <f t="shared" si="32"/>
        <v>0</v>
      </c>
      <c r="BI178" s="109">
        <f t="shared" si="33"/>
        <v>0</v>
      </c>
      <c r="BJ178" s="17" t="s">
        <v>85</v>
      </c>
      <c r="BK178" s="175">
        <f t="shared" si="34"/>
        <v>0</v>
      </c>
      <c r="BL178" s="17" t="s">
        <v>156</v>
      </c>
      <c r="BM178" s="17" t="s">
        <v>640</v>
      </c>
    </row>
    <row r="179" spans="2:65" s="1" customFormat="1" ht="22.5" customHeight="1">
      <c r="B179" s="34"/>
      <c r="C179" s="167" t="s">
        <v>312</v>
      </c>
      <c r="D179" s="167" t="s">
        <v>152</v>
      </c>
      <c r="E179" s="168" t="s">
        <v>191</v>
      </c>
      <c r="F179" s="241" t="s">
        <v>192</v>
      </c>
      <c r="G179" s="241"/>
      <c r="H179" s="241"/>
      <c r="I179" s="241"/>
      <c r="J179" s="169" t="s">
        <v>155</v>
      </c>
      <c r="K179" s="170">
        <v>35</v>
      </c>
      <c r="L179" s="239">
        <v>0</v>
      </c>
      <c r="M179" s="242"/>
      <c r="N179" s="240">
        <f t="shared" si="25"/>
        <v>0</v>
      </c>
      <c r="O179" s="240"/>
      <c r="P179" s="240"/>
      <c r="Q179" s="240"/>
      <c r="R179" s="36"/>
      <c r="T179" s="172" t="s">
        <v>20</v>
      </c>
      <c r="U179" s="43" t="s">
        <v>43</v>
      </c>
      <c r="V179" s="35"/>
      <c r="W179" s="173">
        <f t="shared" si="26"/>
        <v>0</v>
      </c>
      <c r="X179" s="173">
        <v>0</v>
      </c>
      <c r="Y179" s="173">
        <f t="shared" si="27"/>
        <v>0</v>
      </c>
      <c r="Z179" s="173">
        <v>0</v>
      </c>
      <c r="AA179" s="174">
        <f t="shared" si="28"/>
        <v>0</v>
      </c>
      <c r="AR179" s="17" t="s">
        <v>156</v>
      </c>
      <c r="AT179" s="17" t="s">
        <v>152</v>
      </c>
      <c r="AU179" s="17" t="s">
        <v>88</v>
      </c>
      <c r="AY179" s="17" t="s">
        <v>151</v>
      </c>
      <c r="BE179" s="109">
        <f t="shared" si="29"/>
        <v>0</v>
      </c>
      <c r="BF179" s="109">
        <f t="shared" si="30"/>
        <v>0</v>
      </c>
      <c r="BG179" s="109">
        <f t="shared" si="31"/>
        <v>0</v>
      </c>
      <c r="BH179" s="109">
        <f t="shared" si="32"/>
        <v>0</v>
      </c>
      <c r="BI179" s="109">
        <f t="shared" si="33"/>
        <v>0</v>
      </c>
      <c r="BJ179" s="17" t="s">
        <v>85</v>
      </c>
      <c r="BK179" s="175">
        <f t="shared" si="34"/>
        <v>0</v>
      </c>
      <c r="BL179" s="17" t="s">
        <v>156</v>
      </c>
      <c r="BM179" s="17" t="s">
        <v>641</v>
      </c>
    </row>
    <row r="180" spans="2:65" s="1" customFormat="1" ht="31.5" customHeight="1">
      <c r="B180" s="34"/>
      <c r="C180" s="176" t="s">
        <v>314</v>
      </c>
      <c r="D180" s="176" t="s">
        <v>158</v>
      </c>
      <c r="E180" s="177" t="s">
        <v>195</v>
      </c>
      <c r="F180" s="245" t="s">
        <v>196</v>
      </c>
      <c r="G180" s="245"/>
      <c r="H180" s="245"/>
      <c r="I180" s="245"/>
      <c r="J180" s="178" t="s">
        <v>197</v>
      </c>
      <c r="K180" s="179">
        <v>0.77800000000000002</v>
      </c>
      <c r="L180" s="246">
        <v>0</v>
      </c>
      <c r="M180" s="247"/>
      <c r="N180" s="248">
        <f t="shared" si="25"/>
        <v>0</v>
      </c>
      <c r="O180" s="240"/>
      <c r="P180" s="240"/>
      <c r="Q180" s="240"/>
      <c r="R180" s="36"/>
      <c r="T180" s="172" t="s">
        <v>20</v>
      </c>
      <c r="U180" s="43" t="s">
        <v>43</v>
      </c>
      <c r="V180" s="35"/>
      <c r="W180" s="173">
        <f t="shared" si="26"/>
        <v>0</v>
      </c>
      <c r="X180" s="173">
        <v>1E-3</v>
      </c>
      <c r="Y180" s="173">
        <f t="shared" si="27"/>
        <v>7.7800000000000005E-4</v>
      </c>
      <c r="Z180" s="173">
        <v>0</v>
      </c>
      <c r="AA180" s="174">
        <f t="shared" si="28"/>
        <v>0</v>
      </c>
      <c r="AR180" s="17" t="s">
        <v>161</v>
      </c>
      <c r="AT180" s="17" t="s">
        <v>158</v>
      </c>
      <c r="AU180" s="17" t="s">
        <v>88</v>
      </c>
      <c r="AY180" s="17" t="s">
        <v>151</v>
      </c>
      <c r="BE180" s="109">
        <f t="shared" si="29"/>
        <v>0</v>
      </c>
      <c r="BF180" s="109">
        <f t="shared" si="30"/>
        <v>0</v>
      </c>
      <c r="BG180" s="109">
        <f t="shared" si="31"/>
        <v>0</v>
      </c>
      <c r="BH180" s="109">
        <f t="shared" si="32"/>
        <v>0</v>
      </c>
      <c r="BI180" s="109">
        <f t="shared" si="33"/>
        <v>0</v>
      </c>
      <c r="BJ180" s="17" t="s">
        <v>85</v>
      </c>
      <c r="BK180" s="175">
        <f t="shared" si="34"/>
        <v>0</v>
      </c>
      <c r="BL180" s="17" t="s">
        <v>156</v>
      </c>
      <c r="BM180" s="17" t="s">
        <v>642</v>
      </c>
    </row>
    <row r="181" spans="2:65" s="1" customFormat="1" ht="31.5" customHeight="1">
      <c r="B181" s="34"/>
      <c r="C181" s="176" t="s">
        <v>316</v>
      </c>
      <c r="D181" s="176" t="s">
        <v>158</v>
      </c>
      <c r="E181" s="177" t="s">
        <v>200</v>
      </c>
      <c r="F181" s="245" t="s">
        <v>201</v>
      </c>
      <c r="G181" s="245"/>
      <c r="H181" s="245"/>
      <c r="I181" s="245"/>
      <c r="J181" s="178" t="s">
        <v>197</v>
      </c>
      <c r="K181" s="179">
        <v>29.167000000000002</v>
      </c>
      <c r="L181" s="246">
        <v>0</v>
      </c>
      <c r="M181" s="247"/>
      <c r="N181" s="248">
        <f t="shared" si="25"/>
        <v>0</v>
      </c>
      <c r="O181" s="240"/>
      <c r="P181" s="240"/>
      <c r="Q181" s="240"/>
      <c r="R181" s="36"/>
      <c r="T181" s="172" t="s">
        <v>20</v>
      </c>
      <c r="U181" s="43" t="s">
        <v>43</v>
      </c>
      <c r="V181" s="35"/>
      <c r="W181" s="173">
        <f t="shared" si="26"/>
        <v>0</v>
      </c>
      <c r="X181" s="173">
        <v>1E-3</v>
      </c>
      <c r="Y181" s="173">
        <f t="shared" si="27"/>
        <v>2.9167000000000002E-2</v>
      </c>
      <c r="Z181" s="173">
        <v>0</v>
      </c>
      <c r="AA181" s="174">
        <f t="shared" si="28"/>
        <v>0</v>
      </c>
      <c r="AR181" s="17" t="s">
        <v>161</v>
      </c>
      <c r="AT181" s="17" t="s">
        <v>158</v>
      </c>
      <c r="AU181" s="17" t="s">
        <v>88</v>
      </c>
      <c r="AY181" s="17" t="s">
        <v>151</v>
      </c>
      <c r="BE181" s="109">
        <f t="shared" si="29"/>
        <v>0</v>
      </c>
      <c r="BF181" s="109">
        <f t="shared" si="30"/>
        <v>0</v>
      </c>
      <c r="BG181" s="109">
        <f t="shared" si="31"/>
        <v>0</v>
      </c>
      <c r="BH181" s="109">
        <f t="shared" si="32"/>
        <v>0</v>
      </c>
      <c r="BI181" s="109">
        <f t="shared" si="33"/>
        <v>0</v>
      </c>
      <c r="BJ181" s="17" t="s">
        <v>85</v>
      </c>
      <c r="BK181" s="175">
        <f t="shared" si="34"/>
        <v>0</v>
      </c>
      <c r="BL181" s="17" t="s">
        <v>156</v>
      </c>
      <c r="BM181" s="17" t="s">
        <v>643</v>
      </c>
    </row>
    <row r="182" spans="2:65" s="1" customFormat="1" ht="22.5" customHeight="1">
      <c r="B182" s="34"/>
      <c r="C182" s="167" t="s">
        <v>318</v>
      </c>
      <c r="D182" s="167" t="s">
        <v>152</v>
      </c>
      <c r="E182" s="168" t="s">
        <v>204</v>
      </c>
      <c r="F182" s="241" t="s">
        <v>205</v>
      </c>
      <c r="G182" s="241"/>
      <c r="H182" s="241"/>
      <c r="I182" s="241"/>
      <c r="J182" s="169" t="s">
        <v>165</v>
      </c>
      <c r="K182" s="170">
        <v>2</v>
      </c>
      <c r="L182" s="239">
        <v>0</v>
      </c>
      <c r="M182" s="242"/>
      <c r="N182" s="240">
        <f t="shared" si="25"/>
        <v>0</v>
      </c>
      <c r="O182" s="240"/>
      <c r="P182" s="240"/>
      <c r="Q182" s="240"/>
      <c r="R182" s="36"/>
      <c r="T182" s="172" t="s">
        <v>20</v>
      </c>
      <c r="U182" s="43" t="s">
        <v>43</v>
      </c>
      <c r="V182" s="35"/>
      <c r="W182" s="173">
        <f t="shared" si="26"/>
        <v>0</v>
      </c>
      <c r="X182" s="173">
        <v>0</v>
      </c>
      <c r="Y182" s="173">
        <f t="shared" si="27"/>
        <v>0</v>
      </c>
      <c r="Z182" s="173">
        <v>0</v>
      </c>
      <c r="AA182" s="174">
        <f t="shared" si="28"/>
        <v>0</v>
      </c>
      <c r="AR182" s="17" t="s">
        <v>156</v>
      </c>
      <c r="AT182" s="17" t="s">
        <v>152</v>
      </c>
      <c r="AU182" s="17" t="s">
        <v>88</v>
      </c>
      <c r="AY182" s="17" t="s">
        <v>151</v>
      </c>
      <c r="BE182" s="109">
        <f t="shared" si="29"/>
        <v>0</v>
      </c>
      <c r="BF182" s="109">
        <f t="shared" si="30"/>
        <v>0</v>
      </c>
      <c r="BG182" s="109">
        <f t="shared" si="31"/>
        <v>0</v>
      </c>
      <c r="BH182" s="109">
        <f t="shared" si="32"/>
        <v>0</v>
      </c>
      <c r="BI182" s="109">
        <f t="shared" si="33"/>
        <v>0</v>
      </c>
      <c r="BJ182" s="17" t="s">
        <v>85</v>
      </c>
      <c r="BK182" s="175">
        <f t="shared" si="34"/>
        <v>0</v>
      </c>
      <c r="BL182" s="17" t="s">
        <v>156</v>
      </c>
      <c r="BM182" s="17" t="s">
        <v>644</v>
      </c>
    </row>
    <row r="183" spans="2:65" s="1" customFormat="1" ht="31.5" customHeight="1">
      <c r="B183" s="34"/>
      <c r="C183" s="176" t="s">
        <v>320</v>
      </c>
      <c r="D183" s="176" t="s">
        <v>158</v>
      </c>
      <c r="E183" s="177" t="s">
        <v>208</v>
      </c>
      <c r="F183" s="245" t="s">
        <v>209</v>
      </c>
      <c r="G183" s="245"/>
      <c r="H183" s="245"/>
      <c r="I183" s="245"/>
      <c r="J183" s="178" t="s">
        <v>165</v>
      </c>
      <c r="K183" s="179">
        <v>2</v>
      </c>
      <c r="L183" s="246">
        <v>0</v>
      </c>
      <c r="M183" s="247"/>
      <c r="N183" s="248">
        <f t="shared" si="25"/>
        <v>0</v>
      </c>
      <c r="O183" s="240"/>
      <c r="P183" s="240"/>
      <c r="Q183" s="240"/>
      <c r="R183" s="36"/>
      <c r="T183" s="172" t="s">
        <v>20</v>
      </c>
      <c r="U183" s="43" t="s">
        <v>43</v>
      </c>
      <c r="V183" s="35"/>
      <c r="W183" s="173">
        <f t="shared" si="26"/>
        <v>0</v>
      </c>
      <c r="X183" s="173">
        <v>1.6000000000000001E-4</v>
      </c>
      <c r="Y183" s="173">
        <f t="shared" si="27"/>
        <v>3.2000000000000003E-4</v>
      </c>
      <c r="Z183" s="173">
        <v>0</v>
      </c>
      <c r="AA183" s="174">
        <f t="shared" si="28"/>
        <v>0</v>
      </c>
      <c r="AR183" s="17" t="s">
        <v>161</v>
      </c>
      <c r="AT183" s="17" t="s">
        <v>158</v>
      </c>
      <c r="AU183" s="17" t="s">
        <v>88</v>
      </c>
      <c r="AY183" s="17" t="s">
        <v>151</v>
      </c>
      <c r="BE183" s="109">
        <f t="shared" si="29"/>
        <v>0</v>
      </c>
      <c r="BF183" s="109">
        <f t="shared" si="30"/>
        <v>0</v>
      </c>
      <c r="BG183" s="109">
        <f t="shared" si="31"/>
        <v>0</v>
      </c>
      <c r="BH183" s="109">
        <f t="shared" si="32"/>
        <v>0</v>
      </c>
      <c r="BI183" s="109">
        <f t="shared" si="33"/>
        <v>0</v>
      </c>
      <c r="BJ183" s="17" t="s">
        <v>85</v>
      </c>
      <c r="BK183" s="175">
        <f t="shared" si="34"/>
        <v>0</v>
      </c>
      <c r="BL183" s="17" t="s">
        <v>156</v>
      </c>
      <c r="BM183" s="17" t="s">
        <v>645</v>
      </c>
    </row>
    <row r="184" spans="2:65" s="1" customFormat="1" ht="22.5" customHeight="1">
      <c r="B184" s="34"/>
      <c r="C184" s="167" t="s">
        <v>322</v>
      </c>
      <c r="D184" s="167" t="s">
        <v>152</v>
      </c>
      <c r="E184" s="168" t="s">
        <v>212</v>
      </c>
      <c r="F184" s="241" t="s">
        <v>213</v>
      </c>
      <c r="G184" s="241"/>
      <c r="H184" s="241"/>
      <c r="I184" s="241"/>
      <c r="J184" s="169" t="s">
        <v>165</v>
      </c>
      <c r="K184" s="170">
        <v>1</v>
      </c>
      <c r="L184" s="239">
        <v>0</v>
      </c>
      <c r="M184" s="242"/>
      <c r="N184" s="240">
        <f t="shared" si="25"/>
        <v>0</v>
      </c>
      <c r="O184" s="240"/>
      <c r="P184" s="240"/>
      <c r="Q184" s="240"/>
      <c r="R184" s="36"/>
      <c r="T184" s="172" t="s">
        <v>20</v>
      </c>
      <c r="U184" s="43" t="s">
        <v>43</v>
      </c>
      <c r="V184" s="35"/>
      <c r="W184" s="173">
        <f t="shared" si="26"/>
        <v>0</v>
      </c>
      <c r="X184" s="173">
        <v>0</v>
      </c>
      <c r="Y184" s="173">
        <f t="shared" si="27"/>
        <v>0</v>
      </c>
      <c r="Z184" s="173">
        <v>0</v>
      </c>
      <c r="AA184" s="174">
        <f t="shared" si="28"/>
        <v>0</v>
      </c>
      <c r="AR184" s="17" t="s">
        <v>156</v>
      </c>
      <c r="AT184" s="17" t="s">
        <v>152</v>
      </c>
      <c r="AU184" s="17" t="s">
        <v>88</v>
      </c>
      <c r="AY184" s="17" t="s">
        <v>151</v>
      </c>
      <c r="BE184" s="109">
        <f t="shared" si="29"/>
        <v>0</v>
      </c>
      <c r="BF184" s="109">
        <f t="shared" si="30"/>
        <v>0</v>
      </c>
      <c r="BG184" s="109">
        <f t="shared" si="31"/>
        <v>0</v>
      </c>
      <c r="BH184" s="109">
        <f t="shared" si="32"/>
        <v>0</v>
      </c>
      <c r="BI184" s="109">
        <f t="shared" si="33"/>
        <v>0</v>
      </c>
      <c r="BJ184" s="17" t="s">
        <v>85</v>
      </c>
      <c r="BK184" s="175">
        <f t="shared" si="34"/>
        <v>0</v>
      </c>
      <c r="BL184" s="17" t="s">
        <v>156</v>
      </c>
      <c r="BM184" s="17" t="s">
        <v>646</v>
      </c>
    </row>
    <row r="185" spans="2:65" s="1" customFormat="1" ht="44.25" customHeight="1">
      <c r="B185" s="34"/>
      <c r="C185" s="176" t="s">
        <v>324</v>
      </c>
      <c r="D185" s="176" t="s">
        <v>158</v>
      </c>
      <c r="E185" s="177" t="s">
        <v>216</v>
      </c>
      <c r="F185" s="245" t="s">
        <v>217</v>
      </c>
      <c r="G185" s="245"/>
      <c r="H185" s="245"/>
      <c r="I185" s="245"/>
      <c r="J185" s="178" t="s">
        <v>165</v>
      </c>
      <c r="K185" s="179">
        <v>1</v>
      </c>
      <c r="L185" s="246">
        <v>0</v>
      </c>
      <c r="M185" s="247"/>
      <c r="N185" s="248">
        <f t="shared" si="25"/>
        <v>0</v>
      </c>
      <c r="O185" s="240"/>
      <c r="P185" s="240"/>
      <c r="Q185" s="240"/>
      <c r="R185" s="36"/>
      <c r="T185" s="172" t="s">
        <v>20</v>
      </c>
      <c r="U185" s="43" t="s">
        <v>43</v>
      </c>
      <c r="V185" s="35"/>
      <c r="W185" s="173">
        <f t="shared" si="26"/>
        <v>0</v>
      </c>
      <c r="X185" s="173">
        <v>1.4999999999999999E-4</v>
      </c>
      <c r="Y185" s="173">
        <f t="shared" si="27"/>
        <v>1.4999999999999999E-4</v>
      </c>
      <c r="Z185" s="173">
        <v>0</v>
      </c>
      <c r="AA185" s="174">
        <f t="shared" si="28"/>
        <v>0</v>
      </c>
      <c r="AR185" s="17" t="s">
        <v>161</v>
      </c>
      <c r="AT185" s="17" t="s">
        <v>158</v>
      </c>
      <c r="AU185" s="17" t="s">
        <v>88</v>
      </c>
      <c r="AY185" s="17" t="s">
        <v>151</v>
      </c>
      <c r="BE185" s="109">
        <f t="shared" si="29"/>
        <v>0</v>
      </c>
      <c r="BF185" s="109">
        <f t="shared" si="30"/>
        <v>0</v>
      </c>
      <c r="BG185" s="109">
        <f t="shared" si="31"/>
        <v>0</v>
      </c>
      <c r="BH185" s="109">
        <f t="shared" si="32"/>
        <v>0</v>
      </c>
      <c r="BI185" s="109">
        <f t="shared" si="33"/>
        <v>0</v>
      </c>
      <c r="BJ185" s="17" t="s">
        <v>85</v>
      </c>
      <c r="BK185" s="175">
        <f t="shared" si="34"/>
        <v>0</v>
      </c>
      <c r="BL185" s="17" t="s">
        <v>156</v>
      </c>
      <c r="BM185" s="17" t="s">
        <v>647</v>
      </c>
    </row>
    <row r="186" spans="2:65" s="1" customFormat="1" ht="22.5" customHeight="1">
      <c r="B186" s="34"/>
      <c r="C186" s="167" t="s">
        <v>326</v>
      </c>
      <c r="D186" s="167" t="s">
        <v>152</v>
      </c>
      <c r="E186" s="168" t="s">
        <v>220</v>
      </c>
      <c r="F186" s="241" t="s">
        <v>221</v>
      </c>
      <c r="G186" s="241"/>
      <c r="H186" s="241"/>
      <c r="I186" s="241"/>
      <c r="J186" s="169" t="s">
        <v>165</v>
      </c>
      <c r="K186" s="170">
        <v>1</v>
      </c>
      <c r="L186" s="239">
        <v>0</v>
      </c>
      <c r="M186" s="242"/>
      <c r="N186" s="240">
        <f t="shared" si="25"/>
        <v>0</v>
      </c>
      <c r="O186" s="240"/>
      <c r="P186" s="240"/>
      <c r="Q186" s="240"/>
      <c r="R186" s="36"/>
      <c r="T186" s="172" t="s">
        <v>20</v>
      </c>
      <c r="U186" s="43" t="s">
        <v>43</v>
      </c>
      <c r="V186" s="35"/>
      <c r="W186" s="173">
        <f t="shared" si="26"/>
        <v>0</v>
      </c>
      <c r="X186" s="173">
        <v>0</v>
      </c>
      <c r="Y186" s="173">
        <f t="shared" si="27"/>
        <v>0</v>
      </c>
      <c r="Z186" s="173">
        <v>0</v>
      </c>
      <c r="AA186" s="174">
        <f t="shared" si="28"/>
        <v>0</v>
      </c>
      <c r="AR186" s="17" t="s">
        <v>156</v>
      </c>
      <c r="AT186" s="17" t="s">
        <v>152</v>
      </c>
      <c r="AU186" s="17" t="s">
        <v>88</v>
      </c>
      <c r="AY186" s="17" t="s">
        <v>151</v>
      </c>
      <c r="BE186" s="109">
        <f t="shared" si="29"/>
        <v>0</v>
      </c>
      <c r="BF186" s="109">
        <f t="shared" si="30"/>
        <v>0</v>
      </c>
      <c r="BG186" s="109">
        <f t="shared" si="31"/>
        <v>0</v>
      </c>
      <c r="BH186" s="109">
        <f t="shared" si="32"/>
        <v>0</v>
      </c>
      <c r="BI186" s="109">
        <f t="shared" si="33"/>
        <v>0</v>
      </c>
      <c r="BJ186" s="17" t="s">
        <v>85</v>
      </c>
      <c r="BK186" s="175">
        <f t="shared" si="34"/>
        <v>0</v>
      </c>
      <c r="BL186" s="17" t="s">
        <v>156</v>
      </c>
      <c r="BM186" s="17" t="s">
        <v>648</v>
      </c>
    </row>
    <row r="187" spans="2:65" s="1" customFormat="1" ht="31.5" customHeight="1">
      <c r="B187" s="34"/>
      <c r="C187" s="176" t="s">
        <v>328</v>
      </c>
      <c r="D187" s="176" t="s">
        <v>158</v>
      </c>
      <c r="E187" s="177" t="s">
        <v>224</v>
      </c>
      <c r="F187" s="245" t="s">
        <v>225</v>
      </c>
      <c r="G187" s="245"/>
      <c r="H187" s="245"/>
      <c r="I187" s="245"/>
      <c r="J187" s="178" t="s">
        <v>165</v>
      </c>
      <c r="K187" s="179">
        <v>1</v>
      </c>
      <c r="L187" s="246">
        <v>0</v>
      </c>
      <c r="M187" s="247"/>
      <c r="N187" s="248">
        <f t="shared" si="25"/>
        <v>0</v>
      </c>
      <c r="O187" s="240"/>
      <c r="P187" s="240"/>
      <c r="Q187" s="240"/>
      <c r="R187" s="36"/>
      <c r="T187" s="172" t="s">
        <v>20</v>
      </c>
      <c r="U187" s="43" t="s">
        <v>43</v>
      </c>
      <c r="V187" s="35"/>
      <c r="W187" s="173">
        <f t="shared" si="26"/>
        <v>0</v>
      </c>
      <c r="X187" s="173">
        <v>2.1000000000000001E-4</v>
      </c>
      <c r="Y187" s="173">
        <f t="shared" si="27"/>
        <v>2.1000000000000001E-4</v>
      </c>
      <c r="Z187" s="173">
        <v>0</v>
      </c>
      <c r="AA187" s="174">
        <f t="shared" si="28"/>
        <v>0</v>
      </c>
      <c r="AR187" s="17" t="s">
        <v>161</v>
      </c>
      <c r="AT187" s="17" t="s">
        <v>158</v>
      </c>
      <c r="AU187" s="17" t="s">
        <v>88</v>
      </c>
      <c r="AY187" s="17" t="s">
        <v>151</v>
      </c>
      <c r="BE187" s="109">
        <f t="shared" si="29"/>
        <v>0</v>
      </c>
      <c r="BF187" s="109">
        <f t="shared" si="30"/>
        <v>0</v>
      </c>
      <c r="BG187" s="109">
        <f t="shared" si="31"/>
        <v>0</v>
      </c>
      <c r="BH187" s="109">
        <f t="shared" si="32"/>
        <v>0</v>
      </c>
      <c r="BI187" s="109">
        <f t="shared" si="33"/>
        <v>0</v>
      </c>
      <c r="BJ187" s="17" t="s">
        <v>85</v>
      </c>
      <c r="BK187" s="175">
        <f t="shared" si="34"/>
        <v>0</v>
      </c>
      <c r="BL187" s="17" t="s">
        <v>156</v>
      </c>
      <c r="BM187" s="17" t="s">
        <v>649</v>
      </c>
    </row>
    <row r="188" spans="2:65" s="1" customFormat="1" ht="22.5" customHeight="1">
      <c r="B188" s="34"/>
      <c r="C188" s="167" t="s">
        <v>330</v>
      </c>
      <c r="D188" s="167" t="s">
        <v>152</v>
      </c>
      <c r="E188" s="168" t="s">
        <v>228</v>
      </c>
      <c r="F188" s="241" t="s">
        <v>229</v>
      </c>
      <c r="G188" s="241"/>
      <c r="H188" s="241"/>
      <c r="I188" s="241"/>
      <c r="J188" s="169" t="s">
        <v>155</v>
      </c>
      <c r="K188" s="170">
        <v>35</v>
      </c>
      <c r="L188" s="239">
        <v>0</v>
      </c>
      <c r="M188" s="242"/>
      <c r="N188" s="240">
        <f t="shared" si="25"/>
        <v>0</v>
      </c>
      <c r="O188" s="240"/>
      <c r="P188" s="240"/>
      <c r="Q188" s="240"/>
      <c r="R188" s="36"/>
      <c r="T188" s="172" t="s">
        <v>20</v>
      </c>
      <c r="U188" s="43" t="s">
        <v>43</v>
      </c>
      <c r="V188" s="35"/>
      <c r="W188" s="173">
        <f t="shared" si="26"/>
        <v>0</v>
      </c>
      <c r="X188" s="173">
        <v>0</v>
      </c>
      <c r="Y188" s="173">
        <f t="shared" si="27"/>
        <v>0</v>
      </c>
      <c r="Z188" s="173">
        <v>0</v>
      </c>
      <c r="AA188" s="174">
        <f t="shared" si="28"/>
        <v>0</v>
      </c>
      <c r="AR188" s="17" t="s">
        <v>156</v>
      </c>
      <c r="AT188" s="17" t="s">
        <v>152</v>
      </c>
      <c r="AU188" s="17" t="s">
        <v>88</v>
      </c>
      <c r="AY188" s="17" t="s">
        <v>151</v>
      </c>
      <c r="BE188" s="109">
        <f t="shared" si="29"/>
        <v>0</v>
      </c>
      <c r="BF188" s="109">
        <f t="shared" si="30"/>
        <v>0</v>
      </c>
      <c r="BG188" s="109">
        <f t="shared" si="31"/>
        <v>0</v>
      </c>
      <c r="BH188" s="109">
        <f t="shared" si="32"/>
        <v>0</v>
      </c>
      <c r="BI188" s="109">
        <f t="shared" si="33"/>
        <v>0</v>
      </c>
      <c r="BJ188" s="17" t="s">
        <v>85</v>
      </c>
      <c r="BK188" s="175">
        <f t="shared" si="34"/>
        <v>0</v>
      </c>
      <c r="BL188" s="17" t="s">
        <v>156</v>
      </c>
      <c r="BM188" s="17" t="s">
        <v>650</v>
      </c>
    </row>
    <row r="189" spans="2:65" s="1" customFormat="1" ht="22.5" customHeight="1">
      <c r="B189" s="34"/>
      <c r="C189" s="176" t="s">
        <v>332</v>
      </c>
      <c r="D189" s="176" t="s">
        <v>158</v>
      </c>
      <c r="E189" s="177" t="s">
        <v>231</v>
      </c>
      <c r="F189" s="245" t="s">
        <v>232</v>
      </c>
      <c r="G189" s="245"/>
      <c r="H189" s="245"/>
      <c r="I189" s="245"/>
      <c r="J189" s="178" t="s">
        <v>155</v>
      </c>
      <c r="K189" s="179">
        <v>40.6</v>
      </c>
      <c r="L189" s="246">
        <v>0</v>
      </c>
      <c r="M189" s="247"/>
      <c r="N189" s="248">
        <f t="shared" si="25"/>
        <v>0</v>
      </c>
      <c r="O189" s="240"/>
      <c r="P189" s="240"/>
      <c r="Q189" s="240"/>
      <c r="R189" s="36"/>
      <c r="T189" s="172" t="s">
        <v>20</v>
      </c>
      <c r="U189" s="43" t="s">
        <v>43</v>
      </c>
      <c r="V189" s="35"/>
      <c r="W189" s="173">
        <f t="shared" si="26"/>
        <v>0</v>
      </c>
      <c r="X189" s="173">
        <v>2.5000000000000001E-4</v>
      </c>
      <c r="Y189" s="173">
        <f t="shared" si="27"/>
        <v>1.0150000000000001E-2</v>
      </c>
      <c r="Z189" s="173">
        <v>0</v>
      </c>
      <c r="AA189" s="174">
        <f t="shared" si="28"/>
        <v>0</v>
      </c>
      <c r="AR189" s="17" t="s">
        <v>161</v>
      </c>
      <c r="AT189" s="17" t="s">
        <v>158</v>
      </c>
      <c r="AU189" s="17" t="s">
        <v>88</v>
      </c>
      <c r="AY189" s="17" t="s">
        <v>151</v>
      </c>
      <c r="BE189" s="109">
        <f t="shared" si="29"/>
        <v>0</v>
      </c>
      <c r="BF189" s="109">
        <f t="shared" si="30"/>
        <v>0</v>
      </c>
      <c r="BG189" s="109">
        <f t="shared" si="31"/>
        <v>0</v>
      </c>
      <c r="BH189" s="109">
        <f t="shared" si="32"/>
        <v>0</v>
      </c>
      <c r="BI189" s="109">
        <f t="shared" si="33"/>
        <v>0</v>
      </c>
      <c r="BJ189" s="17" t="s">
        <v>85</v>
      </c>
      <c r="BK189" s="175">
        <f t="shared" si="34"/>
        <v>0</v>
      </c>
      <c r="BL189" s="17" t="s">
        <v>156</v>
      </c>
      <c r="BM189" s="17" t="s">
        <v>651</v>
      </c>
    </row>
    <row r="190" spans="2:65" s="1" customFormat="1" ht="31.5" customHeight="1">
      <c r="B190" s="34"/>
      <c r="C190" s="167" t="s">
        <v>334</v>
      </c>
      <c r="D190" s="167" t="s">
        <v>152</v>
      </c>
      <c r="E190" s="168" t="s">
        <v>235</v>
      </c>
      <c r="F190" s="241" t="s">
        <v>236</v>
      </c>
      <c r="G190" s="241"/>
      <c r="H190" s="241"/>
      <c r="I190" s="241"/>
      <c r="J190" s="169" t="s">
        <v>155</v>
      </c>
      <c r="K190" s="170">
        <v>7</v>
      </c>
      <c r="L190" s="239">
        <v>0</v>
      </c>
      <c r="M190" s="242"/>
      <c r="N190" s="240">
        <f t="shared" si="25"/>
        <v>0</v>
      </c>
      <c r="O190" s="240"/>
      <c r="P190" s="240"/>
      <c r="Q190" s="240"/>
      <c r="R190" s="36"/>
      <c r="T190" s="172" t="s">
        <v>20</v>
      </c>
      <c r="U190" s="43" t="s">
        <v>43</v>
      </c>
      <c r="V190" s="35"/>
      <c r="W190" s="173">
        <f t="shared" si="26"/>
        <v>0</v>
      </c>
      <c r="X190" s="173">
        <v>0</v>
      </c>
      <c r="Y190" s="173">
        <f t="shared" si="27"/>
        <v>0</v>
      </c>
      <c r="Z190" s="173">
        <v>0</v>
      </c>
      <c r="AA190" s="174">
        <f t="shared" si="28"/>
        <v>0</v>
      </c>
      <c r="AR190" s="17" t="s">
        <v>156</v>
      </c>
      <c r="AT190" s="17" t="s">
        <v>152</v>
      </c>
      <c r="AU190" s="17" t="s">
        <v>88</v>
      </c>
      <c r="AY190" s="17" t="s">
        <v>151</v>
      </c>
      <c r="BE190" s="109">
        <f t="shared" si="29"/>
        <v>0</v>
      </c>
      <c r="BF190" s="109">
        <f t="shared" si="30"/>
        <v>0</v>
      </c>
      <c r="BG190" s="109">
        <f t="shared" si="31"/>
        <v>0</v>
      </c>
      <c r="BH190" s="109">
        <f t="shared" si="32"/>
        <v>0</v>
      </c>
      <c r="BI190" s="109">
        <f t="shared" si="33"/>
        <v>0</v>
      </c>
      <c r="BJ190" s="17" t="s">
        <v>85</v>
      </c>
      <c r="BK190" s="175">
        <f t="shared" si="34"/>
        <v>0</v>
      </c>
      <c r="BL190" s="17" t="s">
        <v>156</v>
      </c>
      <c r="BM190" s="17" t="s">
        <v>652</v>
      </c>
    </row>
    <row r="191" spans="2:65" s="1" customFormat="1" ht="31.5" customHeight="1">
      <c r="B191" s="34"/>
      <c r="C191" s="176" t="s">
        <v>336</v>
      </c>
      <c r="D191" s="176" t="s">
        <v>158</v>
      </c>
      <c r="E191" s="177" t="s">
        <v>239</v>
      </c>
      <c r="F191" s="245" t="s">
        <v>240</v>
      </c>
      <c r="G191" s="245"/>
      <c r="H191" s="245"/>
      <c r="I191" s="245"/>
      <c r="J191" s="178" t="s">
        <v>155</v>
      </c>
      <c r="K191" s="179">
        <v>7</v>
      </c>
      <c r="L191" s="246">
        <v>0</v>
      </c>
      <c r="M191" s="247"/>
      <c r="N191" s="248">
        <f t="shared" si="25"/>
        <v>0</v>
      </c>
      <c r="O191" s="240"/>
      <c r="P191" s="240"/>
      <c r="Q191" s="240"/>
      <c r="R191" s="36"/>
      <c r="T191" s="172" t="s">
        <v>20</v>
      </c>
      <c r="U191" s="43" t="s">
        <v>43</v>
      </c>
      <c r="V191" s="35"/>
      <c r="W191" s="173">
        <f t="shared" si="26"/>
        <v>0</v>
      </c>
      <c r="X191" s="173">
        <v>1.3999999999999999E-4</v>
      </c>
      <c r="Y191" s="173">
        <f t="shared" si="27"/>
        <v>9.7999999999999997E-4</v>
      </c>
      <c r="Z191" s="173">
        <v>0</v>
      </c>
      <c r="AA191" s="174">
        <f t="shared" si="28"/>
        <v>0</v>
      </c>
      <c r="AR191" s="17" t="s">
        <v>161</v>
      </c>
      <c r="AT191" s="17" t="s">
        <v>158</v>
      </c>
      <c r="AU191" s="17" t="s">
        <v>88</v>
      </c>
      <c r="AY191" s="17" t="s">
        <v>151</v>
      </c>
      <c r="BE191" s="109">
        <f t="shared" si="29"/>
        <v>0</v>
      </c>
      <c r="BF191" s="109">
        <f t="shared" si="30"/>
        <v>0</v>
      </c>
      <c r="BG191" s="109">
        <f t="shared" si="31"/>
        <v>0</v>
      </c>
      <c r="BH191" s="109">
        <f t="shared" si="32"/>
        <v>0</v>
      </c>
      <c r="BI191" s="109">
        <f t="shared" si="33"/>
        <v>0</v>
      </c>
      <c r="BJ191" s="17" t="s">
        <v>85</v>
      </c>
      <c r="BK191" s="175">
        <f t="shared" si="34"/>
        <v>0</v>
      </c>
      <c r="BL191" s="17" t="s">
        <v>156</v>
      </c>
      <c r="BM191" s="17" t="s">
        <v>653</v>
      </c>
    </row>
    <row r="192" spans="2:65" s="9" customFormat="1" ht="22.35" customHeight="1">
      <c r="B192" s="156"/>
      <c r="C192" s="157"/>
      <c r="D192" s="166" t="s">
        <v>120</v>
      </c>
      <c r="E192" s="166"/>
      <c r="F192" s="166"/>
      <c r="G192" s="166"/>
      <c r="H192" s="166"/>
      <c r="I192" s="166"/>
      <c r="J192" s="166"/>
      <c r="K192" s="166"/>
      <c r="L192" s="166"/>
      <c r="M192" s="166"/>
      <c r="N192" s="232">
        <f>BK192</f>
        <v>0</v>
      </c>
      <c r="O192" s="233"/>
      <c r="P192" s="233"/>
      <c r="Q192" s="233"/>
      <c r="R192" s="159"/>
      <c r="T192" s="160"/>
      <c r="U192" s="157"/>
      <c r="V192" s="157"/>
      <c r="W192" s="161">
        <f>SUM(W193:W204)</f>
        <v>0</v>
      </c>
      <c r="X192" s="157"/>
      <c r="Y192" s="161">
        <f>SUM(Y193:Y204)</f>
        <v>2.1097776000000001</v>
      </c>
      <c r="Z192" s="157"/>
      <c r="AA192" s="162">
        <f>SUM(AA193:AA204)</f>
        <v>0</v>
      </c>
      <c r="AR192" s="163" t="s">
        <v>88</v>
      </c>
      <c r="AT192" s="164" t="s">
        <v>75</v>
      </c>
      <c r="AU192" s="164" t="s">
        <v>85</v>
      </c>
      <c r="AY192" s="163" t="s">
        <v>151</v>
      </c>
      <c r="BK192" s="165">
        <f>SUM(BK193:BK204)</f>
        <v>0</v>
      </c>
    </row>
    <row r="193" spans="2:65" s="1" customFormat="1" ht="31.5" customHeight="1">
      <c r="B193" s="34"/>
      <c r="C193" s="167" t="s">
        <v>338</v>
      </c>
      <c r="D193" s="167" t="s">
        <v>152</v>
      </c>
      <c r="E193" s="168" t="s">
        <v>243</v>
      </c>
      <c r="F193" s="241" t="s">
        <v>244</v>
      </c>
      <c r="G193" s="241"/>
      <c r="H193" s="241"/>
      <c r="I193" s="241"/>
      <c r="J193" s="169" t="s">
        <v>165</v>
      </c>
      <c r="K193" s="170">
        <v>1</v>
      </c>
      <c r="L193" s="239">
        <v>0</v>
      </c>
      <c r="M193" s="242"/>
      <c r="N193" s="240">
        <f t="shared" ref="N193:N204" si="35">ROUND(L193*K193,3)</f>
        <v>0</v>
      </c>
      <c r="O193" s="240"/>
      <c r="P193" s="240"/>
      <c r="Q193" s="240"/>
      <c r="R193" s="36"/>
      <c r="T193" s="172" t="s">
        <v>20</v>
      </c>
      <c r="U193" s="43" t="s">
        <v>43</v>
      </c>
      <c r="V193" s="35"/>
      <c r="W193" s="173">
        <f t="shared" ref="W193:W204" si="36">V193*K193</f>
        <v>0</v>
      </c>
      <c r="X193" s="173">
        <v>1.16E-3</v>
      </c>
      <c r="Y193" s="173">
        <f t="shared" ref="Y193:Y204" si="37">X193*K193</f>
        <v>1.16E-3</v>
      </c>
      <c r="Z193" s="173">
        <v>0</v>
      </c>
      <c r="AA193" s="174">
        <f t="shared" ref="AA193:AA204" si="38">Z193*K193</f>
        <v>0</v>
      </c>
      <c r="AR193" s="17" t="s">
        <v>156</v>
      </c>
      <c r="AT193" s="17" t="s">
        <v>152</v>
      </c>
      <c r="AU193" s="17" t="s">
        <v>88</v>
      </c>
      <c r="AY193" s="17" t="s">
        <v>151</v>
      </c>
      <c r="BE193" s="109">
        <f t="shared" ref="BE193:BE204" si="39">IF(U193="základná",N193,0)</f>
        <v>0</v>
      </c>
      <c r="BF193" s="109">
        <f t="shared" ref="BF193:BF204" si="40">IF(U193="znížená",N193,0)</f>
        <v>0</v>
      </c>
      <c r="BG193" s="109">
        <f t="shared" ref="BG193:BG204" si="41">IF(U193="zákl. prenesená",N193,0)</f>
        <v>0</v>
      </c>
      <c r="BH193" s="109">
        <f t="shared" ref="BH193:BH204" si="42">IF(U193="zníž. prenesená",N193,0)</f>
        <v>0</v>
      </c>
      <c r="BI193" s="109">
        <f t="shared" ref="BI193:BI204" si="43">IF(U193="nulová",N193,0)</f>
        <v>0</v>
      </c>
      <c r="BJ193" s="17" t="s">
        <v>85</v>
      </c>
      <c r="BK193" s="175">
        <f t="shared" ref="BK193:BK204" si="44">ROUND(L193*K193,3)</f>
        <v>0</v>
      </c>
      <c r="BL193" s="17" t="s">
        <v>156</v>
      </c>
      <c r="BM193" s="17" t="s">
        <v>654</v>
      </c>
    </row>
    <row r="194" spans="2:65" s="1" customFormat="1" ht="22.5" customHeight="1">
      <c r="B194" s="34"/>
      <c r="C194" s="167" t="s">
        <v>340</v>
      </c>
      <c r="D194" s="167" t="s">
        <v>152</v>
      </c>
      <c r="E194" s="168" t="s">
        <v>247</v>
      </c>
      <c r="F194" s="241" t="s">
        <v>248</v>
      </c>
      <c r="G194" s="241"/>
      <c r="H194" s="241"/>
      <c r="I194" s="241"/>
      <c r="J194" s="169" t="s">
        <v>249</v>
      </c>
      <c r="K194" s="170">
        <v>0.36</v>
      </c>
      <c r="L194" s="239">
        <v>0</v>
      </c>
      <c r="M194" s="242"/>
      <c r="N194" s="240">
        <f t="shared" si="35"/>
        <v>0</v>
      </c>
      <c r="O194" s="240"/>
      <c r="P194" s="240"/>
      <c r="Q194" s="240"/>
      <c r="R194" s="36"/>
      <c r="T194" s="172" t="s">
        <v>20</v>
      </c>
      <c r="U194" s="43" t="s">
        <v>43</v>
      </c>
      <c r="V194" s="35"/>
      <c r="W194" s="173">
        <f t="shared" si="36"/>
        <v>0</v>
      </c>
      <c r="X194" s="173">
        <v>2.32341</v>
      </c>
      <c r="Y194" s="173">
        <f t="shared" si="37"/>
        <v>0.83642759999999994</v>
      </c>
      <c r="Z194" s="173">
        <v>0</v>
      </c>
      <c r="AA194" s="174">
        <f t="shared" si="38"/>
        <v>0</v>
      </c>
      <c r="AR194" s="17" t="s">
        <v>156</v>
      </c>
      <c r="AT194" s="17" t="s">
        <v>152</v>
      </c>
      <c r="AU194" s="17" t="s">
        <v>88</v>
      </c>
      <c r="AY194" s="17" t="s">
        <v>151</v>
      </c>
      <c r="BE194" s="109">
        <f t="shared" si="39"/>
        <v>0</v>
      </c>
      <c r="BF194" s="109">
        <f t="shared" si="40"/>
        <v>0</v>
      </c>
      <c r="BG194" s="109">
        <f t="shared" si="41"/>
        <v>0</v>
      </c>
      <c r="BH194" s="109">
        <f t="shared" si="42"/>
        <v>0</v>
      </c>
      <c r="BI194" s="109">
        <f t="shared" si="43"/>
        <v>0</v>
      </c>
      <c r="BJ194" s="17" t="s">
        <v>85</v>
      </c>
      <c r="BK194" s="175">
        <f t="shared" si="44"/>
        <v>0</v>
      </c>
      <c r="BL194" s="17" t="s">
        <v>156</v>
      </c>
      <c r="BM194" s="17" t="s">
        <v>655</v>
      </c>
    </row>
    <row r="195" spans="2:65" s="1" customFormat="1" ht="31.5" customHeight="1">
      <c r="B195" s="34"/>
      <c r="C195" s="167" t="s">
        <v>342</v>
      </c>
      <c r="D195" s="167" t="s">
        <v>152</v>
      </c>
      <c r="E195" s="168" t="s">
        <v>252</v>
      </c>
      <c r="F195" s="241" t="s">
        <v>253</v>
      </c>
      <c r="G195" s="241"/>
      <c r="H195" s="241"/>
      <c r="I195" s="241"/>
      <c r="J195" s="169" t="s">
        <v>165</v>
      </c>
      <c r="K195" s="170">
        <v>1</v>
      </c>
      <c r="L195" s="239">
        <v>0</v>
      </c>
      <c r="M195" s="242"/>
      <c r="N195" s="240">
        <f t="shared" si="35"/>
        <v>0</v>
      </c>
      <c r="O195" s="240"/>
      <c r="P195" s="240"/>
      <c r="Q195" s="240"/>
      <c r="R195" s="36"/>
      <c r="T195" s="172" t="s">
        <v>20</v>
      </c>
      <c r="U195" s="43" t="s">
        <v>43</v>
      </c>
      <c r="V195" s="35"/>
      <c r="W195" s="173">
        <f t="shared" si="36"/>
        <v>0</v>
      </c>
      <c r="X195" s="173">
        <v>0</v>
      </c>
      <c r="Y195" s="173">
        <f t="shared" si="37"/>
        <v>0</v>
      </c>
      <c r="Z195" s="173">
        <v>0</v>
      </c>
      <c r="AA195" s="174">
        <f t="shared" si="38"/>
        <v>0</v>
      </c>
      <c r="AR195" s="17" t="s">
        <v>156</v>
      </c>
      <c r="AT195" s="17" t="s">
        <v>152</v>
      </c>
      <c r="AU195" s="17" t="s">
        <v>88</v>
      </c>
      <c r="AY195" s="17" t="s">
        <v>151</v>
      </c>
      <c r="BE195" s="109">
        <f t="shared" si="39"/>
        <v>0</v>
      </c>
      <c r="BF195" s="109">
        <f t="shared" si="40"/>
        <v>0</v>
      </c>
      <c r="BG195" s="109">
        <f t="shared" si="41"/>
        <v>0</v>
      </c>
      <c r="BH195" s="109">
        <f t="shared" si="42"/>
        <v>0</v>
      </c>
      <c r="BI195" s="109">
        <f t="shared" si="43"/>
        <v>0</v>
      </c>
      <c r="BJ195" s="17" t="s">
        <v>85</v>
      </c>
      <c r="BK195" s="175">
        <f t="shared" si="44"/>
        <v>0</v>
      </c>
      <c r="BL195" s="17" t="s">
        <v>156</v>
      </c>
      <c r="BM195" s="17" t="s">
        <v>656</v>
      </c>
    </row>
    <row r="196" spans="2:65" s="1" customFormat="1" ht="31.5" customHeight="1">
      <c r="B196" s="34"/>
      <c r="C196" s="167" t="s">
        <v>344</v>
      </c>
      <c r="D196" s="167" t="s">
        <v>152</v>
      </c>
      <c r="E196" s="168" t="s">
        <v>256</v>
      </c>
      <c r="F196" s="241" t="s">
        <v>257</v>
      </c>
      <c r="G196" s="241"/>
      <c r="H196" s="241"/>
      <c r="I196" s="241"/>
      <c r="J196" s="169" t="s">
        <v>155</v>
      </c>
      <c r="K196" s="170">
        <v>35</v>
      </c>
      <c r="L196" s="239">
        <v>0</v>
      </c>
      <c r="M196" s="242"/>
      <c r="N196" s="240">
        <f t="shared" si="35"/>
        <v>0</v>
      </c>
      <c r="O196" s="240"/>
      <c r="P196" s="240"/>
      <c r="Q196" s="240"/>
      <c r="R196" s="36"/>
      <c r="T196" s="172" t="s">
        <v>20</v>
      </c>
      <c r="U196" s="43" t="s">
        <v>43</v>
      </c>
      <c r="V196" s="35"/>
      <c r="W196" s="173">
        <f t="shared" si="36"/>
        <v>0</v>
      </c>
      <c r="X196" s="173">
        <v>0</v>
      </c>
      <c r="Y196" s="173">
        <f t="shared" si="37"/>
        <v>0</v>
      </c>
      <c r="Z196" s="173">
        <v>0</v>
      </c>
      <c r="AA196" s="174">
        <f t="shared" si="38"/>
        <v>0</v>
      </c>
      <c r="AR196" s="17" t="s">
        <v>156</v>
      </c>
      <c r="AT196" s="17" t="s">
        <v>152</v>
      </c>
      <c r="AU196" s="17" t="s">
        <v>88</v>
      </c>
      <c r="AY196" s="17" t="s">
        <v>151</v>
      </c>
      <c r="BE196" s="109">
        <f t="shared" si="39"/>
        <v>0</v>
      </c>
      <c r="BF196" s="109">
        <f t="shared" si="40"/>
        <v>0</v>
      </c>
      <c r="BG196" s="109">
        <f t="shared" si="41"/>
        <v>0</v>
      </c>
      <c r="BH196" s="109">
        <f t="shared" si="42"/>
        <v>0</v>
      </c>
      <c r="BI196" s="109">
        <f t="shared" si="43"/>
        <v>0</v>
      </c>
      <c r="BJ196" s="17" t="s">
        <v>85</v>
      </c>
      <c r="BK196" s="175">
        <f t="shared" si="44"/>
        <v>0</v>
      </c>
      <c r="BL196" s="17" t="s">
        <v>156</v>
      </c>
      <c r="BM196" s="17" t="s">
        <v>657</v>
      </c>
    </row>
    <row r="197" spans="2:65" s="1" customFormat="1" ht="44.25" customHeight="1">
      <c r="B197" s="34"/>
      <c r="C197" s="167" t="s">
        <v>346</v>
      </c>
      <c r="D197" s="167" t="s">
        <v>152</v>
      </c>
      <c r="E197" s="168" t="s">
        <v>260</v>
      </c>
      <c r="F197" s="241" t="s">
        <v>261</v>
      </c>
      <c r="G197" s="241"/>
      <c r="H197" s="241"/>
      <c r="I197" s="241"/>
      <c r="J197" s="169" t="s">
        <v>155</v>
      </c>
      <c r="K197" s="170">
        <v>35</v>
      </c>
      <c r="L197" s="239">
        <v>0</v>
      </c>
      <c r="M197" s="242"/>
      <c r="N197" s="240">
        <f t="shared" si="35"/>
        <v>0</v>
      </c>
      <c r="O197" s="240"/>
      <c r="P197" s="240"/>
      <c r="Q197" s="240"/>
      <c r="R197" s="36"/>
      <c r="T197" s="172" t="s">
        <v>20</v>
      </c>
      <c r="U197" s="43" t="s">
        <v>43</v>
      </c>
      <c r="V197" s="35"/>
      <c r="W197" s="173">
        <f t="shared" si="36"/>
        <v>0</v>
      </c>
      <c r="X197" s="173">
        <v>0</v>
      </c>
      <c r="Y197" s="173">
        <f t="shared" si="37"/>
        <v>0</v>
      </c>
      <c r="Z197" s="173">
        <v>0</v>
      </c>
      <c r="AA197" s="174">
        <f t="shared" si="38"/>
        <v>0</v>
      </c>
      <c r="AR197" s="17" t="s">
        <v>156</v>
      </c>
      <c r="AT197" s="17" t="s">
        <v>152</v>
      </c>
      <c r="AU197" s="17" t="s">
        <v>88</v>
      </c>
      <c r="AY197" s="17" t="s">
        <v>151</v>
      </c>
      <c r="BE197" s="109">
        <f t="shared" si="39"/>
        <v>0</v>
      </c>
      <c r="BF197" s="109">
        <f t="shared" si="40"/>
        <v>0</v>
      </c>
      <c r="BG197" s="109">
        <f t="shared" si="41"/>
        <v>0</v>
      </c>
      <c r="BH197" s="109">
        <f t="shared" si="42"/>
        <v>0</v>
      </c>
      <c r="BI197" s="109">
        <f t="shared" si="43"/>
        <v>0</v>
      </c>
      <c r="BJ197" s="17" t="s">
        <v>85</v>
      </c>
      <c r="BK197" s="175">
        <f t="shared" si="44"/>
        <v>0</v>
      </c>
      <c r="BL197" s="17" t="s">
        <v>156</v>
      </c>
      <c r="BM197" s="17" t="s">
        <v>658</v>
      </c>
    </row>
    <row r="198" spans="2:65" s="1" customFormat="1" ht="22.5" customHeight="1">
      <c r="B198" s="34"/>
      <c r="C198" s="176" t="s">
        <v>348</v>
      </c>
      <c r="D198" s="176" t="s">
        <v>158</v>
      </c>
      <c r="E198" s="177" t="s">
        <v>264</v>
      </c>
      <c r="F198" s="245" t="s">
        <v>265</v>
      </c>
      <c r="G198" s="245"/>
      <c r="H198" s="245"/>
      <c r="I198" s="245"/>
      <c r="J198" s="178" t="s">
        <v>266</v>
      </c>
      <c r="K198" s="179">
        <v>1.26</v>
      </c>
      <c r="L198" s="246">
        <v>0</v>
      </c>
      <c r="M198" s="247"/>
      <c r="N198" s="248">
        <f t="shared" si="35"/>
        <v>0</v>
      </c>
      <c r="O198" s="240"/>
      <c r="P198" s="240"/>
      <c r="Q198" s="240"/>
      <c r="R198" s="36"/>
      <c r="T198" s="172" t="s">
        <v>20</v>
      </c>
      <c r="U198" s="43" t="s">
        <v>43</v>
      </c>
      <c r="V198" s="35"/>
      <c r="W198" s="173">
        <f t="shared" si="36"/>
        <v>0</v>
      </c>
      <c r="X198" s="173">
        <v>1</v>
      </c>
      <c r="Y198" s="173">
        <f t="shared" si="37"/>
        <v>1.26</v>
      </c>
      <c r="Z198" s="173">
        <v>0</v>
      </c>
      <c r="AA198" s="174">
        <f t="shared" si="38"/>
        <v>0</v>
      </c>
      <c r="AR198" s="17" t="s">
        <v>161</v>
      </c>
      <c r="AT198" s="17" t="s">
        <v>158</v>
      </c>
      <c r="AU198" s="17" t="s">
        <v>88</v>
      </c>
      <c r="AY198" s="17" t="s">
        <v>151</v>
      </c>
      <c r="BE198" s="109">
        <f t="shared" si="39"/>
        <v>0</v>
      </c>
      <c r="BF198" s="109">
        <f t="shared" si="40"/>
        <v>0</v>
      </c>
      <c r="BG198" s="109">
        <f t="shared" si="41"/>
        <v>0</v>
      </c>
      <c r="BH198" s="109">
        <f t="shared" si="42"/>
        <v>0</v>
      </c>
      <c r="BI198" s="109">
        <f t="shared" si="43"/>
        <v>0</v>
      </c>
      <c r="BJ198" s="17" t="s">
        <v>85</v>
      </c>
      <c r="BK198" s="175">
        <f t="shared" si="44"/>
        <v>0</v>
      </c>
      <c r="BL198" s="17" t="s">
        <v>156</v>
      </c>
      <c r="BM198" s="17" t="s">
        <v>659</v>
      </c>
    </row>
    <row r="199" spans="2:65" s="1" customFormat="1" ht="31.5" customHeight="1">
      <c r="B199" s="34"/>
      <c r="C199" s="167" t="s">
        <v>156</v>
      </c>
      <c r="D199" s="167" t="s">
        <v>152</v>
      </c>
      <c r="E199" s="168" t="s">
        <v>269</v>
      </c>
      <c r="F199" s="241" t="s">
        <v>270</v>
      </c>
      <c r="G199" s="241"/>
      <c r="H199" s="241"/>
      <c r="I199" s="241"/>
      <c r="J199" s="169" t="s">
        <v>155</v>
      </c>
      <c r="K199" s="170">
        <v>35</v>
      </c>
      <c r="L199" s="239">
        <v>0</v>
      </c>
      <c r="M199" s="242"/>
      <c r="N199" s="240">
        <f t="shared" si="35"/>
        <v>0</v>
      </c>
      <c r="O199" s="240"/>
      <c r="P199" s="240"/>
      <c r="Q199" s="240"/>
      <c r="R199" s="36"/>
      <c r="T199" s="172" t="s">
        <v>20</v>
      </c>
      <c r="U199" s="43" t="s">
        <v>43</v>
      </c>
      <c r="V199" s="35"/>
      <c r="W199" s="173">
        <f t="shared" si="36"/>
        <v>0</v>
      </c>
      <c r="X199" s="173">
        <v>0</v>
      </c>
      <c r="Y199" s="173">
        <f t="shared" si="37"/>
        <v>0</v>
      </c>
      <c r="Z199" s="173">
        <v>0</v>
      </c>
      <c r="AA199" s="174">
        <f t="shared" si="38"/>
        <v>0</v>
      </c>
      <c r="AR199" s="17" t="s">
        <v>156</v>
      </c>
      <c r="AT199" s="17" t="s">
        <v>152</v>
      </c>
      <c r="AU199" s="17" t="s">
        <v>88</v>
      </c>
      <c r="AY199" s="17" t="s">
        <v>151</v>
      </c>
      <c r="BE199" s="109">
        <f t="shared" si="39"/>
        <v>0</v>
      </c>
      <c r="BF199" s="109">
        <f t="shared" si="40"/>
        <v>0</v>
      </c>
      <c r="BG199" s="109">
        <f t="shared" si="41"/>
        <v>0</v>
      </c>
      <c r="BH199" s="109">
        <f t="shared" si="42"/>
        <v>0</v>
      </c>
      <c r="BI199" s="109">
        <f t="shared" si="43"/>
        <v>0</v>
      </c>
      <c r="BJ199" s="17" t="s">
        <v>85</v>
      </c>
      <c r="BK199" s="175">
        <f t="shared" si="44"/>
        <v>0</v>
      </c>
      <c r="BL199" s="17" t="s">
        <v>156</v>
      </c>
      <c r="BM199" s="17" t="s">
        <v>660</v>
      </c>
    </row>
    <row r="200" spans="2:65" s="1" customFormat="1" ht="22.5" customHeight="1">
      <c r="B200" s="34"/>
      <c r="C200" s="176" t="s">
        <v>351</v>
      </c>
      <c r="D200" s="176" t="s">
        <v>158</v>
      </c>
      <c r="E200" s="177" t="s">
        <v>273</v>
      </c>
      <c r="F200" s="245" t="s">
        <v>274</v>
      </c>
      <c r="G200" s="245"/>
      <c r="H200" s="245"/>
      <c r="I200" s="245"/>
      <c r="J200" s="178" t="s">
        <v>155</v>
      </c>
      <c r="K200" s="179">
        <v>35</v>
      </c>
      <c r="L200" s="246">
        <v>0</v>
      </c>
      <c r="M200" s="247"/>
      <c r="N200" s="248">
        <f t="shared" si="35"/>
        <v>0</v>
      </c>
      <c r="O200" s="240"/>
      <c r="P200" s="240"/>
      <c r="Q200" s="240"/>
      <c r="R200" s="36"/>
      <c r="T200" s="172" t="s">
        <v>20</v>
      </c>
      <c r="U200" s="43" t="s">
        <v>43</v>
      </c>
      <c r="V200" s="35"/>
      <c r="W200" s="173">
        <f t="shared" si="36"/>
        <v>0</v>
      </c>
      <c r="X200" s="173">
        <v>2.1000000000000001E-4</v>
      </c>
      <c r="Y200" s="173">
        <f t="shared" si="37"/>
        <v>7.3500000000000006E-3</v>
      </c>
      <c r="Z200" s="173">
        <v>0</v>
      </c>
      <c r="AA200" s="174">
        <f t="shared" si="38"/>
        <v>0</v>
      </c>
      <c r="AR200" s="17" t="s">
        <v>161</v>
      </c>
      <c r="AT200" s="17" t="s">
        <v>158</v>
      </c>
      <c r="AU200" s="17" t="s">
        <v>88</v>
      </c>
      <c r="AY200" s="17" t="s">
        <v>151</v>
      </c>
      <c r="BE200" s="109">
        <f t="shared" si="39"/>
        <v>0</v>
      </c>
      <c r="BF200" s="109">
        <f t="shared" si="40"/>
        <v>0</v>
      </c>
      <c r="BG200" s="109">
        <f t="shared" si="41"/>
        <v>0</v>
      </c>
      <c r="BH200" s="109">
        <f t="shared" si="42"/>
        <v>0</v>
      </c>
      <c r="BI200" s="109">
        <f t="shared" si="43"/>
        <v>0</v>
      </c>
      <c r="BJ200" s="17" t="s">
        <v>85</v>
      </c>
      <c r="BK200" s="175">
        <f t="shared" si="44"/>
        <v>0</v>
      </c>
      <c r="BL200" s="17" t="s">
        <v>156</v>
      </c>
      <c r="BM200" s="17" t="s">
        <v>661</v>
      </c>
    </row>
    <row r="201" spans="2:65" s="1" customFormat="1" ht="44.25" customHeight="1">
      <c r="B201" s="34"/>
      <c r="C201" s="167" t="s">
        <v>353</v>
      </c>
      <c r="D201" s="167" t="s">
        <v>152</v>
      </c>
      <c r="E201" s="168" t="s">
        <v>277</v>
      </c>
      <c r="F201" s="241" t="s">
        <v>278</v>
      </c>
      <c r="G201" s="241"/>
      <c r="H201" s="241"/>
      <c r="I201" s="241"/>
      <c r="J201" s="169" t="s">
        <v>155</v>
      </c>
      <c r="K201" s="170">
        <v>35</v>
      </c>
      <c r="L201" s="239">
        <v>0</v>
      </c>
      <c r="M201" s="242"/>
      <c r="N201" s="240">
        <f t="shared" si="35"/>
        <v>0</v>
      </c>
      <c r="O201" s="240"/>
      <c r="P201" s="240"/>
      <c r="Q201" s="240"/>
      <c r="R201" s="36"/>
      <c r="T201" s="172" t="s">
        <v>20</v>
      </c>
      <c r="U201" s="43" t="s">
        <v>43</v>
      </c>
      <c r="V201" s="35"/>
      <c r="W201" s="173">
        <f t="shared" si="36"/>
        <v>0</v>
      </c>
      <c r="X201" s="173">
        <v>0</v>
      </c>
      <c r="Y201" s="173">
        <f t="shared" si="37"/>
        <v>0</v>
      </c>
      <c r="Z201" s="173">
        <v>0</v>
      </c>
      <c r="AA201" s="174">
        <f t="shared" si="38"/>
        <v>0</v>
      </c>
      <c r="AR201" s="17" t="s">
        <v>156</v>
      </c>
      <c r="AT201" s="17" t="s">
        <v>152</v>
      </c>
      <c r="AU201" s="17" t="s">
        <v>88</v>
      </c>
      <c r="AY201" s="17" t="s">
        <v>151</v>
      </c>
      <c r="BE201" s="109">
        <f t="shared" si="39"/>
        <v>0</v>
      </c>
      <c r="BF201" s="109">
        <f t="shared" si="40"/>
        <v>0</v>
      </c>
      <c r="BG201" s="109">
        <f t="shared" si="41"/>
        <v>0</v>
      </c>
      <c r="BH201" s="109">
        <f t="shared" si="42"/>
        <v>0</v>
      </c>
      <c r="BI201" s="109">
        <f t="shared" si="43"/>
        <v>0</v>
      </c>
      <c r="BJ201" s="17" t="s">
        <v>85</v>
      </c>
      <c r="BK201" s="175">
        <f t="shared" si="44"/>
        <v>0</v>
      </c>
      <c r="BL201" s="17" t="s">
        <v>156</v>
      </c>
      <c r="BM201" s="17" t="s">
        <v>662</v>
      </c>
    </row>
    <row r="202" spans="2:65" s="1" customFormat="1" ht="31.5" customHeight="1">
      <c r="B202" s="34"/>
      <c r="C202" s="167" t="s">
        <v>355</v>
      </c>
      <c r="D202" s="167" t="s">
        <v>152</v>
      </c>
      <c r="E202" s="168" t="s">
        <v>281</v>
      </c>
      <c r="F202" s="241" t="s">
        <v>282</v>
      </c>
      <c r="G202" s="241"/>
      <c r="H202" s="241"/>
      <c r="I202" s="241"/>
      <c r="J202" s="169" t="s">
        <v>155</v>
      </c>
      <c r="K202" s="170">
        <v>1</v>
      </c>
      <c r="L202" s="239">
        <v>0</v>
      </c>
      <c r="M202" s="242"/>
      <c r="N202" s="240">
        <f t="shared" si="35"/>
        <v>0</v>
      </c>
      <c r="O202" s="240"/>
      <c r="P202" s="240"/>
      <c r="Q202" s="240"/>
      <c r="R202" s="36"/>
      <c r="T202" s="172" t="s">
        <v>20</v>
      </c>
      <c r="U202" s="43" t="s">
        <v>43</v>
      </c>
      <c r="V202" s="35"/>
      <c r="W202" s="173">
        <f t="shared" si="36"/>
        <v>0</v>
      </c>
      <c r="X202" s="173">
        <v>1.0000000000000001E-5</v>
      </c>
      <c r="Y202" s="173">
        <f t="shared" si="37"/>
        <v>1.0000000000000001E-5</v>
      </c>
      <c r="Z202" s="173">
        <v>0</v>
      </c>
      <c r="AA202" s="174">
        <f t="shared" si="38"/>
        <v>0</v>
      </c>
      <c r="AR202" s="17" t="s">
        <v>156</v>
      </c>
      <c r="AT202" s="17" t="s">
        <v>152</v>
      </c>
      <c r="AU202" s="17" t="s">
        <v>88</v>
      </c>
      <c r="AY202" s="17" t="s">
        <v>151</v>
      </c>
      <c r="BE202" s="109">
        <f t="shared" si="39"/>
        <v>0</v>
      </c>
      <c r="BF202" s="109">
        <f t="shared" si="40"/>
        <v>0</v>
      </c>
      <c r="BG202" s="109">
        <f t="shared" si="41"/>
        <v>0</v>
      </c>
      <c r="BH202" s="109">
        <f t="shared" si="42"/>
        <v>0</v>
      </c>
      <c r="BI202" s="109">
        <f t="shared" si="43"/>
        <v>0</v>
      </c>
      <c r="BJ202" s="17" t="s">
        <v>85</v>
      </c>
      <c r="BK202" s="175">
        <f t="shared" si="44"/>
        <v>0</v>
      </c>
      <c r="BL202" s="17" t="s">
        <v>156</v>
      </c>
      <c r="BM202" s="17" t="s">
        <v>663</v>
      </c>
    </row>
    <row r="203" spans="2:65" s="1" customFormat="1" ht="31.5" customHeight="1">
      <c r="B203" s="34"/>
      <c r="C203" s="176" t="s">
        <v>357</v>
      </c>
      <c r="D203" s="176" t="s">
        <v>158</v>
      </c>
      <c r="E203" s="177" t="s">
        <v>285</v>
      </c>
      <c r="F203" s="245" t="s">
        <v>286</v>
      </c>
      <c r="G203" s="245"/>
      <c r="H203" s="245"/>
      <c r="I203" s="245"/>
      <c r="J203" s="178" t="s">
        <v>165</v>
      </c>
      <c r="K203" s="179">
        <v>1</v>
      </c>
      <c r="L203" s="246">
        <v>0</v>
      </c>
      <c r="M203" s="247"/>
      <c r="N203" s="248">
        <f t="shared" si="35"/>
        <v>0</v>
      </c>
      <c r="O203" s="240"/>
      <c r="P203" s="240"/>
      <c r="Q203" s="240"/>
      <c r="R203" s="36"/>
      <c r="T203" s="172" t="s">
        <v>20</v>
      </c>
      <c r="U203" s="43" t="s">
        <v>43</v>
      </c>
      <c r="V203" s="35"/>
      <c r="W203" s="173">
        <f t="shared" si="36"/>
        <v>0</v>
      </c>
      <c r="X203" s="173">
        <v>4.8300000000000001E-3</v>
      </c>
      <c r="Y203" s="173">
        <f t="shared" si="37"/>
        <v>4.8300000000000001E-3</v>
      </c>
      <c r="Z203" s="173">
        <v>0</v>
      </c>
      <c r="AA203" s="174">
        <f t="shared" si="38"/>
        <v>0</v>
      </c>
      <c r="AR203" s="17" t="s">
        <v>161</v>
      </c>
      <c r="AT203" s="17" t="s">
        <v>158</v>
      </c>
      <c r="AU203" s="17" t="s">
        <v>88</v>
      </c>
      <c r="AY203" s="17" t="s">
        <v>151</v>
      </c>
      <c r="BE203" s="109">
        <f t="shared" si="39"/>
        <v>0</v>
      </c>
      <c r="BF203" s="109">
        <f t="shared" si="40"/>
        <v>0</v>
      </c>
      <c r="BG203" s="109">
        <f t="shared" si="41"/>
        <v>0</v>
      </c>
      <c r="BH203" s="109">
        <f t="shared" si="42"/>
        <v>0</v>
      </c>
      <c r="BI203" s="109">
        <f t="shared" si="43"/>
        <v>0</v>
      </c>
      <c r="BJ203" s="17" t="s">
        <v>85</v>
      </c>
      <c r="BK203" s="175">
        <f t="shared" si="44"/>
        <v>0</v>
      </c>
      <c r="BL203" s="17" t="s">
        <v>156</v>
      </c>
      <c r="BM203" s="17" t="s">
        <v>664</v>
      </c>
    </row>
    <row r="204" spans="2:65" s="1" customFormat="1" ht="57" customHeight="1">
      <c r="B204" s="34"/>
      <c r="C204" s="167" t="s">
        <v>359</v>
      </c>
      <c r="D204" s="167" t="s">
        <v>152</v>
      </c>
      <c r="E204" s="168" t="s">
        <v>289</v>
      </c>
      <c r="F204" s="241" t="s">
        <v>290</v>
      </c>
      <c r="G204" s="241"/>
      <c r="H204" s="241"/>
      <c r="I204" s="241"/>
      <c r="J204" s="169" t="s">
        <v>165</v>
      </c>
      <c r="K204" s="170">
        <v>1</v>
      </c>
      <c r="L204" s="239">
        <v>0</v>
      </c>
      <c r="M204" s="242"/>
      <c r="N204" s="240">
        <f t="shared" si="35"/>
        <v>0</v>
      </c>
      <c r="O204" s="240"/>
      <c r="P204" s="240"/>
      <c r="Q204" s="240"/>
      <c r="R204" s="36"/>
      <c r="T204" s="172" t="s">
        <v>20</v>
      </c>
      <c r="U204" s="43" t="s">
        <v>43</v>
      </c>
      <c r="V204" s="35"/>
      <c r="W204" s="173">
        <f t="shared" si="36"/>
        <v>0</v>
      </c>
      <c r="X204" s="173">
        <v>0</v>
      </c>
      <c r="Y204" s="173">
        <f t="shared" si="37"/>
        <v>0</v>
      </c>
      <c r="Z204" s="173">
        <v>0</v>
      </c>
      <c r="AA204" s="174">
        <f t="shared" si="38"/>
        <v>0</v>
      </c>
      <c r="AR204" s="17" t="s">
        <v>156</v>
      </c>
      <c r="AT204" s="17" t="s">
        <v>152</v>
      </c>
      <c r="AU204" s="17" t="s">
        <v>88</v>
      </c>
      <c r="AY204" s="17" t="s">
        <v>151</v>
      </c>
      <c r="BE204" s="109">
        <f t="shared" si="39"/>
        <v>0</v>
      </c>
      <c r="BF204" s="109">
        <f t="shared" si="40"/>
        <v>0</v>
      </c>
      <c r="BG204" s="109">
        <f t="shared" si="41"/>
        <v>0</v>
      </c>
      <c r="BH204" s="109">
        <f t="shared" si="42"/>
        <v>0</v>
      </c>
      <c r="BI204" s="109">
        <f t="shared" si="43"/>
        <v>0</v>
      </c>
      <c r="BJ204" s="17" t="s">
        <v>85</v>
      </c>
      <c r="BK204" s="175">
        <f t="shared" si="44"/>
        <v>0</v>
      </c>
      <c r="BL204" s="17" t="s">
        <v>156</v>
      </c>
      <c r="BM204" s="17" t="s">
        <v>665</v>
      </c>
    </row>
    <row r="205" spans="2:65" s="9" customFormat="1" ht="29.85" customHeight="1">
      <c r="B205" s="156"/>
      <c r="C205" s="157"/>
      <c r="D205" s="166" t="s">
        <v>631</v>
      </c>
      <c r="E205" s="166"/>
      <c r="F205" s="166"/>
      <c r="G205" s="166"/>
      <c r="H205" s="166"/>
      <c r="I205" s="166"/>
      <c r="J205" s="166"/>
      <c r="K205" s="166"/>
      <c r="L205" s="166"/>
      <c r="M205" s="166"/>
      <c r="N205" s="234">
        <f>BK205</f>
        <v>0</v>
      </c>
      <c r="O205" s="235"/>
      <c r="P205" s="235"/>
      <c r="Q205" s="235"/>
      <c r="R205" s="159"/>
      <c r="T205" s="160"/>
      <c r="U205" s="157"/>
      <c r="V205" s="157"/>
      <c r="W205" s="161">
        <f>W206+W229</f>
        <v>0</v>
      </c>
      <c r="X205" s="157"/>
      <c r="Y205" s="161">
        <f>Y206+Y229</f>
        <v>2.5794776000000006</v>
      </c>
      <c r="Z205" s="157"/>
      <c r="AA205" s="162">
        <f>AA206+AA229</f>
        <v>0</v>
      </c>
      <c r="AR205" s="163" t="s">
        <v>88</v>
      </c>
      <c r="AT205" s="164" t="s">
        <v>75</v>
      </c>
      <c r="AU205" s="164" t="s">
        <v>82</v>
      </c>
      <c r="AY205" s="163" t="s">
        <v>151</v>
      </c>
      <c r="BK205" s="165">
        <f>BK206+BK229</f>
        <v>0</v>
      </c>
    </row>
    <row r="206" spans="2:65" s="9" customFormat="1" ht="14.85" customHeight="1">
      <c r="B206" s="156"/>
      <c r="C206" s="157"/>
      <c r="D206" s="166" t="s">
        <v>119</v>
      </c>
      <c r="E206" s="166"/>
      <c r="F206" s="166"/>
      <c r="G206" s="166"/>
      <c r="H206" s="166"/>
      <c r="I206" s="166"/>
      <c r="J206" s="166"/>
      <c r="K206" s="166"/>
      <c r="L206" s="166"/>
      <c r="M206" s="166"/>
      <c r="N206" s="236">
        <f>BK206</f>
        <v>0</v>
      </c>
      <c r="O206" s="237"/>
      <c r="P206" s="237"/>
      <c r="Q206" s="237"/>
      <c r="R206" s="159"/>
      <c r="T206" s="160"/>
      <c r="U206" s="157"/>
      <c r="V206" s="157"/>
      <c r="W206" s="161">
        <f>SUM(W207:W228)</f>
        <v>0</v>
      </c>
      <c r="X206" s="157"/>
      <c r="Y206" s="161">
        <f>SUM(Y207:Y228)</f>
        <v>0.10760000000000002</v>
      </c>
      <c r="Z206" s="157"/>
      <c r="AA206" s="162">
        <f>SUM(AA207:AA228)</f>
        <v>0</v>
      </c>
      <c r="AR206" s="163" t="s">
        <v>88</v>
      </c>
      <c r="AT206" s="164" t="s">
        <v>75</v>
      </c>
      <c r="AU206" s="164" t="s">
        <v>85</v>
      </c>
      <c r="AY206" s="163" t="s">
        <v>151</v>
      </c>
      <c r="BK206" s="165">
        <f>SUM(BK207:BK228)</f>
        <v>0</v>
      </c>
    </row>
    <row r="207" spans="2:65" s="1" customFormat="1" ht="31.5" customHeight="1">
      <c r="B207" s="34"/>
      <c r="C207" s="167" t="s">
        <v>363</v>
      </c>
      <c r="D207" s="167" t="s">
        <v>152</v>
      </c>
      <c r="E207" s="168" t="s">
        <v>153</v>
      </c>
      <c r="F207" s="241" t="s">
        <v>154</v>
      </c>
      <c r="G207" s="241"/>
      <c r="H207" s="241"/>
      <c r="I207" s="241"/>
      <c r="J207" s="169" t="s">
        <v>155</v>
      </c>
      <c r="K207" s="170">
        <v>2</v>
      </c>
      <c r="L207" s="239">
        <v>0</v>
      </c>
      <c r="M207" s="242"/>
      <c r="N207" s="240">
        <f t="shared" ref="N207:N228" si="45">ROUND(L207*K207,3)</f>
        <v>0</v>
      </c>
      <c r="O207" s="240"/>
      <c r="P207" s="240"/>
      <c r="Q207" s="240"/>
      <c r="R207" s="36"/>
      <c r="T207" s="172" t="s">
        <v>20</v>
      </c>
      <c r="U207" s="43" t="s">
        <v>43</v>
      </c>
      <c r="V207" s="35"/>
      <c r="W207" s="173">
        <f t="shared" ref="W207:W228" si="46">V207*K207</f>
        <v>0</v>
      </c>
      <c r="X207" s="173">
        <v>0</v>
      </c>
      <c r="Y207" s="173">
        <f t="shared" ref="Y207:Y228" si="47">X207*K207</f>
        <v>0</v>
      </c>
      <c r="Z207" s="173">
        <v>0</v>
      </c>
      <c r="AA207" s="174">
        <f t="shared" ref="AA207:AA228" si="48">Z207*K207</f>
        <v>0</v>
      </c>
      <c r="AR207" s="17" t="s">
        <v>156</v>
      </c>
      <c r="AT207" s="17" t="s">
        <v>152</v>
      </c>
      <c r="AU207" s="17" t="s">
        <v>88</v>
      </c>
      <c r="AY207" s="17" t="s">
        <v>151</v>
      </c>
      <c r="BE207" s="109">
        <f t="shared" ref="BE207:BE228" si="49">IF(U207="základná",N207,0)</f>
        <v>0</v>
      </c>
      <c r="BF207" s="109">
        <f t="shared" ref="BF207:BF228" si="50">IF(U207="znížená",N207,0)</f>
        <v>0</v>
      </c>
      <c r="BG207" s="109">
        <f t="shared" ref="BG207:BG228" si="51">IF(U207="zákl. prenesená",N207,0)</f>
        <v>0</v>
      </c>
      <c r="BH207" s="109">
        <f t="shared" ref="BH207:BH228" si="52">IF(U207="zníž. prenesená",N207,0)</f>
        <v>0</v>
      </c>
      <c r="BI207" s="109">
        <f t="shared" ref="BI207:BI228" si="53">IF(U207="nulová",N207,0)</f>
        <v>0</v>
      </c>
      <c r="BJ207" s="17" t="s">
        <v>85</v>
      </c>
      <c r="BK207" s="175">
        <f t="shared" ref="BK207:BK228" si="54">ROUND(L207*K207,3)</f>
        <v>0</v>
      </c>
      <c r="BL207" s="17" t="s">
        <v>156</v>
      </c>
      <c r="BM207" s="17" t="s">
        <v>666</v>
      </c>
    </row>
    <row r="208" spans="2:65" s="1" customFormat="1" ht="22.5" customHeight="1">
      <c r="B208" s="34"/>
      <c r="C208" s="176" t="s">
        <v>365</v>
      </c>
      <c r="D208" s="176" t="s">
        <v>158</v>
      </c>
      <c r="E208" s="177" t="s">
        <v>159</v>
      </c>
      <c r="F208" s="245" t="s">
        <v>160</v>
      </c>
      <c r="G208" s="245"/>
      <c r="H208" s="245"/>
      <c r="I208" s="245"/>
      <c r="J208" s="178" t="s">
        <v>155</v>
      </c>
      <c r="K208" s="179">
        <v>2</v>
      </c>
      <c r="L208" s="246">
        <v>0</v>
      </c>
      <c r="M208" s="247"/>
      <c r="N208" s="248">
        <f t="shared" si="45"/>
        <v>0</v>
      </c>
      <c r="O208" s="240"/>
      <c r="P208" s="240"/>
      <c r="Q208" s="240"/>
      <c r="R208" s="36"/>
      <c r="T208" s="172" t="s">
        <v>20</v>
      </c>
      <c r="U208" s="43" t="s">
        <v>43</v>
      </c>
      <c r="V208" s="35"/>
      <c r="W208" s="173">
        <f t="shared" si="46"/>
        <v>0</v>
      </c>
      <c r="X208" s="173">
        <v>1.0200000000000001E-3</v>
      </c>
      <c r="Y208" s="173">
        <f t="shared" si="47"/>
        <v>2.0400000000000001E-3</v>
      </c>
      <c r="Z208" s="173">
        <v>0</v>
      </c>
      <c r="AA208" s="174">
        <f t="shared" si="48"/>
        <v>0</v>
      </c>
      <c r="AR208" s="17" t="s">
        <v>161</v>
      </c>
      <c r="AT208" s="17" t="s">
        <v>158</v>
      </c>
      <c r="AU208" s="17" t="s">
        <v>88</v>
      </c>
      <c r="AY208" s="17" t="s">
        <v>151</v>
      </c>
      <c r="BE208" s="109">
        <f t="shared" si="49"/>
        <v>0</v>
      </c>
      <c r="BF208" s="109">
        <f t="shared" si="50"/>
        <v>0</v>
      </c>
      <c r="BG208" s="109">
        <f t="shared" si="51"/>
        <v>0</v>
      </c>
      <c r="BH208" s="109">
        <f t="shared" si="52"/>
        <v>0</v>
      </c>
      <c r="BI208" s="109">
        <f t="shared" si="53"/>
        <v>0</v>
      </c>
      <c r="BJ208" s="17" t="s">
        <v>85</v>
      </c>
      <c r="BK208" s="175">
        <f t="shared" si="54"/>
        <v>0</v>
      </c>
      <c r="BL208" s="17" t="s">
        <v>156</v>
      </c>
      <c r="BM208" s="17" t="s">
        <v>667</v>
      </c>
    </row>
    <row r="209" spans="2:65" s="1" customFormat="1" ht="31.5" customHeight="1">
      <c r="B209" s="34"/>
      <c r="C209" s="167" t="s">
        <v>368</v>
      </c>
      <c r="D209" s="167" t="s">
        <v>152</v>
      </c>
      <c r="E209" s="168" t="s">
        <v>163</v>
      </c>
      <c r="F209" s="241" t="s">
        <v>164</v>
      </c>
      <c r="G209" s="241"/>
      <c r="H209" s="241"/>
      <c r="I209" s="241"/>
      <c r="J209" s="169" t="s">
        <v>165</v>
      </c>
      <c r="K209" s="170">
        <v>1</v>
      </c>
      <c r="L209" s="239">
        <v>0</v>
      </c>
      <c r="M209" s="242"/>
      <c r="N209" s="240">
        <f t="shared" si="45"/>
        <v>0</v>
      </c>
      <c r="O209" s="240"/>
      <c r="P209" s="240"/>
      <c r="Q209" s="240"/>
      <c r="R209" s="36"/>
      <c r="T209" s="172" t="s">
        <v>20</v>
      </c>
      <c r="U209" s="43" t="s">
        <v>43</v>
      </c>
      <c r="V209" s="35"/>
      <c r="W209" s="173">
        <f t="shared" si="46"/>
        <v>0</v>
      </c>
      <c r="X209" s="173">
        <v>0</v>
      </c>
      <c r="Y209" s="173">
        <f t="shared" si="47"/>
        <v>0</v>
      </c>
      <c r="Z209" s="173">
        <v>0</v>
      </c>
      <c r="AA209" s="174">
        <f t="shared" si="48"/>
        <v>0</v>
      </c>
      <c r="AR209" s="17" t="s">
        <v>156</v>
      </c>
      <c r="AT209" s="17" t="s">
        <v>152</v>
      </c>
      <c r="AU209" s="17" t="s">
        <v>88</v>
      </c>
      <c r="AY209" s="17" t="s">
        <v>151</v>
      </c>
      <c r="BE209" s="109">
        <f t="shared" si="49"/>
        <v>0</v>
      </c>
      <c r="BF209" s="109">
        <f t="shared" si="50"/>
        <v>0</v>
      </c>
      <c r="BG209" s="109">
        <f t="shared" si="51"/>
        <v>0</v>
      </c>
      <c r="BH209" s="109">
        <f t="shared" si="52"/>
        <v>0</v>
      </c>
      <c r="BI209" s="109">
        <f t="shared" si="53"/>
        <v>0</v>
      </c>
      <c r="BJ209" s="17" t="s">
        <v>85</v>
      </c>
      <c r="BK209" s="175">
        <f t="shared" si="54"/>
        <v>0</v>
      </c>
      <c r="BL209" s="17" t="s">
        <v>156</v>
      </c>
      <c r="BM209" s="17" t="s">
        <v>668</v>
      </c>
    </row>
    <row r="210" spans="2:65" s="1" customFormat="1" ht="22.5" customHeight="1">
      <c r="B210" s="34"/>
      <c r="C210" s="176" t="s">
        <v>370</v>
      </c>
      <c r="D210" s="176" t="s">
        <v>158</v>
      </c>
      <c r="E210" s="177" t="s">
        <v>167</v>
      </c>
      <c r="F210" s="245" t="s">
        <v>168</v>
      </c>
      <c r="G210" s="245"/>
      <c r="H210" s="245"/>
      <c r="I210" s="245"/>
      <c r="J210" s="178" t="s">
        <v>165</v>
      </c>
      <c r="K210" s="179">
        <v>1</v>
      </c>
      <c r="L210" s="246">
        <v>0</v>
      </c>
      <c r="M210" s="247"/>
      <c r="N210" s="248">
        <f t="shared" si="45"/>
        <v>0</v>
      </c>
      <c r="O210" s="240"/>
      <c r="P210" s="240"/>
      <c r="Q210" s="240"/>
      <c r="R210" s="36"/>
      <c r="T210" s="172" t="s">
        <v>20</v>
      </c>
      <c r="U210" s="43" t="s">
        <v>43</v>
      </c>
      <c r="V210" s="35"/>
      <c r="W210" s="173">
        <f t="shared" si="46"/>
        <v>0</v>
      </c>
      <c r="X210" s="173">
        <v>6.0000000000000002E-5</v>
      </c>
      <c r="Y210" s="173">
        <f t="shared" si="47"/>
        <v>6.0000000000000002E-5</v>
      </c>
      <c r="Z210" s="173">
        <v>0</v>
      </c>
      <c r="AA210" s="174">
        <f t="shared" si="48"/>
        <v>0</v>
      </c>
      <c r="AR210" s="17" t="s">
        <v>161</v>
      </c>
      <c r="AT210" s="17" t="s">
        <v>158</v>
      </c>
      <c r="AU210" s="17" t="s">
        <v>88</v>
      </c>
      <c r="AY210" s="17" t="s">
        <v>151</v>
      </c>
      <c r="BE210" s="109">
        <f t="shared" si="49"/>
        <v>0</v>
      </c>
      <c r="BF210" s="109">
        <f t="shared" si="50"/>
        <v>0</v>
      </c>
      <c r="BG210" s="109">
        <f t="shared" si="51"/>
        <v>0</v>
      </c>
      <c r="BH210" s="109">
        <f t="shared" si="52"/>
        <v>0</v>
      </c>
      <c r="BI210" s="109">
        <f t="shared" si="53"/>
        <v>0</v>
      </c>
      <c r="BJ210" s="17" t="s">
        <v>85</v>
      </c>
      <c r="BK210" s="175">
        <f t="shared" si="54"/>
        <v>0</v>
      </c>
      <c r="BL210" s="17" t="s">
        <v>156</v>
      </c>
      <c r="BM210" s="17" t="s">
        <v>669</v>
      </c>
    </row>
    <row r="211" spans="2:65" s="1" customFormat="1" ht="31.5" customHeight="1">
      <c r="B211" s="34"/>
      <c r="C211" s="167" t="s">
        <v>372</v>
      </c>
      <c r="D211" s="167" t="s">
        <v>152</v>
      </c>
      <c r="E211" s="168" t="s">
        <v>171</v>
      </c>
      <c r="F211" s="241" t="s">
        <v>172</v>
      </c>
      <c r="G211" s="241"/>
      <c r="H211" s="241"/>
      <c r="I211" s="241"/>
      <c r="J211" s="169" t="s">
        <v>165</v>
      </c>
      <c r="K211" s="170">
        <v>1</v>
      </c>
      <c r="L211" s="239">
        <v>0</v>
      </c>
      <c r="M211" s="242"/>
      <c r="N211" s="240">
        <f t="shared" si="45"/>
        <v>0</v>
      </c>
      <c r="O211" s="240"/>
      <c r="P211" s="240"/>
      <c r="Q211" s="240"/>
      <c r="R211" s="36"/>
      <c r="T211" s="172" t="s">
        <v>20</v>
      </c>
      <c r="U211" s="43" t="s">
        <v>43</v>
      </c>
      <c r="V211" s="35"/>
      <c r="W211" s="173">
        <f t="shared" si="46"/>
        <v>0</v>
      </c>
      <c r="X211" s="173">
        <v>0</v>
      </c>
      <c r="Y211" s="173">
        <f t="shared" si="47"/>
        <v>0</v>
      </c>
      <c r="Z211" s="173">
        <v>0</v>
      </c>
      <c r="AA211" s="174">
        <f t="shared" si="48"/>
        <v>0</v>
      </c>
      <c r="AR211" s="17" t="s">
        <v>156</v>
      </c>
      <c r="AT211" s="17" t="s">
        <v>152</v>
      </c>
      <c r="AU211" s="17" t="s">
        <v>88</v>
      </c>
      <c r="AY211" s="17" t="s">
        <v>151</v>
      </c>
      <c r="BE211" s="109">
        <f t="shared" si="49"/>
        <v>0</v>
      </c>
      <c r="BF211" s="109">
        <f t="shared" si="50"/>
        <v>0</v>
      </c>
      <c r="BG211" s="109">
        <f t="shared" si="51"/>
        <v>0</v>
      </c>
      <c r="BH211" s="109">
        <f t="shared" si="52"/>
        <v>0</v>
      </c>
      <c r="BI211" s="109">
        <f t="shared" si="53"/>
        <v>0</v>
      </c>
      <c r="BJ211" s="17" t="s">
        <v>85</v>
      </c>
      <c r="BK211" s="175">
        <f t="shared" si="54"/>
        <v>0</v>
      </c>
      <c r="BL211" s="17" t="s">
        <v>156</v>
      </c>
      <c r="BM211" s="17" t="s">
        <v>670</v>
      </c>
    </row>
    <row r="212" spans="2:65" s="1" customFormat="1" ht="22.5" customHeight="1">
      <c r="B212" s="34"/>
      <c r="C212" s="167" t="s">
        <v>374</v>
      </c>
      <c r="D212" s="167" t="s">
        <v>152</v>
      </c>
      <c r="E212" s="168" t="s">
        <v>175</v>
      </c>
      <c r="F212" s="241" t="s">
        <v>176</v>
      </c>
      <c r="G212" s="241"/>
      <c r="H212" s="241"/>
      <c r="I212" s="241"/>
      <c r="J212" s="169" t="s">
        <v>165</v>
      </c>
      <c r="K212" s="170">
        <v>1</v>
      </c>
      <c r="L212" s="239">
        <v>0</v>
      </c>
      <c r="M212" s="242"/>
      <c r="N212" s="240">
        <f t="shared" si="45"/>
        <v>0</v>
      </c>
      <c r="O212" s="240"/>
      <c r="P212" s="240"/>
      <c r="Q212" s="240"/>
      <c r="R212" s="36"/>
      <c r="T212" s="172" t="s">
        <v>20</v>
      </c>
      <c r="U212" s="43" t="s">
        <v>43</v>
      </c>
      <c r="V212" s="35"/>
      <c r="W212" s="173">
        <f t="shared" si="46"/>
        <v>0</v>
      </c>
      <c r="X212" s="173">
        <v>0</v>
      </c>
      <c r="Y212" s="173">
        <f t="shared" si="47"/>
        <v>0</v>
      </c>
      <c r="Z212" s="173">
        <v>0</v>
      </c>
      <c r="AA212" s="174">
        <f t="shared" si="48"/>
        <v>0</v>
      </c>
      <c r="AR212" s="17" t="s">
        <v>156</v>
      </c>
      <c r="AT212" s="17" t="s">
        <v>152</v>
      </c>
      <c r="AU212" s="17" t="s">
        <v>88</v>
      </c>
      <c r="AY212" s="17" t="s">
        <v>151</v>
      </c>
      <c r="BE212" s="109">
        <f t="shared" si="49"/>
        <v>0</v>
      </c>
      <c r="BF212" s="109">
        <f t="shared" si="50"/>
        <v>0</v>
      </c>
      <c r="BG212" s="109">
        <f t="shared" si="51"/>
        <v>0</v>
      </c>
      <c r="BH212" s="109">
        <f t="shared" si="52"/>
        <v>0</v>
      </c>
      <c r="BI212" s="109">
        <f t="shared" si="53"/>
        <v>0</v>
      </c>
      <c r="BJ212" s="17" t="s">
        <v>85</v>
      </c>
      <c r="BK212" s="175">
        <f t="shared" si="54"/>
        <v>0</v>
      </c>
      <c r="BL212" s="17" t="s">
        <v>156</v>
      </c>
      <c r="BM212" s="17" t="s">
        <v>671</v>
      </c>
    </row>
    <row r="213" spans="2:65" s="1" customFormat="1" ht="31.5" customHeight="1">
      <c r="B213" s="34"/>
      <c r="C213" s="176" t="s">
        <v>376</v>
      </c>
      <c r="D213" s="176" t="s">
        <v>158</v>
      </c>
      <c r="E213" s="177" t="s">
        <v>179</v>
      </c>
      <c r="F213" s="245" t="s">
        <v>180</v>
      </c>
      <c r="G213" s="245"/>
      <c r="H213" s="245"/>
      <c r="I213" s="245"/>
      <c r="J213" s="178" t="s">
        <v>165</v>
      </c>
      <c r="K213" s="179">
        <v>1</v>
      </c>
      <c r="L213" s="246">
        <v>0</v>
      </c>
      <c r="M213" s="247"/>
      <c r="N213" s="248">
        <f t="shared" si="45"/>
        <v>0</v>
      </c>
      <c r="O213" s="240"/>
      <c r="P213" s="240"/>
      <c r="Q213" s="240"/>
      <c r="R213" s="36"/>
      <c r="T213" s="172" t="s">
        <v>20</v>
      </c>
      <c r="U213" s="43" t="s">
        <v>43</v>
      </c>
      <c r="V213" s="35"/>
      <c r="W213" s="173">
        <f t="shared" si="46"/>
        <v>0</v>
      </c>
      <c r="X213" s="173">
        <v>4.8000000000000001E-2</v>
      </c>
      <c r="Y213" s="173">
        <f t="shared" si="47"/>
        <v>4.8000000000000001E-2</v>
      </c>
      <c r="Z213" s="173">
        <v>0</v>
      </c>
      <c r="AA213" s="174">
        <f t="shared" si="48"/>
        <v>0</v>
      </c>
      <c r="AR213" s="17" t="s">
        <v>161</v>
      </c>
      <c r="AT213" s="17" t="s">
        <v>158</v>
      </c>
      <c r="AU213" s="17" t="s">
        <v>88</v>
      </c>
      <c r="AY213" s="17" t="s">
        <v>151</v>
      </c>
      <c r="BE213" s="109">
        <f t="shared" si="49"/>
        <v>0</v>
      </c>
      <c r="BF213" s="109">
        <f t="shared" si="50"/>
        <v>0</v>
      </c>
      <c r="BG213" s="109">
        <f t="shared" si="51"/>
        <v>0</v>
      </c>
      <c r="BH213" s="109">
        <f t="shared" si="52"/>
        <v>0</v>
      </c>
      <c r="BI213" s="109">
        <f t="shared" si="53"/>
        <v>0</v>
      </c>
      <c r="BJ213" s="17" t="s">
        <v>85</v>
      </c>
      <c r="BK213" s="175">
        <f t="shared" si="54"/>
        <v>0</v>
      </c>
      <c r="BL213" s="17" t="s">
        <v>156</v>
      </c>
      <c r="BM213" s="17" t="s">
        <v>672</v>
      </c>
    </row>
    <row r="214" spans="2:65" s="1" customFormat="1" ht="22.5" customHeight="1">
      <c r="B214" s="34"/>
      <c r="C214" s="167" t="s">
        <v>378</v>
      </c>
      <c r="D214" s="167" t="s">
        <v>152</v>
      </c>
      <c r="E214" s="168" t="s">
        <v>183</v>
      </c>
      <c r="F214" s="241" t="s">
        <v>184</v>
      </c>
      <c r="G214" s="241"/>
      <c r="H214" s="241"/>
      <c r="I214" s="241"/>
      <c r="J214" s="169" t="s">
        <v>165</v>
      </c>
      <c r="K214" s="170">
        <v>1</v>
      </c>
      <c r="L214" s="239">
        <v>0</v>
      </c>
      <c r="M214" s="242"/>
      <c r="N214" s="240">
        <f t="shared" si="45"/>
        <v>0</v>
      </c>
      <c r="O214" s="240"/>
      <c r="P214" s="240"/>
      <c r="Q214" s="240"/>
      <c r="R214" s="36"/>
      <c r="T214" s="172" t="s">
        <v>20</v>
      </c>
      <c r="U214" s="43" t="s">
        <v>43</v>
      </c>
      <c r="V214" s="35"/>
      <c r="W214" s="173">
        <f t="shared" si="46"/>
        <v>0</v>
      </c>
      <c r="X214" s="173">
        <v>0</v>
      </c>
      <c r="Y214" s="173">
        <f t="shared" si="47"/>
        <v>0</v>
      </c>
      <c r="Z214" s="173">
        <v>0</v>
      </c>
      <c r="AA214" s="174">
        <f t="shared" si="48"/>
        <v>0</v>
      </c>
      <c r="AR214" s="17" t="s">
        <v>156</v>
      </c>
      <c r="AT214" s="17" t="s">
        <v>152</v>
      </c>
      <c r="AU214" s="17" t="s">
        <v>88</v>
      </c>
      <c r="AY214" s="17" t="s">
        <v>151</v>
      </c>
      <c r="BE214" s="109">
        <f t="shared" si="49"/>
        <v>0</v>
      </c>
      <c r="BF214" s="109">
        <f t="shared" si="50"/>
        <v>0</v>
      </c>
      <c r="BG214" s="109">
        <f t="shared" si="51"/>
        <v>0</v>
      </c>
      <c r="BH214" s="109">
        <f t="shared" si="52"/>
        <v>0</v>
      </c>
      <c r="BI214" s="109">
        <f t="shared" si="53"/>
        <v>0</v>
      </c>
      <c r="BJ214" s="17" t="s">
        <v>85</v>
      </c>
      <c r="BK214" s="175">
        <f t="shared" si="54"/>
        <v>0</v>
      </c>
      <c r="BL214" s="17" t="s">
        <v>156</v>
      </c>
      <c r="BM214" s="17" t="s">
        <v>673</v>
      </c>
    </row>
    <row r="215" spans="2:65" s="1" customFormat="1" ht="22.5" customHeight="1">
      <c r="B215" s="34"/>
      <c r="C215" s="176" t="s">
        <v>380</v>
      </c>
      <c r="D215" s="176" t="s">
        <v>158</v>
      </c>
      <c r="E215" s="177" t="s">
        <v>187</v>
      </c>
      <c r="F215" s="245" t="s">
        <v>188</v>
      </c>
      <c r="G215" s="245"/>
      <c r="H215" s="245"/>
      <c r="I215" s="245"/>
      <c r="J215" s="178" t="s">
        <v>165</v>
      </c>
      <c r="K215" s="179">
        <v>1</v>
      </c>
      <c r="L215" s="246">
        <v>0</v>
      </c>
      <c r="M215" s="247"/>
      <c r="N215" s="248">
        <f t="shared" si="45"/>
        <v>0</v>
      </c>
      <c r="O215" s="240"/>
      <c r="P215" s="240"/>
      <c r="Q215" s="240"/>
      <c r="R215" s="36"/>
      <c r="T215" s="172" t="s">
        <v>20</v>
      </c>
      <c r="U215" s="43" t="s">
        <v>43</v>
      </c>
      <c r="V215" s="35"/>
      <c r="W215" s="173">
        <f t="shared" si="46"/>
        <v>0</v>
      </c>
      <c r="X215" s="173">
        <v>4.13E-3</v>
      </c>
      <c r="Y215" s="173">
        <f t="shared" si="47"/>
        <v>4.13E-3</v>
      </c>
      <c r="Z215" s="173">
        <v>0</v>
      </c>
      <c r="AA215" s="174">
        <f t="shared" si="48"/>
        <v>0</v>
      </c>
      <c r="AR215" s="17" t="s">
        <v>161</v>
      </c>
      <c r="AT215" s="17" t="s">
        <v>158</v>
      </c>
      <c r="AU215" s="17" t="s">
        <v>88</v>
      </c>
      <c r="AY215" s="17" t="s">
        <v>151</v>
      </c>
      <c r="BE215" s="109">
        <f t="shared" si="49"/>
        <v>0</v>
      </c>
      <c r="BF215" s="109">
        <f t="shared" si="50"/>
        <v>0</v>
      </c>
      <c r="BG215" s="109">
        <f t="shared" si="51"/>
        <v>0</v>
      </c>
      <c r="BH215" s="109">
        <f t="shared" si="52"/>
        <v>0</v>
      </c>
      <c r="BI215" s="109">
        <f t="shared" si="53"/>
        <v>0</v>
      </c>
      <c r="BJ215" s="17" t="s">
        <v>85</v>
      </c>
      <c r="BK215" s="175">
        <f t="shared" si="54"/>
        <v>0</v>
      </c>
      <c r="BL215" s="17" t="s">
        <v>156</v>
      </c>
      <c r="BM215" s="17" t="s">
        <v>674</v>
      </c>
    </row>
    <row r="216" spans="2:65" s="1" customFormat="1" ht="22.5" customHeight="1">
      <c r="B216" s="34"/>
      <c r="C216" s="167" t="s">
        <v>382</v>
      </c>
      <c r="D216" s="167" t="s">
        <v>152</v>
      </c>
      <c r="E216" s="168" t="s">
        <v>191</v>
      </c>
      <c r="F216" s="241" t="s">
        <v>192</v>
      </c>
      <c r="G216" s="241"/>
      <c r="H216" s="241"/>
      <c r="I216" s="241"/>
      <c r="J216" s="169" t="s">
        <v>155</v>
      </c>
      <c r="K216" s="170">
        <v>45</v>
      </c>
      <c r="L216" s="239">
        <v>0</v>
      </c>
      <c r="M216" s="242"/>
      <c r="N216" s="240">
        <f t="shared" si="45"/>
        <v>0</v>
      </c>
      <c r="O216" s="240"/>
      <c r="P216" s="240"/>
      <c r="Q216" s="240"/>
      <c r="R216" s="36"/>
      <c r="T216" s="172" t="s">
        <v>20</v>
      </c>
      <c r="U216" s="43" t="s">
        <v>43</v>
      </c>
      <c r="V216" s="35"/>
      <c r="W216" s="173">
        <f t="shared" si="46"/>
        <v>0</v>
      </c>
      <c r="X216" s="173">
        <v>0</v>
      </c>
      <c r="Y216" s="173">
        <f t="shared" si="47"/>
        <v>0</v>
      </c>
      <c r="Z216" s="173">
        <v>0</v>
      </c>
      <c r="AA216" s="174">
        <f t="shared" si="48"/>
        <v>0</v>
      </c>
      <c r="AR216" s="17" t="s">
        <v>156</v>
      </c>
      <c r="AT216" s="17" t="s">
        <v>152</v>
      </c>
      <c r="AU216" s="17" t="s">
        <v>88</v>
      </c>
      <c r="AY216" s="17" t="s">
        <v>151</v>
      </c>
      <c r="BE216" s="109">
        <f t="shared" si="49"/>
        <v>0</v>
      </c>
      <c r="BF216" s="109">
        <f t="shared" si="50"/>
        <v>0</v>
      </c>
      <c r="BG216" s="109">
        <f t="shared" si="51"/>
        <v>0</v>
      </c>
      <c r="BH216" s="109">
        <f t="shared" si="52"/>
        <v>0</v>
      </c>
      <c r="BI216" s="109">
        <f t="shared" si="53"/>
        <v>0</v>
      </c>
      <c r="BJ216" s="17" t="s">
        <v>85</v>
      </c>
      <c r="BK216" s="175">
        <f t="shared" si="54"/>
        <v>0</v>
      </c>
      <c r="BL216" s="17" t="s">
        <v>156</v>
      </c>
      <c r="BM216" s="17" t="s">
        <v>675</v>
      </c>
    </row>
    <row r="217" spans="2:65" s="1" customFormat="1" ht="31.5" customHeight="1">
      <c r="B217" s="34"/>
      <c r="C217" s="176" t="s">
        <v>384</v>
      </c>
      <c r="D217" s="176" t="s">
        <v>158</v>
      </c>
      <c r="E217" s="177" t="s">
        <v>195</v>
      </c>
      <c r="F217" s="245" t="s">
        <v>196</v>
      </c>
      <c r="G217" s="245"/>
      <c r="H217" s="245"/>
      <c r="I217" s="245"/>
      <c r="J217" s="178" t="s">
        <v>197</v>
      </c>
      <c r="K217" s="179">
        <v>1</v>
      </c>
      <c r="L217" s="246">
        <v>0</v>
      </c>
      <c r="M217" s="247"/>
      <c r="N217" s="248">
        <f t="shared" si="45"/>
        <v>0</v>
      </c>
      <c r="O217" s="240"/>
      <c r="P217" s="240"/>
      <c r="Q217" s="240"/>
      <c r="R217" s="36"/>
      <c r="T217" s="172" t="s">
        <v>20</v>
      </c>
      <c r="U217" s="43" t="s">
        <v>43</v>
      </c>
      <c r="V217" s="35"/>
      <c r="W217" s="173">
        <f t="shared" si="46"/>
        <v>0</v>
      </c>
      <c r="X217" s="173">
        <v>1E-3</v>
      </c>
      <c r="Y217" s="173">
        <f t="shared" si="47"/>
        <v>1E-3</v>
      </c>
      <c r="Z217" s="173">
        <v>0</v>
      </c>
      <c r="AA217" s="174">
        <f t="shared" si="48"/>
        <v>0</v>
      </c>
      <c r="AR217" s="17" t="s">
        <v>161</v>
      </c>
      <c r="AT217" s="17" t="s">
        <v>158</v>
      </c>
      <c r="AU217" s="17" t="s">
        <v>88</v>
      </c>
      <c r="AY217" s="17" t="s">
        <v>151</v>
      </c>
      <c r="BE217" s="109">
        <f t="shared" si="49"/>
        <v>0</v>
      </c>
      <c r="BF217" s="109">
        <f t="shared" si="50"/>
        <v>0</v>
      </c>
      <c r="BG217" s="109">
        <f t="shared" si="51"/>
        <v>0</v>
      </c>
      <c r="BH217" s="109">
        <f t="shared" si="52"/>
        <v>0</v>
      </c>
      <c r="BI217" s="109">
        <f t="shared" si="53"/>
        <v>0</v>
      </c>
      <c r="BJ217" s="17" t="s">
        <v>85</v>
      </c>
      <c r="BK217" s="175">
        <f t="shared" si="54"/>
        <v>0</v>
      </c>
      <c r="BL217" s="17" t="s">
        <v>156</v>
      </c>
      <c r="BM217" s="17" t="s">
        <v>676</v>
      </c>
    </row>
    <row r="218" spans="2:65" s="1" customFormat="1" ht="31.5" customHeight="1">
      <c r="B218" s="34"/>
      <c r="C218" s="176" t="s">
        <v>386</v>
      </c>
      <c r="D218" s="176" t="s">
        <v>158</v>
      </c>
      <c r="E218" s="177" t="s">
        <v>200</v>
      </c>
      <c r="F218" s="245" t="s">
        <v>201</v>
      </c>
      <c r="G218" s="245"/>
      <c r="H218" s="245"/>
      <c r="I218" s="245"/>
      <c r="J218" s="178" t="s">
        <v>197</v>
      </c>
      <c r="K218" s="179">
        <v>37.5</v>
      </c>
      <c r="L218" s="246">
        <v>0</v>
      </c>
      <c r="M218" s="247"/>
      <c r="N218" s="248">
        <f t="shared" si="45"/>
        <v>0</v>
      </c>
      <c r="O218" s="240"/>
      <c r="P218" s="240"/>
      <c r="Q218" s="240"/>
      <c r="R218" s="36"/>
      <c r="T218" s="172" t="s">
        <v>20</v>
      </c>
      <c r="U218" s="43" t="s">
        <v>43</v>
      </c>
      <c r="V218" s="35"/>
      <c r="W218" s="173">
        <f t="shared" si="46"/>
        <v>0</v>
      </c>
      <c r="X218" s="173">
        <v>1E-3</v>
      </c>
      <c r="Y218" s="173">
        <f t="shared" si="47"/>
        <v>3.7499999999999999E-2</v>
      </c>
      <c r="Z218" s="173">
        <v>0</v>
      </c>
      <c r="AA218" s="174">
        <f t="shared" si="48"/>
        <v>0</v>
      </c>
      <c r="AR218" s="17" t="s">
        <v>161</v>
      </c>
      <c r="AT218" s="17" t="s">
        <v>158</v>
      </c>
      <c r="AU218" s="17" t="s">
        <v>88</v>
      </c>
      <c r="AY218" s="17" t="s">
        <v>151</v>
      </c>
      <c r="BE218" s="109">
        <f t="shared" si="49"/>
        <v>0</v>
      </c>
      <c r="BF218" s="109">
        <f t="shared" si="50"/>
        <v>0</v>
      </c>
      <c r="BG218" s="109">
        <f t="shared" si="51"/>
        <v>0</v>
      </c>
      <c r="BH218" s="109">
        <f t="shared" si="52"/>
        <v>0</v>
      </c>
      <c r="BI218" s="109">
        <f t="shared" si="53"/>
        <v>0</v>
      </c>
      <c r="BJ218" s="17" t="s">
        <v>85</v>
      </c>
      <c r="BK218" s="175">
        <f t="shared" si="54"/>
        <v>0</v>
      </c>
      <c r="BL218" s="17" t="s">
        <v>156</v>
      </c>
      <c r="BM218" s="17" t="s">
        <v>677</v>
      </c>
    </row>
    <row r="219" spans="2:65" s="1" customFormat="1" ht="22.5" customHeight="1">
      <c r="B219" s="34"/>
      <c r="C219" s="167" t="s">
        <v>388</v>
      </c>
      <c r="D219" s="167" t="s">
        <v>152</v>
      </c>
      <c r="E219" s="168" t="s">
        <v>204</v>
      </c>
      <c r="F219" s="241" t="s">
        <v>205</v>
      </c>
      <c r="G219" s="241"/>
      <c r="H219" s="241"/>
      <c r="I219" s="241"/>
      <c r="J219" s="169" t="s">
        <v>165</v>
      </c>
      <c r="K219" s="170">
        <v>3</v>
      </c>
      <c r="L219" s="239">
        <v>0</v>
      </c>
      <c r="M219" s="242"/>
      <c r="N219" s="240">
        <f t="shared" si="45"/>
        <v>0</v>
      </c>
      <c r="O219" s="240"/>
      <c r="P219" s="240"/>
      <c r="Q219" s="240"/>
      <c r="R219" s="36"/>
      <c r="T219" s="172" t="s">
        <v>20</v>
      </c>
      <c r="U219" s="43" t="s">
        <v>43</v>
      </c>
      <c r="V219" s="35"/>
      <c r="W219" s="173">
        <f t="shared" si="46"/>
        <v>0</v>
      </c>
      <c r="X219" s="173">
        <v>0</v>
      </c>
      <c r="Y219" s="173">
        <f t="shared" si="47"/>
        <v>0</v>
      </c>
      <c r="Z219" s="173">
        <v>0</v>
      </c>
      <c r="AA219" s="174">
        <f t="shared" si="48"/>
        <v>0</v>
      </c>
      <c r="AR219" s="17" t="s">
        <v>156</v>
      </c>
      <c r="AT219" s="17" t="s">
        <v>152</v>
      </c>
      <c r="AU219" s="17" t="s">
        <v>88</v>
      </c>
      <c r="AY219" s="17" t="s">
        <v>151</v>
      </c>
      <c r="BE219" s="109">
        <f t="shared" si="49"/>
        <v>0</v>
      </c>
      <c r="BF219" s="109">
        <f t="shared" si="50"/>
        <v>0</v>
      </c>
      <c r="BG219" s="109">
        <f t="shared" si="51"/>
        <v>0</v>
      </c>
      <c r="BH219" s="109">
        <f t="shared" si="52"/>
        <v>0</v>
      </c>
      <c r="BI219" s="109">
        <f t="shared" si="53"/>
        <v>0</v>
      </c>
      <c r="BJ219" s="17" t="s">
        <v>85</v>
      </c>
      <c r="BK219" s="175">
        <f t="shared" si="54"/>
        <v>0</v>
      </c>
      <c r="BL219" s="17" t="s">
        <v>156</v>
      </c>
      <c r="BM219" s="17" t="s">
        <v>678</v>
      </c>
    </row>
    <row r="220" spans="2:65" s="1" customFormat="1" ht="31.5" customHeight="1">
      <c r="B220" s="34"/>
      <c r="C220" s="176" t="s">
        <v>390</v>
      </c>
      <c r="D220" s="176" t="s">
        <v>158</v>
      </c>
      <c r="E220" s="177" t="s">
        <v>208</v>
      </c>
      <c r="F220" s="245" t="s">
        <v>209</v>
      </c>
      <c r="G220" s="245"/>
      <c r="H220" s="245"/>
      <c r="I220" s="245"/>
      <c r="J220" s="178" t="s">
        <v>165</v>
      </c>
      <c r="K220" s="179">
        <v>3</v>
      </c>
      <c r="L220" s="246">
        <v>0</v>
      </c>
      <c r="M220" s="247"/>
      <c r="N220" s="248">
        <f t="shared" si="45"/>
        <v>0</v>
      </c>
      <c r="O220" s="240"/>
      <c r="P220" s="240"/>
      <c r="Q220" s="240"/>
      <c r="R220" s="36"/>
      <c r="T220" s="172" t="s">
        <v>20</v>
      </c>
      <c r="U220" s="43" t="s">
        <v>43</v>
      </c>
      <c r="V220" s="35"/>
      <c r="W220" s="173">
        <f t="shared" si="46"/>
        <v>0</v>
      </c>
      <c r="X220" s="173">
        <v>1.6000000000000001E-4</v>
      </c>
      <c r="Y220" s="173">
        <f t="shared" si="47"/>
        <v>4.8000000000000007E-4</v>
      </c>
      <c r="Z220" s="173">
        <v>0</v>
      </c>
      <c r="AA220" s="174">
        <f t="shared" si="48"/>
        <v>0</v>
      </c>
      <c r="AR220" s="17" t="s">
        <v>161</v>
      </c>
      <c r="AT220" s="17" t="s">
        <v>158</v>
      </c>
      <c r="AU220" s="17" t="s">
        <v>88</v>
      </c>
      <c r="AY220" s="17" t="s">
        <v>151</v>
      </c>
      <c r="BE220" s="109">
        <f t="shared" si="49"/>
        <v>0</v>
      </c>
      <c r="BF220" s="109">
        <f t="shared" si="50"/>
        <v>0</v>
      </c>
      <c r="BG220" s="109">
        <f t="shared" si="51"/>
        <v>0</v>
      </c>
      <c r="BH220" s="109">
        <f t="shared" si="52"/>
        <v>0</v>
      </c>
      <c r="BI220" s="109">
        <f t="shared" si="53"/>
        <v>0</v>
      </c>
      <c r="BJ220" s="17" t="s">
        <v>85</v>
      </c>
      <c r="BK220" s="175">
        <f t="shared" si="54"/>
        <v>0</v>
      </c>
      <c r="BL220" s="17" t="s">
        <v>156</v>
      </c>
      <c r="BM220" s="17" t="s">
        <v>679</v>
      </c>
    </row>
    <row r="221" spans="2:65" s="1" customFormat="1" ht="22.5" customHeight="1">
      <c r="B221" s="34"/>
      <c r="C221" s="167" t="s">
        <v>392</v>
      </c>
      <c r="D221" s="167" t="s">
        <v>152</v>
      </c>
      <c r="E221" s="168" t="s">
        <v>212</v>
      </c>
      <c r="F221" s="241" t="s">
        <v>213</v>
      </c>
      <c r="G221" s="241"/>
      <c r="H221" s="241"/>
      <c r="I221" s="241"/>
      <c r="J221" s="169" t="s">
        <v>165</v>
      </c>
      <c r="K221" s="170">
        <v>1</v>
      </c>
      <c r="L221" s="239">
        <v>0</v>
      </c>
      <c r="M221" s="242"/>
      <c r="N221" s="240">
        <f t="shared" si="45"/>
        <v>0</v>
      </c>
      <c r="O221" s="240"/>
      <c r="P221" s="240"/>
      <c r="Q221" s="240"/>
      <c r="R221" s="36"/>
      <c r="T221" s="172" t="s">
        <v>20</v>
      </c>
      <c r="U221" s="43" t="s">
        <v>43</v>
      </c>
      <c r="V221" s="35"/>
      <c r="W221" s="173">
        <f t="shared" si="46"/>
        <v>0</v>
      </c>
      <c r="X221" s="173">
        <v>0</v>
      </c>
      <c r="Y221" s="173">
        <f t="shared" si="47"/>
        <v>0</v>
      </c>
      <c r="Z221" s="173">
        <v>0</v>
      </c>
      <c r="AA221" s="174">
        <f t="shared" si="48"/>
        <v>0</v>
      </c>
      <c r="AR221" s="17" t="s">
        <v>156</v>
      </c>
      <c r="AT221" s="17" t="s">
        <v>152</v>
      </c>
      <c r="AU221" s="17" t="s">
        <v>88</v>
      </c>
      <c r="AY221" s="17" t="s">
        <v>151</v>
      </c>
      <c r="BE221" s="109">
        <f t="shared" si="49"/>
        <v>0</v>
      </c>
      <c r="BF221" s="109">
        <f t="shared" si="50"/>
        <v>0</v>
      </c>
      <c r="BG221" s="109">
        <f t="shared" si="51"/>
        <v>0</v>
      </c>
      <c r="BH221" s="109">
        <f t="shared" si="52"/>
        <v>0</v>
      </c>
      <c r="BI221" s="109">
        <f t="shared" si="53"/>
        <v>0</v>
      </c>
      <c r="BJ221" s="17" t="s">
        <v>85</v>
      </c>
      <c r="BK221" s="175">
        <f t="shared" si="54"/>
        <v>0</v>
      </c>
      <c r="BL221" s="17" t="s">
        <v>156</v>
      </c>
      <c r="BM221" s="17" t="s">
        <v>680</v>
      </c>
    </row>
    <row r="222" spans="2:65" s="1" customFormat="1" ht="44.25" customHeight="1">
      <c r="B222" s="34"/>
      <c r="C222" s="176" t="s">
        <v>394</v>
      </c>
      <c r="D222" s="176" t="s">
        <v>158</v>
      </c>
      <c r="E222" s="177" t="s">
        <v>216</v>
      </c>
      <c r="F222" s="245" t="s">
        <v>217</v>
      </c>
      <c r="G222" s="245"/>
      <c r="H222" s="245"/>
      <c r="I222" s="245"/>
      <c r="J222" s="178" t="s">
        <v>165</v>
      </c>
      <c r="K222" s="179">
        <v>1</v>
      </c>
      <c r="L222" s="246">
        <v>0</v>
      </c>
      <c r="M222" s="247"/>
      <c r="N222" s="248">
        <f t="shared" si="45"/>
        <v>0</v>
      </c>
      <c r="O222" s="240"/>
      <c r="P222" s="240"/>
      <c r="Q222" s="240"/>
      <c r="R222" s="36"/>
      <c r="T222" s="172" t="s">
        <v>20</v>
      </c>
      <c r="U222" s="43" t="s">
        <v>43</v>
      </c>
      <c r="V222" s="35"/>
      <c r="W222" s="173">
        <f t="shared" si="46"/>
        <v>0</v>
      </c>
      <c r="X222" s="173">
        <v>1.4999999999999999E-4</v>
      </c>
      <c r="Y222" s="173">
        <f t="shared" si="47"/>
        <v>1.4999999999999999E-4</v>
      </c>
      <c r="Z222" s="173">
        <v>0</v>
      </c>
      <c r="AA222" s="174">
        <f t="shared" si="48"/>
        <v>0</v>
      </c>
      <c r="AR222" s="17" t="s">
        <v>161</v>
      </c>
      <c r="AT222" s="17" t="s">
        <v>158</v>
      </c>
      <c r="AU222" s="17" t="s">
        <v>88</v>
      </c>
      <c r="AY222" s="17" t="s">
        <v>151</v>
      </c>
      <c r="BE222" s="109">
        <f t="shared" si="49"/>
        <v>0</v>
      </c>
      <c r="BF222" s="109">
        <f t="shared" si="50"/>
        <v>0</v>
      </c>
      <c r="BG222" s="109">
        <f t="shared" si="51"/>
        <v>0</v>
      </c>
      <c r="BH222" s="109">
        <f t="shared" si="52"/>
        <v>0</v>
      </c>
      <c r="BI222" s="109">
        <f t="shared" si="53"/>
        <v>0</v>
      </c>
      <c r="BJ222" s="17" t="s">
        <v>85</v>
      </c>
      <c r="BK222" s="175">
        <f t="shared" si="54"/>
        <v>0</v>
      </c>
      <c r="BL222" s="17" t="s">
        <v>156</v>
      </c>
      <c r="BM222" s="17" t="s">
        <v>681</v>
      </c>
    </row>
    <row r="223" spans="2:65" s="1" customFormat="1" ht="22.5" customHeight="1">
      <c r="B223" s="34"/>
      <c r="C223" s="167" t="s">
        <v>396</v>
      </c>
      <c r="D223" s="167" t="s">
        <v>152</v>
      </c>
      <c r="E223" s="168" t="s">
        <v>220</v>
      </c>
      <c r="F223" s="241" t="s">
        <v>221</v>
      </c>
      <c r="G223" s="241"/>
      <c r="H223" s="241"/>
      <c r="I223" s="241"/>
      <c r="J223" s="169" t="s">
        <v>165</v>
      </c>
      <c r="K223" s="170">
        <v>1</v>
      </c>
      <c r="L223" s="239">
        <v>0</v>
      </c>
      <c r="M223" s="242"/>
      <c r="N223" s="240">
        <f t="shared" si="45"/>
        <v>0</v>
      </c>
      <c r="O223" s="240"/>
      <c r="P223" s="240"/>
      <c r="Q223" s="240"/>
      <c r="R223" s="36"/>
      <c r="T223" s="172" t="s">
        <v>20</v>
      </c>
      <c r="U223" s="43" t="s">
        <v>43</v>
      </c>
      <c r="V223" s="35"/>
      <c r="W223" s="173">
        <f t="shared" si="46"/>
        <v>0</v>
      </c>
      <c r="X223" s="173">
        <v>0</v>
      </c>
      <c r="Y223" s="173">
        <f t="shared" si="47"/>
        <v>0</v>
      </c>
      <c r="Z223" s="173">
        <v>0</v>
      </c>
      <c r="AA223" s="174">
        <f t="shared" si="48"/>
        <v>0</v>
      </c>
      <c r="AR223" s="17" t="s">
        <v>156</v>
      </c>
      <c r="AT223" s="17" t="s">
        <v>152</v>
      </c>
      <c r="AU223" s="17" t="s">
        <v>88</v>
      </c>
      <c r="AY223" s="17" t="s">
        <v>151</v>
      </c>
      <c r="BE223" s="109">
        <f t="shared" si="49"/>
        <v>0</v>
      </c>
      <c r="BF223" s="109">
        <f t="shared" si="50"/>
        <v>0</v>
      </c>
      <c r="BG223" s="109">
        <f t="shared" si="51"/>
        <v>0</v>
      </c>
      <c r="BH223" s="109">
        <f t="shared" si="52"/>
        <v>0</v>
      </c>
      <c r="BI223" s="109">
        <f t="shared" si="53"/>
        <v>0</v>
      </c>
      <c r="BJ223" s="17" t="s">
        <v>85</v>
      </c>
      <c r="BK223" s="175">
        <f t="shared" si="54"/>
        <v>0</v>
      </c>
      <c r="BL223" s="17" t="s">
        <v>156</v>
      </c>
      <c r="BM223" s="17" t="s">
        <v>682</v>
      </c>
    </row>
    <row r="224" spans="2:65" s="1" customFormat="1" ht="31.5" customHeight="1">
      <c r="B224" s="34"/>
      <c r="C224" s="176" t="s">
        <v>398</v>
      </c>
      <c r="D224" s="176" t="s">
        <v>158</v>
      </c>
      <c r="E224" s="177" t="s">
        <v>224</v>
      </c>
      <c r="F224" s="245" t="s">
        <v>225</v>
      </c>
      <c r="G224" s="245"/>
      <c r="H224" s="245"/>
      <c r="I224" s="245"/>
      <c r="J224" s="178" t="s">
        <v>165</v>
      </c>
      <c r="K224" s="179">
        <v>1</v>
      </c>
      <c r="L224" s="246">
        <v>0</v>
      </c>
      <c r="M224" s="247"/>
      <c r="N224" s="248">
        <f t="shared" si="45"/>
        <v>0</v>
      </c>
      <c r="O224" s="240"/>
      <c r="P224" s="240"/>
      <c r="Q224" s="240"/>
      <c r="R224" s="36"/>
      <c r="T224" s="172" t="s">
        <v>20</v>
      </c>
      <c r="U224" s="43" t="s">
        <v>43</v>
      </c>
      <c r="V224" s="35"/>
      <c r="W224" s="173">
        <f t="shared" si="46"/>
        <v>0</v>
      </c>
      <c r="X224" s="173">
        <v>2.1000000000000001E-4</v>
      </c>
      <c r="Y224" s="173">
        <f t="shared" si="47"/>
        <v>2.1000000000000001E-4</v>
      </c>
      <c r="Z224" s="173">
        <v>0</v>
      </c>
      <c r="AA224" s="174">
        <f t="shared" si="48"/>
        <v>0</v>
      </c>
      <c r="AR224" s="17" t="s">
        <v>161</v>
      </c>
      <c r="AT224" s="17" t="s">
        <v>158</v>
      </c>
      <c r="AU224" s="17" t="s">
        <v>88</v>
      </c>
      <c r="AY224" s="17" t="s">
        <v>151</v>
      </c>
      <c r="BE224" s="109">
        <f t="shared" si="49"/>
        <v>0</v>
      </c>
      <c r="BF224" s="109">
        <f t="shared" si="50"/>
        <v>0</v>
      </c>
      <c r="BG224" s="109">
        <f t="shared" si="51"/>
        <v>0</v>
      </c>
      <c r="BH224" s="109">
        <f t="shared" si="52"/>
        <v>0</v>
      </c>
      <c r="BI224" s="109">
        <f t="shared" si="53"/>
        <v>0</v>
      </c>
      <c r="BJ224" s="17" t="s">
        <v>85</v>
      </c>
      <c r="BK224" s="175">
        <f t="shared" si="54"/>
        <v>0</v>
      </c>
      <c r="BL224" s="17" t="s">
        <v>156</v>
      </c>
      <c r="BM224" s="17" t="s">
        <v>683</v>
      </c>
    </row>
    <row r="225" spans="2:65" s="1" customFormat="1" ht="22.5" customHeight="1">
      <c r="B225" s="34"/>
      <c r="C225" s="167" t="s">
        <v>400</v>
      </c>
      <c r="D225" s="167" t="s">
        <v>152</v>
      </c>
      <c r="E225" s="168" t="s">
        <v>228</v>
      </c>
      <c r="F225" s="241" t="s">
        <v>229</v>
      </c>
      <c r="G225" s="241"/>
      <c r="H225" s="241"/>
      <c r="I225" s="241"/>
      <c r="J225" s="169" t="s">
        <v>155</v>
      </c>
      <c r="K225" s="170">
        <v>45</v>
      </c>
      <c r="L225" s="239">
        <v>0</v>
      </c>
      <c r="M225" s="242"/>
      <c r="N225" s="240">
        <f t="shared" si="45"/>
        <v>0</v>
      </c>
      <c r="O225" s="240"/>
      <c r="P225" s="240"/>
      <c r="Q225" s="240"/>
      <c r="R225" s="36"/>
      <c r="T225" s="172" t="s">
        <v>20</v>
      </c>
      <c r="U225" s="43" t="s">
        <v>43</v>
      </c>
      <c r="V225" s="35"/>
      <c r="W225" s="173">
        <f t="shared" si="46"/>
        <v>0</v>
      </c>
      <c r="X225" s="173">
        <v>0</v>
      </c>
      <c r="Y225" s="173">
        <f t="shared" si="47"/>
        <v>0</v>
      </c>
      <c r="Z225" s="173">
        <v>0</v>
      </c>
      <c r="AA225" s="174">
        <f t="shared" si="48"/>
        <v>0</v>
      </c>
      <c r="AR225" s="17" t="s">
        <v>156</v>
      </c>
      <c r="AT225" s="17" t="s">
        <v>152</v>
      </c>
      <c r="AU225" s="17" t="s">
        <v>88</v>
      </c>
      <c r="AY225" s="17" t="s">
        <v>151</v>
      </c>
      <c r="BE225" s="109">
        <f t="shared" si="49"/>
        <v>0</v>
      </c>
      <c r="BF225" s="109">
        <f t="shared" si="50"/>
        <v>0</v>
      </c>
      <c r="BG225" s="109">
        <f t="shared" si="51"/>
        <v>0</v>
      </c>
      <c r="BH225" s="109">
        <f t="shared" si="52"/>
        <v>0</v>
      </c>
      <c r="BI225" s="109">
        <f t="shared" si="53"/>
        <v>0</v>
      </c>
      <c r="BJ225" s="17" t="s">
        <v>85</v>
      </c>
      <c r="BK225" s="175">
        <f t="shared" si="54"/>
        <v>0</v>
      </c>
      <c r="BL225" s="17" t="s">
        <v>156</v>
      </c>
      <c r="BM225" s="17" t="s">
        <v>684</v>
      </c>
    </row>
    <row r="226" spans="2:65" s="1" customFormat="1" ht="22.5" customHeight="1">
      <c r="B226" s="34"/>
      <c r="C226" s="176" t="s">
        <v>402</v>
      </c>
      <c r="D226" s="176" t="s">
        <v>158</v>
      </c>
      <c r="E226" s="177" t="s">
        <v>231</v>
      </c>
      <c r="F226" s="245" t="s">
        <v>232</v>
      </c>
      <c r="G226" s="245"/>
      <c r="H226" s="245"/>
      <c r="I226" s="245"/>
      <c r="J226" s="178" t="s">
        <v>155</v>
      </c>
      <c r="K226" s="179">
        <v>52.200000000000102</v>
      </c>
      <c r="L226" s="246">
        <v>0</v>
      </c>
      <c r="M226" s="247"/>
      <c r="N226" s="248">
        <f t="shared" si="45"/>
        <v>0</v>
      </c>
      <c r="O226" s="240"/>
      <c r="P226" s="240"/>
      <c r="Q226" s="240"/>
      <c r="R226" s="36"/>
      <c r="T226" s="172" t="s">
        <v>20</v>
      </c>
      <c r="U226" s="43" t="s">
        <v>43</v>
      </c>
      <c r="V226" s="35"/>
      <c r="W226" s="173">
        <f t="shared" si="46"/>
        <v>0</v>
      </c>
      <c r="X226" s="173">
        <v>2.5000000000000001E-4</v>
      </c>
      <c r="Y226" s="173">
        <f t="shared" si="47"/>
        <v>1.3050000000000025E-2</v>
      </c>
      <c r="Z226" s="173">
        <v>0</v>
      </c>
      <c r="AA226" s="174">
        <f t="shared" si="48"/>
        <v>0</v>
      </c>
      <c r="AR226" s="17" t="s">
        <v>161</v>
      </c>
      <c r="AT226" s="17" t="s">
        <v>158</v>
      </c>
      <c r="AU226" s="17" t="s">
        <v>88</v>
      </c>
      <c r="AY226" s="17" t="s">
        <v>151</v>
      </c>
      <c r="BE226" s="109">
        <f t="shared" si="49"/>
        <v>0</v>
      </c>
      <c r="BF226" s="109">
        <f t="shared" si="50"/>
        <v>0</v>
      </c>
      <c r="BG226" s="109">
        <f t="shared" si="51"/>
        <v>0</v>
      </c>
      <c r="BH226" s="109">
        <f t="shared" si="52"/>
        <v>0</v>
      </c>
      <c r="BI226" s="109">
        <f t="shared" si="53"/>
        <v>0</v>
      </c>
      <c r="BJ226" s="17" t="s">
        <v>85</v>
      </c>
      <c r="BK226" s="175">
        <f t="shared" si="54"/>
        <v>0</v>
      </c>
      <c r="BL226" s="17" t="s">
        <v>156</v>
      </c>
      <c r="BM226" s="17" t="s">
        <v>685</v>
      </c>
    </row>
    <row r="227" spans="2:65" s="1" customFormat="1" ht="31.5" customHeight="1">
      <c r="B227" s="34"/>
      <c r="C227" s="167" t="s">
        <v>404</v>
      </c>
      <c r="D227" s="167" t="s">
        <v>152</v>
      </c>
      <c r="E227" s="168" t="s">
        <v>235</v>
      </c>
      <c r="F227" s="241" t="s">
        <v>236</v>
      </c>
      <c r="G227" s="241"/>
      <c r="H227" s="241"/>
      <c r="I227" s="241"/>
      <c r="J227" s="169" t="s">
        <v>155</v>
      </c>
      <c r="K227" s="170">
        <v>7</v>
      </c>
      <c r="L227" s="239">
        <v>0</v>
      </c>
      <c r="M227" s="242"/>
      <c r="N227" s="240">
        <f t="shared" si="45"/>
        <v>0</v>
      </c>
      <c r="O227" s="240"/>
      <c r="P227" s="240"/>
      <c r="Q227" s="240"/>
      <c r="R227" s="36"/>
      <c r="T227" s="172" t="s">
        <v>20</v>
      </c>
      <c r="U227" s="43" t="s">
        <v>43</v>
      </c>
      <c r="V227" s="35"/>
      <c r="W227" s="173">
        <f t="shared" si="46"/>
        <v>0</v>
      </c>
      <c r="X227" s="173">
        <v>0</v>
      </c>
      <c r="Y227" s="173">
        <f t="shared" si="47"/>
        <v>0</v>
      </c>
      <c r="Z227" s="173">
        <v>0</v>
      </c>
      <c r="AA227" s="174">
        <f t="shared" si="48"/>
        <v>0</v>
      </c>
      <c r="AR227" s="17" t="s">
        <v>156</v>
      </c>
      <c r="AT227" s="17" t="s">
        <v>152</v>
      </c>
      <c r="AU227" s="17" t="s">
        <v>88</v>
      </c>
      <c r="AY227" s="17" t="s">
        <v>151</v>
      </c>
      <c r="BE227" s="109">
        <f t="shared" si="49"/>
        <v>0</v>
      </c>
      <c r="BF227" s="109">
        <f t="shared" si="50"/>
        <v>0</v>
      </c>
      <c r="BG227" s="109">
        <f t="shared" si="51"/>
        <v>0</v>
      </c>
      <c r="BH227" s="109">
        <f t="shared" si="52"/>
        <v>0</v>
      </c>
      <c r="BI227" s="109">
        <f t="shared" si="53"/>
        <v>0</v>
      </c>
      <c r="BJ227" s="17" t="s">
        <v>85</v>
      </c>
      <c r="BK227" s="175">
        <f t="shared" si="54"/>
        <v>0</v>
      </c>
      <c r="BL227" s="17" t="s">
        <v>156</v>
      </c>
      <c r="BM227" s="17" t="s">
        <v>686</v>
      </c>
    </row>
    <row r="228" spans="2:65" s="1" customFormat="1" ht="31.5" customHeight="1">
      <c r="B228" s="34"/>
      <c r="C228" s="176" t="s">
        <v>406</v>
      </c>
      <c r="D228" s="176" t="s">
        <v>158</v>
      </c>
      <c r="E228" s="177" t="s">
        <v>239</v>
      </c>
      <c r="F228" s="245" t="s">
        <v>240</v>
      </c>
      <c r="G228" s="245"/>
      <c r="H228" s="245"/>
      <c r="I228" s="245"/>
      <c r="J228" s="178" t="s">
        <v>155</v>
      </c>
      <c r="K228" s="179">
        <v>7</v>
      </c>
      <c r="L228" s="246">
        <v>0</v>
      </c>
      <c r="M228" s="247"/>
      <c r="N228" s="248">
        <f t="shared" si="45"/>
        <v>0</v>
      </c>
      <c r="O228" s="240"/>
      <c r="P228" s="240"/>
      <c r="Q228" s="240"/>
      <c r="R228" s="36"/>
      <c r="T228" s="172" t="s">
        <v>20</v>
      </c>
      <c r="U228" s="43" t="s">
        <v>43</v>
      </c>
      <c r="V228" s="35"/>
      <c r="W228" s="173">
        <f t="shared" si="46"/>
        <v>0</v>
      </c>
      <c r="X228" s="173">
        <v>1.3999999999999999E-4</v>
      </c>
      <c r="Y228" s="173">
        <f t="shared" si="47"/>
        <v>9.7999999999999997E-4</v>
      </c>
      <c r="Z228" s="173">
        <v>0</v>
      </c>
      <c r="AA228" s="174">
        <f t="shared" si="48"/>
        <v>0</v>
      </c>
      <c r="AR228" s="17" t="s">
        <v>161</v>
      </c>
      <c r="AT228" s="17" t="s">
        <v>158</v>
      </c>
      <c r="AU228" s="17" t="s">
        <v>88</v>
      </c>
      <c r="AY228" s="17" t="s">
        <v>151</v>
      </c>
      <c r="BE228" s="109">
        <f t="shared" si="49"/>
        <v>0</v>
      </c>
      <c r="BF228" s="109">
        <f t="shared" si="50"/>
        <v>0</v>
      </c>
      <c r="BG228" s="109">
        <f t="shared" si="51"/>
        <v>0</v>
      </c>
      <c r="BH228" s="109">
        <f t="shared" si="52"/>
        <v>0</v>
      </c>
      <c r="BI228" s="109">
        <f t="shared" si="53"/>
        <v>0</v>
      </c>
      <c r="BJ228" s="17" t="s">
        <v>85</v>
      </c>
      <c r="BK228" s="175">
        <f t="shared" si="54"/>
        <v>0</v>
      </c>
      <c r="BL228" s="17" t="s">
        <v>156</v>
      </c>
      <c r="BM228" s="17" t="s">
        <v>687</v>
      </c>
    </row>
    <row r="229" spans="2:65" s="9" customFormat="1" ht="22.35" customHeight="1">
      <c r="B229" s="156"/>
      <c r="C229" s="157"/>
      <c r="D229" s="166" t="s">
        <v>120</v>
      </c>
      <c r="E229" s="166"/>
      <c r="F229" s="166"/>
      <c r="G229" s="166"/>
      <c r="H229" s="166"/>
      <c r="I229" s="166"/>
      <c r="J229" s="166"/>
      <c r="K229" s="166"/>
      <c r="L229" s="166"/>
      <c r="M229" s="166"/>
      <c r="N229" s="232">
        <f>BK229</f>
        <v>0</v>
      </c>
      <c r="O229" s="233"/>
      <c r="P229" s="233"/>
      <c r="Q229" s="233"/>
      <c r="R229" s="159"/>
      <c r="T229" s="160"/>
      <c r="U229" s="157"/>
      <c r="V229" s="157"/>
      <c r="W229" s="161">
        <f>SUM(W230:W241)</f>
        <v>0</v>
      </c>
      <c r="X229" s="157"/>
      <c r="Y229" s="161">
        <f>SUM(Y230:Y241)</f>
        <v>2.4718776000000005</v>
      </c>
      <c r="Z229" s="157"/>
      <c r="AA229" s="162">
        <f>SUM(AA230:AA241)</f>
        <v>0</v>
      </c>
      <c r="AR229" s="163" t="s">
        <v>88</v>
      </c>
      <c r="AT229" s="164" t="s">
        <v>75</v>
      </c>
      <c r="AU229" s="164" t="s">
        <v>85</v>
      </c>
      <c r="AY229" s="163" t="s">
        <v>151</v>
      </c>
      <c r="BK229" s="165">
        <f>SUM(BK230:BK241)</f>
        <v>0</v>
      </c>
    </row>
    <row r="230" spans="2:65" s="1" customFormat="1" ht="31.5" customHeight="1">
      <c r="B230" s="34"/>
      <c r="C230" s="167" t="s">
        <v>408</v>
      </c>
      <c r="D230" s="167" t="s">
        <v>152</v>
      </c>
      <c r="E230" s="168" t="s">
        <v>243</v>
      </c>
      <c r="F230" s="241" t="s">
        <v>244</v>
      </c>
      <c r="G230" s="241"/>
      <c r="H230" s="241"/>
      <c r="I230" s="241"/>
      <c r="J230" s="169" t="s">
        <v>165</v>
      </c>
      <c r="K230" s="170">
        <v>1</v>
      </c>
      <c r="L230" s="239">
        <v>0</v>
      </c>
      <c r="M230" s="242"/>
      <c r="N230" s="240">
        <f t="shared" ref="N230:N241" si="55">ROUND(L230*K230,3)</f>
        <v>0</v>
      </c>
      <c r="O230" s="240"/>
      <c r="P230" s="240"/>
      <c r="Q230" s="240"/>
      <c r="R230" s="36"/>
      <c r="T230" s="172" t="s">
        <v>20</v>
      </c>
      <c r="U230" s="43" t="s">
        <v>43</v>
      </c>
      <c r="V230" s="35"/>
      <c r="W230" s="173">
        <f t="shared" ref="W230:W241" si="56">V230*K230</f>
        <v>0</v>
      </c>
      <c r="X230" s="173">
        <v>1.16E-3</v>
      </c>
      <c r="Y230" s="173">
        <f t="shared" ref="Y230:Y241" si="57">X230*K230</f>
        <v>1.16E-3</v>
      </c>
      <c r="Z230" s="173">
        <v>0</v>
      </c>
      <c r="AA230" s="174">
        <f t="shared" ref="AA230:AA241" si="58">Z230*K230</f>
        <v>0</v>
      </c>
      <c r="AR230" s="17" t="s">
        <v>156</v>
      </c>
      <c r="AT230" s="17" t="s">
        <v>152</v>
      </c>
      <c r="AU230" s="17" t="s">
        <v>88</v>
      </c>
      <c r="AY230" s="17" t="s">
        <v>151</v>
      </c>
      <c r="BE230" s="109">
        <f t="shared" ref="BE230:BE241" si="59">IF(U230="základná",N230,0)</f>
        <v>0</v>
      </c>
      <c r="BF230" s="109">
        <f t="shared" ref="BF230:BF241" si="60">IF(U230="znížená",N230,0)</f>
        <v>0</v>
      </c>
      <c r="BG230" s="109">
        <f t="shared" ref="BG230:BG241" si="61">IF(U230="zákl. prenesená",N230,0)</f>
        <v>0</v>
      </c>
      <c r="BH230" s="109">
        <f t="shared" ref="BH230:BH241" si="62">IF(U230="zníž. prenesená",N230,0)</f>
        <v>0</v>
      </c>
      <c r="BI230" s="109">
        <f t="shared" ref="BI230:BI241" si="63">IF(U230="nulová",N230,0)</f>
        <v>0</v>
      </c>
      <c r="BJ230" s="17" t="s">
        <v>85</v>
      </c>
      <c r="BK230" s="175">
        <f t="shared" ref="BK230:BK241" si="64">ROUND(L230*K230,3)</f>
        <v>0</v>
      </c>
      <c r="BL230" s="17" t="s">
        <v>156</v>
      </c>
      <c r="BM230" s="17" t="s">
        <v>688</v>
      </c>
    </row>
    <row r="231" spans="2:65" s="1" customFormat="1" ht="22.5" customHeight="1">
      <c r="B231" s="34"/>
      <c r="C231" s="167" t="s">
        <v>410</v>
      </c>
      <c r="D231" s="167" t="s">
        <v>152</v>
      </c>
      <c r="E231" s="168" t="s">
        <v>247</v>
      </c>
      <c r="F231" s="241" t="s">
        <v>248</v>
      </c>
      <c r="G231" s="241"/>
      <c r="H231" s="241"/>
      <c r="I231" s="241"/>
      <c r="J231" s="169" t="s">
        <v>249</v>
      </c>
      <c r="K231" s="170">
        <v>0.36</v>
      </c>
      <c r="L231" s="239">
        <v>0</v>
      </c>
      <c r="M231" s="242"/>
      <c r="N231" s="240">
        <f t="shared" si="55"/>
        <v>0</v>
      </c>
      <c r="O231" s="240"/>
      <c r="P231" s="240"/>
      <c r="Q231" s="240"/>
      <c r="R231" s="36"/>
      <c r="T231" s="172" t="s">
        <v>20</v>
      </c>
      <c r="U231" s="43" t="s">
        <v>43</v>
      </c>
      <c r="V231" s="35"/>
      <c r="W231" s="173">
        <f t="shared" si="56"/>
        <v>0</v>
      </c>
      <c r="X231" s="173">
        <v>2.32341</v>
      </c>
      <c r="Y231" s="173">
        <f t="shared" si="57"/>
        <v>0.83642759999999994</v>
      </c>
      <c r="Z231" s="173">
        <v>0</v>
      </c>
      <c r="AA231" s="174">
        <f t="shared" si="58"/>
        <v>0</v>
      </c>
      <c r="AR231" s="17" t="s">
        <v>156</v>
      </c>
      <c r="AT231" s="17" t="s">
        <v>152</v>
      </c>
      <c r="AU231" s="17" t="s">
        <v>88</v>
      </c>
      <c r="AY231" s="17" t="s">
        <v>151</v>
      </c>
      <c r="BE231" s="109">
        <f t="shared" si="59"/>
        <v>0</v>
      </c>
      <c r="BF231" s="109">
        <f t="shared" si="60"/>
        <v>0</v>
      </c>
      <c r="BG231" s="109">
        <f t="shared" si="61"/>
        <v>0</v>
      </c>
      <c r="BH231" s="109">
        <f t="shared" si="62"/>
        <v>0</v>
      </c>
      <c r="BI231" s="109">
        <f t="shared" si="63"/>
        <v>0</v>
      </c>
      <c r="BJ231" s="17" t="s">
        <v>85</v>
      </c>
      <c r="BK231" s="175">
        <f t="shared" si="64"/>
        <v>0</v>
      </c>
      <c r="BL231" s="17" t="s">
        <v>156</v>
      </c>
      <c r="BM231" s="17" t="s">
        <v>689</v>
      </c>
    </row>
    <row r="232" spans="2:65" s="1" customFormat="1" ht="31.5" customHeight="1">
      <c r="B232" s="34"/>
      <c r="C232" s="167" t="s">
        <v>412</v>
      </c>
      <c r="D232" s="167" t="s">
        <v>152</v>
      </c>
      <c r="E232" s="168" t="s">
        <v>252</v>
      </c>
      <c r="F232" s="241" t="s">
        <v>253</v>
      </c>
      <c r="G232" s="241"/>
      <c r="H232" s="241"/>
      <c r="I232" s="241"/>
      <c r="J232" s="169" t="s">
        <v>165</v>
      </c>
      <c r="K232" s="170">
        <v>1</v>
      </c>
      <c r="L232" s="239">
        <v>0</v>
      </c>
      <c r="M232" s="242"/>
      <c r="N232" s="240">
        <f t="shared" si="55"/>
        <v>0</v>
      </c>
      <c r="O232" s="240"/>
      <c r="P232" s="240"/>
      <c r="Q232" s="240"/>
      <c r="R232" s="36"/>
      <c r="T232" s="172" t="s">
        <v>20</v>
      </c>
      <c r="U232" s="43" t="s">
        <v>43</v>
      </c>
      <c r="V232" s="35"/>
      <c r="W232" s="173">
        <f t="shared" si="56"/>
        <v>0</v>
      </c>
      <c r="X232" s="173">
        <v>0</v>
      </c>
      <c r="Y232" s="173">
        <f t="shared" si="57"/>
        <v>0</v>
      </c>
      <c r="Z232" s="173">
        <v>0</v>
      </c>
      <c r="AA232" s="174">
        <f t="shared" si="58"/>
        <v>0</v>
      </c>
      <c r="AR232" s="17" t="s">
        <v>156</v>
      </c>
      <c r="AT232" s="17" t="s">
        <v>152</v>
      </c>
      <c r="AU232" s="17" t="s">
        <v>88</v>
      </c>
      <c r="AY232" s="17" t="s">
        <v>151</v>
      </c>
      <c r="BE232" s="109">
        <f t="shared" si="59"/>
        <v>0</v>
      </c>
      <c r="BF232" s="109">
        <f t="shared" si="60"/>
        <v>0</v>
      </c>
      <c r="BG232" s="109">
        <f t="shared" si="61"/>
        <v>0</v>
      </c>
      <c r="BH232" s="109">
        <f t="shared" si="62"/>
        <v>0</v>
      </c>
      <c r="BI232" s="109">
        <f t="shared" si="63"/>
        <v>0</v>
      </c>
      <c r="BJ232" s="17" t="s">
        <v>85</v>
      </c>
      <c r="BK232" s="175">
        <f t="shared" si="64"/>
        <v>0</v>
      </c>
      <c r="BL232" s="17" t="s">
        <v>156</v>
      </c>
      <c r="BM232" s="17" t="s">
        <v>690</v>
      </c>
    </row>
    <row r="233" spans="2:65" s="1" customFormat="1" ht="31.5" customHeight="1">
      <c r="B233" s="34"/>
      <c r="C233" s="167" t="s">
        <v>414</v>
      </c>
      <c r="D233" s="167" t="s">
        <v>152</v>
      </c>
      <c r="E233" s="168" t="s">
        <v>256</v>
      </c>
      <c r="F233" s="241" t="s">
        <v>257</v>
      </c>
      <c r="G233" s="241"/>
      <c r="H233" s="241"/>
      <c r="I233" s="241"/>
      <c r="J233" s="169" t="s">
        <v>155</v>
      </c>
      <c r="K233" s="170">
        <v>45</v>
      </c>
      <c r="L233" s="239">
        <v>0</v>
      </c>
      <c r="M233" s="242"/>
      <c r="N233" s="240">
        <f t="shared" si="55"/>
        <v>0</v>
      </c>
      <c r="O233" s="240"/>
      <c r="P233" s="240"/>
      <c r="Q233" s="240"/>
      <c r="R233" s="36"/>
      <c r="T233" s="172" t="s">
        <v>20</v>
      </c>
      <c r="U233" s="43" t="s">
        <v>43</v>
      </c>
      <c r="V233" s="35"/>
      <c r="W233" s="173">
        <f t="shared" si="56"/>
        <v>0</v>
      </c>
      <c r="X233" s="173">
        <v>0</v>
      </c>
      <c r="Y233" s="173">
        <f t="shared" si="57"/>
        <v>0</v>
      </c>
      <c r="Z233" s="173">
        <v>0</v>
      </c>
      <c r="AA233" s="174">
        <f t="shared" si="58"/>
        <v>0</v>
      </c>
      <c r="AR233" s="17" t="s">
        <v>156</v>
      </c>
      <c r="AT233" s="17" t="s">
        <v>152</v>
      </c>
      <c r="AU233" s="17" t="s">
        <v>88</v>
      </c>
      <c r="AY233" s="17" t="s">
        <v>151</v>
      </c>
      <c r="BE233" s="109">
        <f t="shared" si="59"/>
        <v>0</v>
      </c>
      <c r="BF233" s="109">
        <f t="shared" si="60"/>
        <v>0</v>
      </c>
      <c r="BG233" s="109">
        <f t="shared" si="61"/>
        <v>0</v>
      </c>
      <c r="BH233" s="109">
        <f t="shared" si="62"/>
        <v>0</v>
      </c>
      <c r="BI233" s="109">
        <f t="shared" si="63"/>
        <v>0</v>
      </c>
      <c r="BJ233" s="17" t="s">
        <v>85</v>
      </c>
      <c r="BK233" s="175">
        <f t="shared" si="64"/>
        <v>0</v>
      </c>
      <c r="BL233" s="17" t="s">
        <v>156</v>
      </c>
      <c r="BM233" s="17" t="s">
        <v>691</v>
      </c>
    </row>
    <row r="234" spans="2:65" s="1" customFormat="1" ht="44.25" customHeight="1">
      <c r="B234" s="34"/>
      <c r="C234" s="167" t="s">
        <v>416</v>
      </c>
      <c r="D234" s="167" t="s">
        <v>152</v>
      </c>
      <c r="E234" s="168" t="s">
        <v>260</v>
      </c>
      <c r="F234" s="241" t="s">
        <v>261</v>
      </c>
      <c r="G234" s="241"/>
      <c r="H234" s="241"/>
      <c r="I234" s="241"/>
      <c r="J234" s="169" t="s">
        <v>155</v>
      </c>
      <c r="K234" s="170">
        <v>45</v>
      </c>
      <c r="L234" s="239">
        <v>0</v>
      </c>
      <c r="M234" s="242"/>
      <c r="N234" s="240">
        <f t="shared" si="55"/>
        <v>0</v>
      </c>
      <c r="O234" s="240"/>
      <c r="P234" s="240"/>
      <c r="Q234" s="240"/>
      <c r="R234" s="36"/>
      <c r="T234" s="172" t="s">
        <v>20</v>
      </c>
      <c r="U234" s="43" t="s">
        <v>43</v>
      </c>
      <c r="V234" s="35"/>
      <c r="W234" s="173">
        <f t="shared" si="56"/>
        <v>0</v>
      </c>
      <c r="X234" s="173">
        <v>0</v>
      </c>
      <c r="Y234" s="173">
        <f t="shared" si="57"/>
        <v>0</v>
      </c>
      <c r="Z234" s="173">
        <v>0</v>
      </c>
      <c r="AA234" s="174">
        <f t="shared" si="58"/>
        <v>0</v>
      </c>
      <c r="AR234" s="17" t="s">
        <v>156</v>
      </c>
      <c r="AT234" s="17" t="s">
        <v>152</v>
      </c>
      <c r="AU234" s="17" t="s">
        <v>88</v>
      </c>
      <c r="AY234" s="17" t="s">
        <v>151</v>
      </c>
      <c r="BE234" s="109">
        <f t="shared" si="59"/>
        <v>0</v>
      </c>
      <c r="BF234" s="109">
        <f t="shared" si="60"/>
        <v>0</v>
      </c>
      <c r="BG234" s="109">
        <f t="shared" si="61"/>
        <v>0</v>
      </c>
      <c r="BH234" s="109">
        <f t="shared" si="62"/>
        <v>0</v>
      </c>
      <c r="BI234" s="109">
        <f t="shared" si="63"/>
        <v>0</v>
      </c>
      <c r="BJ234" s="17" t="s">
        <v>85</v>
      </c>
      <c r="BK234" s="175">
        <f t="shared" si="64"/>
        <v>0</v>
      </c>
      <c r="BL234" s="17" t="s">
        <v>156</v>
      </c>
      <c r="BM234" s="17" t="s">
        <v>692</v>
      </c>
    </row>
    <row r="235" spans="2:65" s="1" customFormat="1" ht="22.5" customHeight="1">
      <c r="B235" s="34"/>
      <c r="C235" s="176" t="s">
        <v>418</v>
      </c>
      <c r="D235" s="176" t="s">
        <v>158</v>
      </c>
      <c r="E235" s="177" t="s">
        <v>264</v>
      </c>
      <c r="F235" s="245" t="s">
        <v>265</v>
      </c>
      <c r="G235" s="245"/>
      <c r="H235" s="245"/>
      <c r="I235" s="245"/>
      <c r="J235" s="178" t="s">
        <v>266</v>
      </c>
      <c r="K235" s="179">
        <v>1.62</v>
      </c>
      <c r="L235" s="246">
        <v>0</v>
      </c>
      <c r="M235" s="247"/>
      <c r="N235" s="248">
        <f t="shared" si="55"/>
        <v>0</v>
      </c>
      <c r="O235" s="240"/>
      <c r="P235" s="240"/>
      <c r="Q235" s="240"/>
      <c r="R235" s="36"/>
      <c r="T235" s="172" t="s">
        <v>20</v>
      </c>
      <c r="U235" s="43" t="s">
        <v>43</v>
      </c>
      <c r="V235" s="35"/>
      <c r="W235" s="173">
        <f t="shared" si="56"/>
        <v>0</v>
      </c>
      <c r="X235" s="173">
        <v>1</v>
      </c>
      <c r="Y235" s="173">
        <f t="shared" si="57"/>
        <v>1.62</v>
      </c>
      <c r="Z235" s="173">
        <v>0</v>
      </c>
      <c r="AA235" s="174">
        <f t="shared" si="58"/>
        <v>0</v>
      </c>
      <c r="AR235" s="17" t="s">
        <v>161</v>
      </c>
      <c r="AT235" s="17" t="s">
        <v>158</v>
      </c>
      <c r="AU235" s="17" t="s">
        <v>88</v>
      </c>
      <c r="AY235" s="17" t="s">
        <v>151</v>
      </c>
      <c r="BE235" s="109">
        <f t="shared" si="59"/>
        <v>0</v>
      </c>
      <c r="BF235" s="109">
        <f t="shared" si="60"/>
        <v>0</v>
      </c>
      <c r="BG235" s="109">
        <f t="shared" si="61"/>
        <v>0</v>
      </c>
      <c r="BH235" s="109">
        <f t="shared" si="62"/>
        <v>0</v>
      </c>
      <c r="BI235" s="109">
        <f t="shared" si="63"/>
        <v>0</v>
      </c>
      <c r="BJ235" s="17" t="s">
        <v>85</v>
      </c>
      <c r="BK235" s="175">
        <f t="shared" si="64"/>
        <v>0</v>
      </c>
      <c r="BL235" s="17" t="s">
        <v>156</v>
      </c>
      <c r="BM235" s="17" t="s">
        <v>693</v>
      </c>
    </row>
    <row r="236" spans="2:65" s="1" customFormat="1" ht="31.5" customHeight="1">
      <c r="B236" s="34"/>
      <c r="C236" s="167" t="s">
        <v>420</v>
      </c>
      <c r="D236" s="167" t="s">
        <v>152</v>
      </c>
      <c r="E236" s="168" t="s">
        <v>269</v>
      </c>
      <c r="F236" s="241" t="s">
        <v>270</v>
      </c>
      <c r="G236" s="241"/>
      <c r="H236" s="241"/>
      <c r="I236" s="241"/>
      <c r="J236" s="169" t="s">
        <v>155</v>
      </c>
      <c r="K236" s="170">
        <v>45</v>
      </c>
      <c r="L236" s="239">
        <v>0</v>
      </c>
      <c r="M236" s="242"/>
      <c r="N236" s="240">
        <f t="shared" si="55"/>
        <v>0</v>
      </c>
      <c r="O236" s="240"/>
      <c r="P236" s="240"/>
      <c r="Q236" s="240"/>
      <c r="R236" s="36"/>
      <c r="T236" s="172" t="s">
        <v>20</v>
      </c>
      <c r="U236" s="43" t="s">
        <v>43</v>
      </c>
      <c r="V236" s="35"/>
      <c r="W236" s="173">
        <f t="shared" si="56"/>
        <v>0</v>
      </c>
      <c r="X236" s="173">
        <v>0</v>
      </c>
      <c r="Y236" s="173">
        <f t="shared" si="57"/>
        <v>0</v>
      </c>
      <c r="Z236" s="173">
        <v>0</v>
      </c>
      <c r="AA236" s="174">
        <f t="shared" si="58"/>
        <v>0</v>
      </c>
      <c r="AR236" s="17" t="s">
        <v>156</v>
      </c>
      <c r="AT236" s="17" t="s">
        <v>152</v>
      </c>
      <c r="AU236" s="17" t="s">
        <v>88</v>
      </c>
      <c r="AY236" s="17" t="s">
        <v>151</v>
      </c>
      <c r="BE236" s="109">
        <f t="shared" si="59"/>
        <v>0</v>
      </c>
      <c r="BF236" s="109">
        <f t="shared" si="60"/>
        <v>0</v>
      </c>
      <c r="BG236" s="109">
        <f t="shared" si="61"/>
        <v>0</v>
      </c>
      <c r="BH236" s="109">
        <f t="shared" si="62"/>
        <v>0</v>
      </c>
      <c r="BI236" s="109">
        <f t="shared" si="63"/>
        <v>0</v>
      </c>
      <c r="BJ236" s="17" t="s">
        <v>85</v>
      </c>
      <c r="BK236" s="175">
        <f t="shared" si="64"/>
        <v>0</v>
      </c>
      <c r="BL236" s="17" t="s">
        <v>156</v>
      </c>
      <c r="BM236" s="17" t="s">
        <v>694</v>
      </c>
    </row>
    <row r="237" spans="2:65" s="1" customFormat="1" ht="22.5" customHeight="1">
      <c r="B237" s="34"/>
      <c r="C237" s="176" t="s">
        <v>422</v>
      </c>
      <c r="D237" s="176" t="s">
        <v>158</v>
      </c>
      <c r="E237" s="177" t="s">
        <v>273</v>
      </c>
      <c r="F237" s="245" t="s">
        <v>274</v>
      </c>
      <c r="G237" s="245"/>
      <c r="H237" s="245"/>
      <c r="I237" s="245"/>
      <c r="J237" s="178" t="s">
        <v>155</v>
      </c>
      <c r="K237" s="179">
        <v>45</v>
      </c>
      <c r="L237" s="246">
        <v>0</v>
      </c>
      <c r="M237" s="247"/>
      <c r="N237" s="248">
        <f t="shared" si="55"/>
        <v>0</v>
      </c>
      <c r="O237" s="240"/>
      <c r="P237" s="240"/>
      <c r="Q237" s="240"/>
      <c r="R237" s="36"/>
      <c r="T237" s="172" t="s">
        <v>20</v>
      </c>
      <c r="U237" s="43" t="s">
        <v>43</v>
      </c>
      <c r="V237" s="35"/>
      <c r="W237" s="173">
        <f t="shared" si="56"/>
        <v>0</v>
      </c>
      <c r="X237" s="173">
        <v>2.1000000000000001E-4</v>
      </c>
      <c r="Y237" s="173">
        <f t="shared" si="57"/>
        <v>9.4500000000000001E-3</v>
      </c>
      <c r="Z237" s="173">
        <v>0</v>
      </c>
      <c r="AA237" s="174">
        <f t="shared" si="58"/>
        <v>0</v>
      </c>
      <c r="AR237" s="17" t="s">
        <v>161</v>
      </c>
      <c r="AT237" s="17" t="s">
        <v>158</v>
      </c>
      <c r="AU237" s="17" t="s">
        <v>88</v>
      </c>
      <c r="AY237" s="17" t="s">
        <v>151</v>
      </c>
      <c r="BE237" s="109">
        <f t="shared" si="59"/>
        <v>0</v>
      </c>
      <c r="BF237" s="109">
        <f t="shared" si="60"/>
        <v>0</v>
      </c>
      <c r="BG237" s="109">
        <f t="shared" si="61"/>
        <v>0</v>
      </c>
      <c r="BH237" s="109">
        <f t="shared" si="62"/>
        <v>0</v>
      </c>
      <c r="BI237" s="109">
        <f t="shared" si="63"/>
        <v>0</v>
      </c>
      <c r="BJ237" s="17" t="s">
        <v>85</v>
      </c>
      <c r="BK237" s="175">
        <f t="shared" si="64"/>
        <v>0</v>
      </c>
      <c r="BL237" s="17" t="s">
        <v>156</v>
      </c>
      <c r="BM237" s="17" t="s">
        <v>695</v>
      </c>
    </row>
    <row r="238" spans="2:65" s="1" customFormat="1" ht="44.25" customHeight="1">
      <c r="B238" s="34"/>
      <c r="C238" s="167" t="s">
        <v>424</v>
      </c>
      <c r="D238" s="167" t="s">
        <v>152</v>
      </c>
      <c r="E238" s="168" t="s">
        <v>277</v>
      </c>
      <c r="F238" s="241" t="s">
        <v>278</v>
      </c>
      <c r="G238" s="241"/>
      <c r="H238" s="241"/>
      <c r="I238" s="241"/>
      <c r="J238" s="169" t="s">
        <v>155</v>
      </c>
      <c r="K238" s="170">
        <v>45</v>
      </c>
      <c r="L238" s="239">
        <v>0</v>
      </c>
      <c r="M238" s="242"/>
      <c r="N238" s="240">
        <f t="shared" si="55"/>
        <v>0</v>
      </c>
      <c r="O238" s="240"/>
      <c r="P238" s="240"/>
      <c r="Q238" s="240"/>
      <c r="R238" s="36"/>
      <c r="T238" s="172" t="s">
        <v>20</v>
      </c>
      <c r="U238" s="43" t="s">
        <v>43</v>
      </c>
      <c r="V238" s="35"/>
      <c r="W238" s="173">
        <f t="shared" si="56"/>
        <v>0</v>
      </c>
      <c r="X238" s="173">
        <v>0</v>
      </c>
      <c r="Y238" s="173">
        <f t="shared" si="57"/>
        <v>0</v>
      </c>
      <c r="Z238" s="173">
        <v>0</v>
      </c>
      <c r="AA238" s="174">
        <f t="shared" si="58"/>
        <v>0</v>
      </c>
      <c r="AR238" s="17" t="s">
        <v>156</v>
      </c>
      <c r="AT238" s="17" t="s">
        <v>152</v>
      </c>
      <c r="AU238" s="17" t="s">
        <v>88</v>
      </c>
      <c r="AY238" s="17" t="s">
        <v>151</v>
      </c>
      <c r="BE238" s="109">
        <f t="shared" si="59"/>
        <v>0</v>
      </c>
      <c r="BF238" s="109">
        <f t="shared" si="60"/>
        <v>0</v>
      </c>
      <c r="BG238" s="109">
        <f t="shared" si="61"/>
        <v>0</v>
      </c>
      <c r="BH238" s="109">
        <f t="shared" si="62"/>
        <v>0</v>
      </c>
      <c r="BI238" s="109">
        <f t="shared" si="63"/>
        <v>0</v>
      </c>
      <c r="BJ238" s="17" t="s">
        <v>85</v>
      </c>
      <c r="BK238" s="175">
        <f t="shared" si="64"/>
        <v>0</v>
      </c>
      <c r="BL238" s="17" t="s">
        <v>156</v>
      </c>
      <c r="BM238" s="17" t="s">
        <v>696</v>
      </c>
    </row>
    <row r="239" spans="2:65" s="1" customFormat="1" ht="31.5" customHeight="1">
      <c r="B239" s="34"/>
      <c r="C239" s="167" t="s">
        <v>426</v>
      </c>
      <c r="D239" s="167" t="s">
        <v>152</v>
      </c>
      <c r="E239" s="168" t="s">
        <v>281</v>
      </c>
      <c r="F239" s="241" t="s">
        <v>282</v>
      </c>
      <c r="G239" s="241"/>
      <c r="H239" s="241"/>
      <c r="I239" s="241"/>
      <c r="J239" s="169" t="s">
        <v>155</v>
      </c>
      <c r="K239" s="170">
        <v>1</v>
      </c>
      <c r="L239" s="239">
        <v>0</v>
      </c>
      <c r="M239" s="242"/>
      <c r="N239" s="240">
        <f t="shared" si="55"/>
        <v>0</v>
      </c>
      <c r="O239" s="240"/>
      <c r="P239" s="240"/>
      <c r="Q239" s="240"/>
      <c r="R239" s="36"/>
      <c r="T239" s="172" t="s">
        <v>20</v>
      </c>
      <c r="U239" s="43" t="s">
        <v>43</v>
      </c>
      <c r="V239" s="35"/>
      <c r="W239" s="173">
        <f t="shared" si="56"/>
        <v>0</v>
      </c>
      <c r="X239" s="173">
        <v>1.0000000000000001E-5</v>
      </c>
      <c r="Y239" s="173">
        <f t="shared" si="57"/>
        <v>1.0000000000000001E-5</v>
      </c>
      <c r="Z239" s="173">
        <v>0</v>
      </c>
      <c r="AA239" s="174">
        <f t="shared" si="58"/>
        <v>0</v>
      </c>
      <c r="AR239" s="17" t="s">
        <v>156</v>
      </c>
      <c r="AT239" s="17" t="s">
        <v>152</v>
      </c>
      <c r="AU239" s="17" t="s">
        <v>88</v>
      </c>
      <c r="AY239" s="17" t="s">
        <v>151</v>
      </c>
      <c r="BE239" s="109">
        <f t="shared" si="59"/>
        <v>0</v>
      </c>
      <c r="BF239" s="109">
        <f t="shared" si="60"/>
        <v>0</v>
      </c>
      <c r="BG239" s="109">
        <f t="shared" si="61"/>
        <v>0</v>
      </c>
      <c r="BH239" s="109">
        <f t="shared" si="62"/>
        <v>0</v>
      </c>
      <c r="BI239" s="109">
        <f t="shared" si="63"/>
        <v>0</v>
      </c>
      <c r="BJ239" s="17" t="s">
        <v>85</v>
      </c>
      <c r="BK239" s="175">
        <f t="shared" si="64"/>
        <v>0</v>
      </c>
      <c r="BL239" s="17" t="s">
        <v>156</v>
      </c>
      <c r="BM239" s="17" t="s">
        <v>697</v>
      </c>
    </row>
    <row r="240" spans="2:65" s="1" customFormat="1" ht="31.5" customHeight="1">
      <c r="B240" s="34"/>
      <c r="C240" s="176" t="s">
        <v>428</v>
      </c>
      <c r="D240" s="176" t="s">
        <v>158</v>
      </c>
      <c r="E240" s="177" t="s">
        <v>285</v>
      </c>
      <c r="F240" s="245" t="s">
        <v>286</v>
      </c>
      <c r="G240" s="245"/>
      <c r="H240" s="245"/>
      <c r="I240" s="245"/>
      <c r="J240" s="178" t="s">
        <v>165</v>
      </c>
      <c r="K240" s="179">
        <v>1</v>
      </c>
      <c r="L240" s="246">
        <v>0</v>
      </c>
      <c r="M240" s="247"/>
      <c r="N240" s="248">
        <f t="shared" si="55"/>
        <v>0</v>
      </c>
      <c r="O240" s="240"/>
      <c r="P240" s="240"/>
      <c r="Q240" s="240"/>
      <c r="R240" s="36"/>
      <c r="T240" s="172" t="s">
        <v>20</v>
      </c>
      <c r="U240" s="43" t="s">
        <v>43</v>
      </c>
      <c r="V240" s="35"/>
      <c r="W240" s="173">
        <f t="shared" si="56"/>
        <v>0</v>
      </c>
      <c r="X240" s="173">
        <v>4.8300000000000001E-3</v>
      </c>
      <c r="Y240" s="173">
        <f t="shared" si="57"/>
        <v>4.8300000000000001E-3</v>
      </c>
      <c r="Z240" s="173">
        <v>0</v>
      </c>
      <c r="AA240" s="174">
        <f t="shared" si="58"/>
        <v>0</v>
      </c>
      <c r="AR240" s="17" t="s">
        <v>161</v>
      </c>
      <c r="AT240" s="17" t="s">
        <v>158</v>
      </c>
      <c r="AU240" s="17" t="s">
        <v>88</v>
      </c>
      <c r="AY240" s="17" t="s">
        <v>151</v>
      </c>
      <c r="BE240" s="109">
        <f t="shared" si="59"/>
        <v>0</v>
      </c>
      <c r="BF240" s="109">
        <f t="shared" si="60"/>
        <v>0</v>
      </c>
      <c r="BG240" s="109">
        <f t="shared" si="61"/>
        <v>0</v>
      </c>
      <c r="BH240" s="109">
        <f t="shared" si="62"/>
        <v>0</v>
      </c>
      <c r="BI240" s="109">
        <f t="shared" si="63"/>
        <v>0</v>
      </c>
      <c r="BJ240" s="17" t="s">
        <v>85</v>
      </c>
      <c r="BK240" s="175">
        <f t="shared" si="64"/>
        <v>0</v>
      </c>
      <c r="BL240" s="17" t="s">
        <v>156</v>
      </c>
      <c r="BM240" s="17" t="s">
        <v>698</v>
      </c>
    </row>
    <row r="241" spans="2:65" s="1" customFormat="1" ht="57" customHeight="1">
      <c r="B241" s="34"/>
      <c r="C241" s="167" t="s">
        <v>430</v>
      </c>
      <c r="D241" s="167" t="s">
        <v>152</v>
      </c>
      <c r="E241" s="168" t="s">
        <v>289</v>
      </c>
      <c r="F241" s="241" t="s">
        <v>290</v>
      </c>
      <c r="G241" s="241"/>
      <c r="H241" s="241"/>
      <c r="I241" s="241"/>
      <c r="J241" s="169" t="s">
        <v>165</v>
      </c>
      <c r="K241" s="170">
        <v>1</v>
      </c>
      <c r="L241" s="239">
        <v>0</v>
      </c>
      <c r="M241" s="242"/>
      <c r="N241" s="240">
        <f t="shared" si="55"/>
        <v>0</v>
      </c>
      <c r="O241" s="240"/>
      <c r="P241" s="240"/>
      <c r="Q241" s="240"/>
      <c r="R241" s="36"/>
      <c r="T241" s="172" t="s">
        <v>20</v>
      </c>
      <c r="U241" s="43" t="s">
        <v>43</v>
      </c>
      <c r="V241" s="35"/>
      <c r="W241" s="173">
        <f t="shared" si="56"/>
        <v>0</v>
      </c>
      <c r="X241" s="173">
        <v>0</v>
      </c>
      <c r="Y241" s="173">
        <f t="shared" si="57"/>
        <v>0</v>
      </c>
      <c r="Z241" s="173">
        <v>0</v>
      </c>
      <c r="AA241" s="174">
        <f t="shared" si="58"/>
        <v>0</v>
      </c>
      <c r="AR241" s="17" t="s">
        <v>156</v>
      </c>
      <c r="AT241" s="17" t="s">
        <v>152</v>
      </c>
      <c r="AU241" s="17" t="s">
        <v>88</v>
      </c>
      <c r="AY241" s="17" t="s">
        <v>151</v>
      </c>
      <c r="BE241" s="109">
        <f t="shared" si="59"/>
        <v>0</v>
      </c>
      <c r="BF241" s="109">
        <f t="shared" si="60"/>
        <v>0</v>
      </c>
      <c r="BG241" s="109">
        <f t="shared" si="61"/>
        <v>0</v>
      </c>
      <c r="BH241" s="109">
        <f t="shared" si="62"/>
        <v>0</v>
      </c>
      <c r="BI241" s="109">
        <f t="shared" si="63"/>
        <v>0</v>
      </c>
      <c r="BJ241" s="17" t="s">
        <v>85</v>
      </c>
      <c r="BK241" s="175">
        <f t="shared" si="64"/>
        <v>0</v>
      </c>
      <c r="BL241" s="17" t="s">
        <v>156</v>
      </c>
      <c r="BM241" s="17" t="s">
        <v>699</v>
      </c>
    </row>
    <row r="242" spans="2:65" s="9" customFormat="1" ht="37.35" customHeight="1">
      <c r="B242" s="156"/>
      <c r="C242" s="157"/>
      <c r="D242" s="158" t="s">
        <v>125</v>
      </c>
      <c r="E242" s="158"/>
      <c r="F242" s="158"/>
      <c r="G242" s="158"/>
      <c r="H242" s="158"/>
      <c r="I242" s="158"/>
      <c r="J242" s="158"/>
      <c r="K242" s="158"/>
      <c r="L242" s="158"/>
      <c r="M242" s="158"/>
      <c r="N242" s="249">
        <f>BK242</f>
        <v>0</v>
      </c>
      <c r="O242" s="250"/>
      <c r="P242" s="250"/>
      <c r="Q242" s="250"/>
      <c r="R242" s="159"/>
      <c r="T242" s="160"/>
      <c r="U242" s="157"/>
      <c r="V242" s="157"/>
      <c r="W242" s="161">
        <f>W243</f>
        <v>0</v>
      </c>
      <c r="X242" s="157"/>
      <c r="Y242" s="161">
        <f>Y243</f>
        <v>0</v>
      </c>
      <c r="Z242" s="157"/>
      <c r="AA242" s="162">
        <f>AA243</f>
        <v>0</v>
      </c>
      <c r="AR242" s="163" t="s">
        <v>170</v>
      </c>
      <c r="AT242" s="164" t="s">
        <v>75</v>
      </c>
      <c r="AU242" s="164" t="s">
        <v>76</v>
      </c>
      <c r="AY242" s="163" t="s">
        <v>151</v>
      </c>
      <c r="BK242" s="165">
        <f>BK243</f>
        <v>0</v>
      </c>
    </row>
    <row r="243" spans="2:65" s="9" customFormat="1" ht="19.899999999999999" customHeight="1">
      <c r="B243" s="156"/>
      <c r="C243" s="157"/>
      <c r="D243" s="166" t="s">
        <v>126</v>
      </c>
      <c r="E243" s="166"/>
      <c r="F243" s="166"/>
      <c r="G243" s="166"/>
      <c r="H243" s="166"/>
      <c r="I243" s="166"/>
      <c r="J243" s="166"/>
      <c r="K243" s="166"/>
      <c r="L243" s="166"/>
      <c r="M243" s="166"/>
      <c r="N243" s="236">
        <f>BK243</f>
        <v>0</v>
      </c>
      <c r="O243" s="237"/>
      <c r="P243" s="237"/>
      <c r="Q243" s="237"/>
      <c r="R243" s="159"/>
      <c r="T243" s="160"/>
      <c r="U243" s="157"/>
      <c r="V243" s="157"/>
      <c r="W243" s="161">
        <f>SUM(W244:W245)</f>
        <v>0</v>
      </c>
      <c r="X243" s="157"/>
      <c r="Y243" s="161">
        <f>SUM(Y244:Y245)</f>
        <v>0</v>
      </c>
      <c r="Z243" s="157"/>
      <c r="AA243" s="162">
        <f>SUM(AA244:AA245)</f>
        <v>0</v>
      </c>
      <c r="AR243" s="163" t="s">
        <v>170</v>
      </c>
      <c r="AT243" s="164" t="s">
        <v>75</v>
      </c>
      <c r="AU243" s="164" t="s">
        <v>82</v>
      </c>
      <c r="AY243" s="163" t="s">
        <v>151</v>
      </c>
      <c r="BK243" s="165">
        <f>SUM(BK244:BK245)</f>
        <v>0</v>
      </c>
    </row>
    <row r="244" spans="2:65" s="1" customFormat="1" ht="44.25" customHeight="1">
      <c r="B244" s="34"/>
      <c r="C244" s="167" t="s">
        <v>432</v>
      </c>
      <c r="D244" s="167" t="s">
        <v>152</v>
      </c>
      <c r="E244" s="168" t="s">
        <v>570</v>
      </c>
      <c r="F244" s="241" t="s">
        <v>571</v>
      </c>
      <c r="G244" s="241"/>
      <c r="H244" s="241"/>
      <c r="I244" s="241"/>
      <c r="J244" s="169" t="s">
        <v>572</v>
      </c>
      <c r="K244" s="170">
        <v>1</v>
      </c>
      <c r="L244" s="239">
        <v>0</v>
      </c>
      <c r="M244" s="242"/>
      <c r="N244" s="240">
        <f>ROUND(L244*K244,3)</f>
        <v>0</v>
      </c>
      <c r="O244" s="240"/>
      <c r="P244" s="240"/>
      <c r="Q244" s="240"/>
      <c r="R244" s="36"/>
      <c r="T244" s="172" t="s">
        <v>20</v>
      </c>
      <c r="U244" s="43" t="s">
        <v>43</v>
      </c>
      <c r="V244" s="35"/>
      <c r="W244" s="173">
        <f>V244*K244</f>
        <v>0</v>
      </c>
      <c r="X244" s="173">
        <v>0</v>
      </c>
      <c r="Y244" s="173">
        <f>X244*K244</f>
        <v>0</v>
      </c>
      <c r="Z244" s="173">
        <v>0</v>
      </c>
      <c r="AA244" s="174">
        <f>Z244*K244</f>
        <v>0</v>
      </c>
      <c r="AR244" s="17" t="s">
        <v>573</v>
      </c>
      <c r="AT244" s="17" t="s">
        <v>152</v>
      </c>
      <c r="AU244" s="17" t="s">
        <v>85</v>
      </c>
      <c r="AY244" s="17" t="s">
        <v>151</v>
      </c>
      <c r="BE244" s="109">
        <f>IF(U244="základná",N244,0)</f>
        <v>0</v>
      </c>
      <c r="BF244" s="109">
        <f>IF(U244="znížená",N244,0)</f>
        <v>0</v>
      </c>
      <c r="BG244" s="109">
        <f>IF(U244="zákl. prenesená",N244,0)</f>
        <v>0</v>
      </c>
      <c r="BH244" s="109">
        <f>IF(U244="zníž. prenesená",N244,0)</f>
        <v>0</v>
      </c>
      <c r="BI244" s="109">
        <f>IF(U244="nulová",N244,0)</f>
        <v>0</v>
      </c>
      <c r="BJ244" s="17" t="s">
        <v>85</v>
      </c>
      <c r="BK244" s="175">
        <f>ROUND(L244*K244,3)</f>
        <v>0</v>
      </c>
      <c r="BL244" s="17" t="s">
        <v>573</v>
      </c>
      <c r="BM244" s="17" t="s">
        <v>574</v>
      </c>
    </row>
    <row r="245" spans="2:65" s="1" customFormat="1" ht="44.25" customHeight="1">
      <c r="B245" s="34"/>
      <c r="C245" s="167" t="s">
        <v>434</v>
      </c>
      <c r="D245" s="167" t="s">
        <v>152</v>
      </c>
      <c r="E245" s="168" t="s">
        <v>576</v>
      </c>
      <c r="F245" s="241" t="s">
        <v>577</v>
      </c>
      <c r="G245" s="241"/>
      <c r="H245" s="241"/>
      <c r="I245" s="241"/>
      <c r="J245" s="169" t="s">
        <v>572</v>
      </c>
      <c r="K245" s="170">
        <v>1</v>
      </c>
      <c r="L245" s="239">
        <v>0</v>
      </c>
      <c r="M245" s="242"/>
      <c r="N245" s="240">
        <f>ROUND(L245*K245,3)</f>
        <v>0</v>
      </c>
      <c r="O245" s="240"/>
      <c r="P245" s="240"/>
      <c r="Q245" s="240"/>
      <c r="R245" s="36"/>
      <c r="T245" s="172" t="s">
        <v>20</v>
      </c>
      <c r="U245" s="43" t="s">
        <v>43</v>
      </c>
      <c r="V245" s="35"/>
      <c r="W245" s="173">
        <f>V245*K245</f>
        <v>0</v>
      </c>
      <c r="X245" s="173">
        <v>0</v>
      </c>
      <c r="Y245" s="173">
        <f>X245*K245</f>
        <v>0</v>
      </c>
      <c r="Z245" s="173">
        <v>0</v>
      </c>
      <c r="AA245" s="174">
        <f>Z245*K245</f>
        <v>0</v>
      </c>
      <c r="AR245" s="17" t="s">
        <v>578</v>
      </c>
      <c r="AT245" s="17" t="s">
        <v>152</v>
      </c>
      <c r="AU245" s="17" t="s">
        <v>85</v>
      </c>
      <c r="AY245" s="17" t="s">
        <v>151</v>
      </c>
      <c r="BE245" s="109">
        <f>IF(U245="základná",N245,0)</f>
        <v>0</v>
      </c>
      <c r="BF245" s="109">
        <f>IF(U245="znížená",N245,0)</f>
        <v>0</v>
      </c>
      <c r="BG245" s="109">
        <f>IF(U245="zákl. prenesená",N245,0)</f>
        <v>0</v>
      </c>
      <c r="BH245" s="109">
        <f>IF(U245="zníž. prenesená",N245,0)</f>
        <v>0</v>
      </c>
      <c r="BI245" s="109">
        <f>IF(U245="nulová",N245,0)</f>
        <v>0</v>
      </c>
      <c r="BJ245" s="17" t="s">
        <v>85</v>
      </c>
      <c r="BK245" s="175">
        <f>ROUND(L245*K245,3)</f>
        <v>0</v>
      </c>
      <c r="BL245" s="17" t="s">
        <v>578</v>
      </c>
      <c r="BM245" s="17" t="s">
        <v>579</v>
      </c>
    </row>
    <row r="246" spans="2:65" s="1" customFormat="1" ht="49.9" customHeight="1">
      <c r="B246" s="34"/>
      <c r="C246" s="35"/>
      <c r="D246" s="158" t="s">
        <v>580</v>
      </c>
      <c r="E246" s="35"/>
      <c r="F246" s="35"/>
      <c r="G246" s="35"/>
      <c r="H246" s="35"/>
      <c r="I246" s="35"/>
      <c r="J246" s="35"/>
      <c r="K246" s="35"/>
      <c r="L246" s="35"/>
      <c r="M246" s="35"/>
      <c r="N246" s="243">
        <f t="shared" ref="N246:N251" si="65">BK246</f>
        <v>0</v>
      </c>
      <c r="O246" s="244"/>
      <c r="P246" s="244"/>
      <c r="Q246" s="244"/>
      <c r="R246" s="36"/>
      <c r="T246" s="142"/>
      <c r="U246" s="35"/>
      <c r="V246" s="35"/>
      <c r="W246" s="35"/>
      <c r="X246" s="35"/>
      <c r="Y246" s="35"/>
      <c r="Z246" s="35"/>
      <c r="AA246" s="77"/>
      <c r="AT246" s="17" t="s">
        <v>75</v>
      </c>
      <c r="AU246" s="17" t="s">
        <v>76</v>
      </c>
      <c r="AY246" s="17" t="s">
        <v>581</v>
      </c>
      <c r="BK246" s="175">
        <f>SUM(BK247:BK251)</f>
        <v>0</v>
      </c>
    </row>
    <row r="247" spans="2:65" s="1" customFormat="1" ht="22.35" customHeight="1">
      <c r="B247" s="34"/>
      <c r="C247" s="180" t="s">
        <v>20</v>
      </c>
      <c r="D247" s="180" t="s">
        <v>152</v>
      </c>
      <c r="E247" s="181" t="s">
        <v>20</v>
      </c>
      <c r="F247" s="238" t="s">
        <v>20</v>
      </c>
      <c r="G247" s="238"/>
      <c r="H247" s="238"/>
      <c r="I247" s="238"/>
      <c r="J247" s="182" t="s">
        <v>20</v>
      </c>
      <c r="K247" s="171"/>
      <c r="L247" s="239"/>
      <c r="M247" s="240"/>
      <c r="N247" s="240">
        <f t="shared" si="65"/>
        <v>0</v>
      </c>
      <c r="O247" s="240"/>
      <c r="P247" s="240"/>
      <c r="Q247" s="240"/>
      <c r="R247" s="36"/>
      <c r="T247" s="172" t="s">
        <v>20</v>
      </c>
      <c r="U247" s="183" t="s">
        <v>43</v>
      </c>
      <c r="V247" s="35"/>
      <c r="W247" s="35"/>
      <c r="X247" s="35"/>
      <c r="Y247" s="35"/>
      <c r="Z247" s="35"/>
      <c r="AA247" s="77"/>
      <c r="AT247" s="17" t="s">
        <v>581</v>
      </c>
      <c r="AU247" s="17" t="s">
        <v>82</v>
      </c>
      <c r="AY247" s="17" t="s">
        <v>581</v>
      </c>
      <c r="BE247" s="109">
        <f>IF(U247="základná",N247,0)</f>
        <v>0</v>
      </c>
      <c r="BF247" s="109">
        <f>IF(U247="znížená",N247,0)</f>
        <v>0</v>
      </c>
      <c r="BG247" s="109">
        <f>IF(U247="zákl. prenesená",N247,0)</f>
        <v>0</v>
      </c>
      <c r="BH247" s="109">
        <f>IF(U247="zníž. prenesená",N247,0)</f>
        <v>0</v>
      </c>
      <c r="BI247" s="109">
        <f>IF(U247="nulová",N247,0)</f>
        <v>0</v>
      </c>
      <c r="BJ247" s="17" t="s">
        <v>85</v>
      </c>
      <c r="BK247" s="175">
        <f>L247*K247</f>
        <v>0</v>
      </c>
    </row>
    <row r="248" spans="2:65" s="1" customFormat="1" ht="22.35" customHeight="1">
      <c r="B248" s="34"/>
      <c r="C248" s="180" t="s">
        <v>20</v>
      </c>
      <c r="D248" s="180" t="s">
        <v>152</v>
      </c>
      <c r="E248" s="181" t="s">
        <v>20</v>
      </c>
      <c r="F248" s="238" t="s">
        <v>20</v>
      </c>
      <c r="G248" s="238"/>
      <c r="H248" s="238"/>
      <c r="I248" s="238"/>
      <c r="J248" s="182" t="s">
        <v>20</v>
      </c>
      <c r="K248" s="171"/>
      <c r="L248" s="239"/>
      <c r="M248" s="240"/>
      <c r="N248" s="240">
        <f t="shared" si="65"/>
        <v>0</v>
      </c>
      <c r="O248" s="240"/>
      <c r="P248" s="240"/>
      <c r="Q248" s="240"/>
      <c r="R248" s="36"/>
      <c r="T248" s="172" t="s">
        <v>20</v>
      </c>
      <c r="U248" s="183" t="s">
        <v>43</v>
      </c>
      <c r="V248" s="35"/>
      <c r="W248" s="35"/>
      <c r="X248" s="35"/>
      <c r="Y248" s="35"/>
      <c r="Z248" s="35"/>
      <c r="AA248" s="77"/>
      <c r="AT248" s="17" t="s">
        <v>581</v>
      </c>
      <c r="AU248" s="17" t="s">
        <v>82</v>
      </c>
      <c r="AY248" s="17" t="s">
        <v>581</v>
      </c>
      <c r="BE248" s="109">
        <f>IF(U248="základná",N248,0)</f>
        <v>0</v>
      </c>
      <c r="BF248" s="109">
        <f>IF(U248="znížená",N248,0)</f>
        <v>0</v>
      </c>
      <c r="BG248" s="109">
        <f>IF(U248="zákl. prenesená",N248,0)</f>
        <v>0</v>
      </c>
      <c r="BH248" s="109">
        <f>IF(U248="zníž. prenesená",N248,0)</f>
        <v>0</v>
      </c>
      <c r="BI248" s="109">
        <f>IF(U248="nulová",N248,0)</f>
        <v>0</v>
      </c>
      <c r="BJ248" s="17" t="s">
        <v>85</v>
      </c>
      <c r="BK248" s="175">
        <f>L248*K248</f>
        <v>0</v>
      </c>
    </row>
    <row r="249" spans="2:65" s="1" customFormat="1" ht="22.35" customHeight="1">
      <c r="B249" s="34"/>
      <c r="C249" s="180" t="s">
        <v>20</v>
      </c>
      <c r="D249" s="180" t="s">
        <v>152</v>
      </c>
      <c r="E249" s="181" t="s">
        <v>20</v>
      </c>
      <c r="F249" s="238" t="s">
        <v>20</v>
      </c>
      <c r="G249" s="238"/>
      <c r="H249" s="238"/>
      <c r="I249" s="238"/>
      <c r="J249" s="182" t="s">
        <v>20</v>
      </c>
      <c r="K249" s="171"/>
      <c r="L249" s="239"/>
      <c r="M249" s="240"/>
      <c r="N249" s="240">
        <f t="shared" si="65"/>
        <v>0</v>
      </c>
      <c r="O249" s="240"/>
      <c r="P249" s="240"/>
      <c r="Q249" s="240"/>
      <c r="R249" s="36"/>
      <c r="T249" s="172" t="s">
        <v>20</v>
      </c>
      <c r="U249" s="183" t="s">
        <v>43</v>
      </c>
      <c r="V249" s="35"/>
      <c r="W249" s="35"/>
      <c r="X249" s="35"/>
      <c r="Y249" s="35"/>
      <c r="Z249" s="35"/>
      <c r="AA249" s="77"/>
      <c r="AT249" s="17" t="s">
        <v>581</v>
      </c>
      <c r="AU249" s="17" t="s">
        <v>82</v>
      </c>
      <c r="AY249" s="17" t="s">
        <v>581</v>
      </c>
      <c r="BE249" s="109">
        <f>IF(U249="základná",N249,0)</f>
        <v>0</v>
      </c>
      <c r="BF249" s="109">
        <f>IF(U249="znížená",N249,0)</f>
        <v>0</v>
      </c>
      <c r="BG249" s="109">
        <f>IF(U249="zákl. prenesená",N249,0)</f>
        <v>0</v>
      </c>
      <c r="BH249" s="109">
        <f>IF(U249="zníž. prenesená",N249,0)</f>
        <v>0</v>
      </c>
      <c r="BI249" s="109">
        <f>IF(U249="nulová",N249,0)</f>
        <v>0</v>
      </c>
      <c r="BJ249" s="17" t="s">
        <v>85</v>
      </c>
      <c r="BK249" s="175">
        <f>L249*K249</f>
        <v>0</v>
      </c>
    </row>
    <row r="250" spans="2:65" s="1" customFormat="1" ht="22.35" customHeight="1">
      <c r="B250" s="34"/>
      <c r="C250" s="180" t="s">
        <v>20</v>
      </c>
      <c r="D250" s="180" t="s">
        <v>152</v>
      </c>
      <c r="E250" s="181" t="s">
        <v>20</v>
      </c>
      <c r="F250" s="238" t="s">
        <v>20</v>
      </c>
      <c r="G250" s="238"/>
      <c r="H250" s="238"/>
      <c r="I250" s="238"/>
      <c r="J250" s="182" t="s">
        <v>20</v>
      </c>
      <c r="K250" s="171"/>
      <c r="L250" s="239"/>
      <c r="M250" s="240"/>
      <c r="N250" s="240">
        <f t="shared" si="65"/>
        <v>0</v>
      </c>
      <c r="O250" s="240"/>
      <c r="P250" s="240"/>
      <c r="Q250" s="240"/>
      <c r="R250" s="36"/>
      <c r="T250" s="172" t="s">
        <v>20</v>
      </c>
      <c r="U250" s="183" t="s">
        <v>43</v>
      </c>
      <c r="V250" s="35"/>
      <c r="W250" s="35"/>
      <c r="X250" s="35"/>
      <c r="Y250" s="35"/>
      <c r="Z250" s="35"/>
      <c r="AA250" s="77"/>
      <c r="AT250" s="17" t="s">
        <v>581</v>
      </c>
      <c r="AU250" s="17" t="s">
        <v>82</v>
      </c>
      <c r="AY250" s="17" t="s">
        <v>581</v>
      </c>
      <c r="BE250" s="109">
        <f>IF(U250="základná",N250,0)</f>
        <v>0</v>
      </c>
      <c r="BF250" s="109">
        <f>IF(U250="znížená",N250,0)</f>
        <v>0</v>
      </c>
      <c r="BG250" s="109">
        <f>IF(U250="zákl. prenesená",N250,0)</f>
        <v>0</v>
      </c>
      <c r="BH250" s="109">
        <f>IF(U250="zníž. prenesená",N250,0)</f>
        <v>0</v>
      </c>
      <c r="BI250" s="109">
        <f>IF(U250="nulová",N250,0)</f>
        <v>0</v>
      </c>
      <c r="BJ250" s="17" t="s">
        <v>85</v>
      </c>
      <c r="BK250" s="175">
        <f>L250*K250</f>
        <v>0</v>
      </c>
    </row>
    <row r="251" spans="2:65" s="1" customFormat="1" ht="22.35" customHeight="1">
      <c r="B251" s="34"/>
      <c r="C251" s="180" t="s">
        <v>20</v>
      </c>
      <c r="D251" s="180" t="s">
        <v>152</v>
      </c>
      <c r="E251" s="181" t="s">
        <v>20</v>
      </c>
      <c r="F251" s="238" t="s">
        <v>20</v>
      </c>
      <c r="G251" s="238"/>
      <c r="H251" s="238"/>
      <c r="I251" s="238"/>
      <c r="J251" s="182" t="s">
        <v>20</v>
      </c>
      <c r="K251" s="171"/>
      <c r="L251" s="239"/>
      <c r="M251" s="240"/>
      <c r="N251" s="240">
        <f t="shared" si="65"/>
        <v>0</v>
      </c>
      <c r="O251" s="240"/>
      <c r="P251" s="240"/>
      <c r="Q251" s="240"/>
      <c r="R251" s="36"/>
      <c r="T251" s="172" t="s">
        <v>20</v>
      </c>
      <c r="U251" s="183" t="s">
        <v>43</v>
      </c>
      <c r="V251" s="55"/>
      <c r="W251" s="55"/>
      <c r="X251" s="55"/>
      <c r="Y251" s="55"/>
      <c r="Z251" s="55"/>
      <c r="AA251" s="57"/>
      <c r="AT251" s="17" t="s">
        <v>581</v>
      </c>
      <c r="AU251" s="17" t="s">
        <v>82</v>
      </c>
      <c r="AY251" s="17" t="s">
        <v>581</v>
      </c>
      <c r="BE251" s="109">
        <f>IF(U251="základná",N251,0)</f>
        <v>0</v>
      </c>
      <c r="BF251" s="109">
        <f>IF(U251="znížená",N251,0)</f>
        <v>0</v>
      </c>
      <c r="BG251" s="109">
        <f>IF(U251="zákl. prenesená",N251,0)</f>
        <v>0</v>
      </c>
      <c r="BH251" s="109">
        <f>IF(U251="zníž. prenesená",N251,0)</f>
        <v>0</v>
      </c>
      <c r="BI251" s="109">
        <f>IF(U251="nulová",N251,0)</f>
        <v>0</v>
      </c>
      <c r="BJ251" s="17" t="s">
        <v>85</v>
      </c>
      <c r="BK251" s="175">
        <f>L251*K251</f>
        <v>0</v>
      </c>
    </row>
    <row r="252" spans="2:65" s="1" customFormat="1" ht="6.95" customHeight="1">
      <c r="B252" s="58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60"/>
    </row>
  </sheetData>
  <sheetProtection algorithmName="SHA-512" hashValue="6/rij5jHP7J9QSGsAYB7FbpCPe89fN0g1ADz5W2j6uIJjKSyPP0H/FLXOmtoH54u/ri6maVqUy80GZGMeuwbOQ==" saltValue="HAcSG1sUTeuwI3aoLSsVNw==" spinCount="100000" sheet="1" objects="1" scenarios="1" formatCells="0" formatColumns="0" formatRows="0" sort="0" autoFilter="0"/>
  <mergeCells count="419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1:Q101"/>
    <mergeCell ref="N103:Q103"/>
    <mergeCell ref="D104:H104"/>
    <mergeCell ref="N104:Q104"/>
    <mergeCell ref="D105:H105"/>
    <mergeCell ref="N105:Q105"/>
    <mergeCell ref="D106:H106"/>
    <mergeCell ref="N106:Q106"/>
    <mergeCell ref="D107:H107"/>
    <mergeCell ref="N107:Q107"/>
    <mergeCell ref="D108:H108"/>
    <mergeCell ref="N108:Q108"/>
    <mergeCell ref="N109:Q109"/>
    <mergeCell ref="L111:Q111"/>
    <mergeCell ref="C117:Q117"/>
    <mergeCell ref="F119:P119"/>
    <mergeCell ref="F120:P120"/>
    <mergeCell ref="M122:P122"/>
    <mergeCell ref="M124:Q124"/>
    <mergeCell ref="M125:Q125"/>
    <mergeCell ref="F127:I127"/>
    <mergeCell ref="L127:M127"/>
    <mergeCell ref="N127:Q127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F148:I148"/>
    <mergeCell ref="L148:M148"/>
    <mergeCell ref="N148:Q148"/>
    <mergeCell ref="F149:I149"/>
    <mergeCell ref="L149:M149"/>
    <mergeCell ref="N149:Q149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55:I155"/>
    <mergeCell ref="L155:M155"/>
    <mergeCell ref="N155:Q155"/>
    <mergeCell ref="F156:I156"/>
    <mergeCell ref="L156:M156"/>
    <mergeCell ref="N156:Q156"/>
    <mergeCell ref="F157:I157"/>
    <mergeCell ref="L157:M157"/>
    <mergeCell ref="N157:Q157"/>
    <mergeCell ref="F158:I158"/>
    <mergeCell ref="L158:M158"/>
    <mergeCell ref="N158:Q158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5:I165"/>
    <mergeCell ref="L165:M165"/>
    <mergeCell ref="N165:Q165"/>
    <mergeCell ref="F166:I166"/>
    <mergeCell ref="L166:M166"/>
    <mergeCell ref="N166:Q166"/>
    <mergeCell ref="F167:I167"/>
    <mergeCell ref="L167:M167"/>
    <mergeCell ref="N167:Q167"/>
    <mergeCell ref="F170:I170"/>
    <mergeCell ref="L170:M170"/>
    <mergeCell ref="N170:Q170"/>
    <mergeCell ref="F171:I171"/>
    <mergeCell ref="L171:M171"/>
    <mergeCell ref="N171:Q171"/>
    <mergeCell ref="F172:I172"/>
    <mergeCell ref="L172:M172"/>
    <mergeCell ref="N172:Q172"/>
    <mergeCell ref="F173:I173"/>
    <mergeCell ref="L173:M173"/>
    <mergeCell ref="N173:Q173"/>
    <mergeCell ref="F174:I174"/>
    <mergeCell ref="L174:M174"/>
    <mergeCell ref="N174:Q174"/>
    <mergeCell ref="F175:I175"/>
    <mergeCell ref="L175:M175"/>
    <mergeCell ref="N175:Q175"/>
    <mergeCell ref="F176:I176"/>
    <mergeCell ref="L176:M176"/>
    <mergeCell ref="N176:Q176"/>
    <mergeCell ref="F177:I177"/>
    <mergeCell ref="L177:M177"/>
    <mergeCell ref="N177:Q177"/>
    <mergeCell ref="F178:I178"/>
    <mergeCell ref="L178:M178"/>
    <mergeCell ref="N178:Q178"/>
    <mergeCell ref="F179:I179"/>
    <mergeCell ref="L179:M179"/>
    <mergeCell ref="N179:Q179"/>
    <mergeCell ref="F180:I180"/>
    <mergeCell ref="L180:M180"/>
    <mergeCell ref="N180:Q180"/>
    <mergeCell ref="F181:I181"/>
    <mergeCell ref="L181:M181"/>
    <mergeCell ref="N181:Q181"/>
    <mergeCell ref="F182:I182"/>
    <mergeCell ref="L182:M182"/>
    <mergeCell ref="N182:Q182"/>
    <mergeCell ref="F183:I183"/>
    <mergeCell ref="L183:M183"/>
    <mergeCell ref="N183:Q183"/>
    <mergeCell ref="F184:I184"/>
    <mergeCell ref="L184:M184"/>
    <mergeCell ref="N184:Q184"/>
    <mergeCell ref="F185:I185"/>
    <mergeCell ref="L185:M185"/>
    <mergeCell ref="N185:Q185"/>
    <mergeCell ref="F186:I186"/>
    <mergeCell ref="L186:M186"/>
    <mergeCell ref="N186:Q186"/>
    <mergeCell ref="F187:I187"/>
    <mergeCell ref="L187:M187"/>
    <mergeCell ref="N187:Q187"/>
    <mergeCell ref="F188:I188"/>
    <mergeCell ref="L188:M188"/>
    <mergeCell ref="N188:Q188"/>
    <mergeCell ref="F189:I189"/>
    <mergeCell ref="L189:M189"/>
    <mergeCell ref="N189:Q189"/>
    <mergeCell ref="F190:I190"/>
    <mergeCell ref="L190:M190"/>
    <mergeCell ref="N190:Q190"/>
    <mergeCell ref="F191:I191"/>
    <mergeCell ref="L191:M191"/>
    <mergeCell ref="N191:Q191"/>
    <mergeCell ref="F193:I193"/>
    <mergeCell ref="L193:M193"/>
    <mergeCell ref="N193:Q193"/>
    <mergeCell ref="F194:I194"/>
    <mergeCell ref="L194:M194"/>
    <mergeCell ref="N194:Q194"/>
    <mergeCell ref="F195:I195"/>
    <mergeCell ref="L195:M195"/>
    <mergeCell ref="N195:Q195"/>
    <mergeCell ref="F196:I196"/>
    <mergeCell ref="L196:M196"/>
    <mergeCell ref="N196:Q196"/>
    <mergeCell ref="F197:I197"/>
    <mergeCell ref="L197:M197"/>
    <mergeCell ref="N197:Q197"/>
    <mergeCell ref="F198:I198"/>
    <mergeCell ref="L198:M198"/>
    <mergeCell ref="N198:Q198"/>
    <mergeCell ref="F199:I199"/>
    <mergeCell ref="L199:M199"/>
    <mergeCell ref="N199:Q199"/>
    <mergeCell ref="F200:I200"/>
    <mergeCell ref="L200:M200"/>
    <mergeCell ref="N200:Q200"/>
    <mergeCell ref="F201:I201"/>
    <mergeCell ref="L201:M201"/>
    <mergeCell ref="N201:Q201"/>
    <mergeCell ref="F202:I202"/>
    <mergeCell ref="L202:M202"/>
    <mergeCell ref="N202:Q202"/>
    <mergeCell ref="F203:I203"/>
    <mergeCell ref="L203:M203"/>
    <mergeCell ref="N203:Q203"/>
    <mergeCell ref="F204:I204"/>
    <mergeCell ref="L204:M204"/>
    <mergeCell ref="N204:Q204"/>
    <mergeCell ref="F207:I207"/>
    <mergeCell ref="L207:M207"/>
    <mergeCell ref="N207:Q207"/>
    <mergeCell ref="F208:I208"/>
    <mergeCell ref="L208:M208"/>
    <mergeCell ref="N208:Q208"/>
    <mergeCell ref="F209:I209"/>
    <mergeCell ref="L209:M209"/>
    <mergeCell ref="N209:Q209"/>
    <mergeCell ref="F210:I210"/>
    <mergeCell ref="L210:M210"/>
    <mergeCell ref="N210:Q210"/>
    <mergeCell ref="F211:I211"/>
    <mergeCell ref="L211:M211"/>
    <mergeCell ref="N211:Q211"/>
    <mergeCell ref="F212:I212"/>
    <mergeCell ref="L212:M212"/>
    <mergeCell ref="N212:Q212"/>
    <mergeCell ref="F213:I213"/>
    <mergeCell ref="L213:M213"/>
    <mergeCell ref="N213:Q213"/>
    <mergeCell ref="F214:I214"/>
    <mergeCell ref="L214:M214"/>
    <mergeCell ref="N214:Q214"/>
    <mergeCell ref="F215:I215"/>
    <mergeCell ref="L215:M215"/>
    <mergeCell ref="N215:Q215"/>
    <mergeCell ref="F216:I216"/>
    <mergeCell ref="L216:M216"/>
    <mergeCell ref="N216:Q216"/>
    <mergeCell ref="F217:I217"/>
    <mergeCell ref="L217:M217"/>
    <mergeCell ref="N217:Q217"/>
    <mergeCell ref="F218:I218"/>
    <mergeCell ref="L218:M218"/>
    <mergeCell ref="N218:Q218"/>
    <mergeCell ref="F219:I219"/>
    <mergeCell ref="L219:M219"/>
    <mergeCell ref="N219:Q219"/>
    <mergeCell ref="F220:I220"/>
    <mergeCell ref="L220:M220"/>
    <mergeCell ref="N220:Q220"/>
    <mergeCell ref="F221:I221"/>
    <mergeCell ref="L221:M221"/>
    <mergeCell ref="N221:Q221"/>
    <mergeCell ref="F222:I222"/>
    <mergeCell ref="L222:M222"/>
    <mergeCell ref="N222:Q222"/>
    <mergeCell ref="F223:I223"/>
    <mergeCell ref="L223:M223"/>
    <mergeCell ref="N223:Q223"/>
    <mergeCell ref="F224:I224"/>
    <mergeCell ref="L224:M224"/>
    <mergeCell ref="N224:Q224"/>
    <mergeCell ref="F225:I225"/>
    <mergeCell ref="L225:M225"/>
    <mergeCell ref="N225:Q225"/>
    <mergeCell ref="F226:I226"/>
    <mergeCell ref="L226:M226"/>
    <mergeCell ref="N226:Q226"/>
    <mergeCell ref="F227:I227"/>
    <mergeCell ref="L227:M227"/>
    <mergeCell ref="N227:Q227"/>
    <mergeCell ref="F228:I228"/>
    <mergeCell ref="L228:M228"/>
    <mergeCell ref="N228:Q228"/>
    <mergeCell ref="F230:I230"/>
    <mergeCell ref="L230:M230"/>
    <mergeCell ref="N230:Q230"/>
    <mergeCell ref="F231:I231"/>
    <mergeCell ref="L231:M231"/>
    <mergeCell ref="N231:Q231"/>
    <mergeCell ref="F232:I232"/>
    <mergeCell ref="L232:M232"/>
    <mergeCell ref="N232:Q232"/>
    <mergeCell ref="F233:I233"/>
    <mergeCell ref="L233:M233"/>
    <mergeCell ref="N233:Q233"/>
    <mergeCell ref="F234:I234"/>
    <mergeCell ref="L234:M234"/>
    <mergeCell ref="N234:Q234"/>
    <mergeCell ref="F235:I235"/>
    <mergeCell ref="L235:M235"/>
    <mergeCell ref="N235:Q235"/>
    <mergeCell ref="F236:I236"/>
    <mergeCell ref="L236:M236"/>
    <mergeCell ref="N236:Q236"/>
    <mergeCell ref="F237:I237"/>
    <mergeCell ref="L237:M237"/>
    <mergeCell ref="N237:Q237"/>
    <mergeCell ref="F238:I238"/>
    <mergeCell ref="L238:M238"/>
    <mergeCell ref="N238:Q238"/>
    <mergeCell ref="F239:I239"/>
    <mergeCell ref="L239:M239"/>
    <mergeCell ref="N239:Q239"/>
    <mergeCell ref="F240:I240"/>
    <mergeCell ref="L240:M240"/>
    <mergeCell ref="N240:Q240"/>
    <mergeCell ref="F241:I241"/>
    <mergeCell ref="L241:M241"/>
    <mergeCell ref="N241:Q241"/>
    <mergeCell ref="N249:Q249"/>
    <mergeCell ref="F250:I250"/>
    <mergeCell ref="L250:M250"/>
    <mergeCell ref="N250:Q250"/>
    <mergeCell ref="F244:I244"/>
    <mergeCell ref="L244:M244"/>
    <mergeCell ref="N244:Q244"/>
    <mergeCell ref="F245:I245"/>
    <mergeCell ref="L245:M245"/>
    <mergeCell ref="N245:Q245"/>
    <mergeCell ref="F247:I247"/>
    <mergeCell ref="L247:M247"/>
    <mergeCell ref="N247:Q247"/>
    <mergeCell ref="H1:K1"/>
    <mergeCell ref="S2:AC2"/>
    <mergeCell ref="F251:I251"/>
    <mergeCell ref="L251:M251"/>
    <mergeCell ref="N251:Q251"/>
    <mergeCell ref="N128:Q128"/>
    <mergeCell ref="N129:Q129"/>
    <mergeCell ref="N130:Q130"/>
    <mergeCell ref="N131:Q131"/>
    <mergeCell ref="N154:Q154"/>
    <mergeCell ref="N168:Q168"/>
    <mergeCell ref="N169:Q169"/>
    <mergeCell ref="N192:Q192"/>
    <mergeCell ref="N205:Q205"/>
    <mergeCell ref="N206:Q206"/>
    <mergeCell ref="N229:Q229"/>
    <mergeCell ref="N242:Q242"/>
    <mergeCell ref="N243:Q243"/>
    <mergeCell ref="N246:Q246"/>
    <mergeCell ref="F248:I248"/>
    <mergeCell ref="L248:M248"/>
    <mergeCell ref="N248:Q248"/>
    <mergeCell ref="F249:I249"/>
    <mergeCell ref="L249:M249"/>
  </mergeCells>
  <dataValidations count="2">
    <dataValidation type="list" allowBlank="1" showInputMessage="1" showErrorMessage="1" error="Povolené sú hodnoty K, M." sqref="D247:D252">
      <formula1>"K, M"</formula1>
    </dataValidation>
    <dataValidation type="list" allowBlank="1" showInputMessage="1" showErrorMessage="1" error="Povolené sú hodnoty základná, znížená, nulová." sqref="U247:U252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7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60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103</v>
      </c>
      <c r="G1" s="13"/>
      <c r="H1" s="231" t="s">
        <v>104</v>
      </c>
      <c r="I1" s="231"/>
      <c r="J1" s="231"/>
      <c r="K1" s="231"/>
      <c r="L1" s="13" t="s">
        <v>105</v>
      </c>
      <c r="M1" s="11"/>
      <c r="N1" s="11"/>
      <c r="O1" s="12" t="s">
        <v>106</v>
      </c>
      <c r="P1" s="11"/>
      <c r="Q1" s="11"/>
      <c r="R1" s="11"/>
      <c r="S1" s="13" t="s">
        <v>107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18" t="s">
        <v>7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S2" s="185" t="s">
        <v>8</v>
      </c>
      <c r="T2" s="186"/>
      <c r="U2" s="186"/>
      <c r="V2" s="186"/>
      <c r="W2" s="186"/>
      <c r="X2" s="186"/>
      <c r="Y2" s="186"/>
      <c r="Z2" s="186"/>
      <c r="AA2" s="186"/>
      <c r="AB2" s="186"/>
      <c r="AC2" s="186"/>
      <c r="AT2" s="17" t="s">
        <v>93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76</v>
      </c>
    </row>
    <row r="4" spans="1:66" ht="36.950000000000003" customHeight="1">
      <c r="B4" s="21"/>
      <c r="C4" s="200" t="s">
        <v>108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ht="25.35" customHeight="1">
      <c r="B6" s="21"/>
      <c r="C6" s="25"/>
      <c r="D6" s="29" t="s">
        <v>17</v>
      </c>
      <c r="E6" s="25"/>
      <c r="F6" s="261" t="str">
        <f>'Rekapitulácia stavby'!K6</f>
        <v>Zemné a elektroinštalačné práce pre rozšírenie verejného osvetlenia</v>
      </c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5"/>
      <c r="R6" s="22"/>
    </row>
    <row r="7" spans="1:66" s="1" customFormat="1" ht="32.85" customHeight="1">
      <c r="B7" s="34"/>
      <c r="C7" s="35"/>
      <c r="D7" s="28" t="s">
        <v>109</v>
      </c>
      <c r="E7" s="35"/>
      <c r="F7" s="224" t="s">
        <v>700</v>
      </c>
      <c r="G7" s="260"/>
      <c r="H7" s="260"/>
      <c r="I7" s="260"/>
      <c r="J7" s="260"/>
      <c r="K7" s="260"/>
      <c r="L7" s="260"/>
      <c r="M7" s="260"/>
      <c r="N7" s="260"/>
      <c r="O7" s="260"/>
      <c r="P7" s="260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75" t="str">
        <f>'Rekapitulácia stavby'!AN8</f>
        <v>20. 7. 2017</v>
      </c>
      <c r="P9" s="263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26</v>
      </c>
      <c r="E11" s="35"/>
      <c r="F11" s="35"/>
      <c r="G11" s="35"/>
      <c r="H11" s="35"/>
      <c r="I11" s="35"/>
      <c r="J11" s="35"/>
      <c r="K11" s="35"/>
      <c r="L11" s="35"/>
      <c r="M11" s="29" t="s">
        <v>27</v>
      </c>
      <c r="N11" s="35"/>
      <c r="O11" s="222" t="s">
        <v>20</v>
      </c>
      <c r="P11" s="222"/>
      <c r="Q11" s="35"/>
      <c r="R11" s="36"/>
    </row>
    <row r="12" spans="1:66" s="1" customFormat="1" ht="18" customHeight="1">
      <c r="B12" s="34"/>
      <c r="C12" s="35"/>
      <c r="D12" s="35"/>
      <c r="E12" s="27" t="s">
        <v>28</v>
      </c>
      <c r="F12" s="35"/>
      <c r="G12" s="35"/>
      <c r="H12" s="35"/>
      <c r="I12" s="35"/>
      <c r="J12" s="35"/>
      <c r="K12" s="35"/>
      <c r="L12" s="35"/>
      <c r="M12" s="29" t="s">
        <v>29</v>
      </c>
      <c r="N12" s="35"/>
      <c r="O12" s="222" t="s">
        <v>20</v>
      </c>
      <c r="P12" s="222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30</v>
      </c>
      <c r="E14" s="35"/>
      <c r="F14" s="35"/>
      <c r="G14" s="35"/>
      <c r="H14" s="35"/>
      <c r="I14" s="35"/>
      <c r="J14" s="35"/>
      <c r="K14" s="35"/>
      <c r="L14" s="35"/>
      <c r="M14" s="29" t="s">
        <v>27</v>
      </c>
      <c r="N14" s="35"/>
      <c r="O14" s="276" t="str">
        <f>IF('Rekapitulácia stavby'!AN13="","",'Rekapitulácia stavby'!AN13)</f>
        <v>Vyplň údaj</v>
      </c>
      <c r="P14" s="222"/>
      <c r="Q14" s="35"/>
      <c r="R14" s="36"/>
    </row>
    <row r="15" spans="1:66" s="1" customFormat="1" ht="18" customHeight="1">
      <c r="B15" s="34"/>
      <c r="C15" s="35"/>
      <c r="D15" s="35"/>
      <c r="E15" s="276" t="str">
        <f>IF('Rekapitulácia stavby'!E14="","",'Rekapitulácia stavby'!E14)</f>
        <v>Vyplň údaj</v>
      </c>
      <c r="F15" s="277"/>
      <c r="G15" s="277"/>
      <c r="H15" s="277"/>
      <c r="I15" s="277"/>
      <c r="J15" s="277"/>
      <c r="K15" s="277"/>
      <c r="L15" s="277"/>
      <c r="M15" s="29" t="s">
        <v>29</v>
      </c>
      <c r="N15" s="35"/>
      <c r="O15" s="276" t="str">
        <f>IF('Rekapitulácia stavby'!AN14="","",'Rekapitulácia stavby'!AN14)</f>
        <v>Vyplň údaj</v>
      </c>
      <c r="P15" s="222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32</v>
      </c>
      <c r="E17" s="35"/>
      <c r="F17" s="35"/>
      <c r="G17" s="35"/>
      <c r="H17" s="35"/>
      <c r="I17" s="35"/>
      <c r="J17" s="35"/>
      <c r="K17" s="35"/>
      <c r="L17" s="35"/>
      <c r="M17" s="29" t="s">
        <v>27</v>
      </c>
      <c r="N17" s="35"/>
      <c r="O17" s="222" t="str">
        <f>IF('Rekapitulácia stavby'!AN16="","",'Rekapitulácia stavby'!AN16)</f>
        <v/>
      </c>
      <c r="P17" s="222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29</v>
      </c>
      <c r="N18" s="35"/>
      <c r="O18" s="222" t="str">
        <f>IF('Rekapitulácia stavby'!AN17="","",'Rekapitulácia stavby'!AN17)</f>
        <v/>
      </c>
      <c r="P18" s="222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27</v>
      </c>
      <c r="N20" s="35"/>
      <c r="O20" s="222" t="str">
        <f>IF('Rekapitulácia stavby'!AN19="","",'Rekapitulácia stavby'!AN19)</f>
        <v/>
      </c>
      <c r="P20" s="222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29</v>
      </c>
      <c r="N21" s="35"/>
      <c r="O21" s="222" t="str">
        <f>IF('Rekapitulácia stavby'!AN20="","",'Rekapitulácia stavby'!AN20)</f>
        <v/>
      </c>
      <c r="P21" s="222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22.5" customHeight="1">
      <c r="B24" s="34"/>
      <c r="C24" s="35"/>
      <c r="D24" s="35"/>
      <c r="E24" s="227" t="s">
        <v>20</v>
      </c>
      <c r="F24" s="227"/>
      <c r="G24" s="227"/>
      <c r="H24" s="227"/>
      <c r="I24" s="227"/>
      <c r="J24" s="227"/>
      <c r="K24" s="227"/>
      <c r="L24" s="227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111</v>
      </c>
      <c r="E27" s="35"/>
      <c r="F27" s="35"/>
      <c r="G27" s="35"/>
      <c r="H27" s="35"/>
      <c r="I27" s="35"/>
      <c r="J27" s="35"/>
      <c r="K27" s="35"/>
      <c r="L27" s="35"/>
      <c r="M27" s="228">
        <f>N88</f>
        <v>0</v>
      </c>
      <c r="N27" s="228"/>
      <c r="O27" s="228"/>
      <c r="P27" s="228"/>
      <c r="Q27" s="35"/>
      <c r="R27" s="36"/>
    </row>
    <row r="28" spans="2:18" s="1" customFormat="1" ht="14.45" customHeight="1">
      <c r="B28" s="34"/>
      <c r="C28" s="35"/>
      <c r="D28" s="33" t="s">
        <v>97</v>
      </c>
      <c r="E28" s="35"/>
      <c r="F28" s="35"/>
      <c r="G28" s="35"/>
      <c r="H28" s="35"/>
      <c r="I28" s="35"/>
      <c r="J28" s="35"/>
      <c r="K28" s="35"/>
      <c r="L28" s="35"/>
      <c r="M28" s="228">
        <f>N99</f>
        <v>0</v>
      </c>
      <c r="N28" s="228"/>
      <c r="O28" s="228"/>
      <c r="P28" s="228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74">
        <f>ROUND(M27+M28,2)</f>
        <v>0</v>
      </c>
      <c r="N30" s="260"/>
      <c r="O30" s="260"/>
      <c r="P30" s="260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71">
        <f>ROUND((((SUM(BE99:BE106)+SUM(BE124:BE153))+SUM(BE155:BE159))),2)</f>
        <v>0</v>
      </c>
      <c r="I32" s="260"/>
      <c r="J32" s="260"/>
      <c r="K32" s="35"/>
      <c r="L32" s="35"/>
      <c r="M32" s="271">
        <f>ROUND(((ROUND((SUM(BE99:BE106)+SUM(BE124:BE153)), 2)*F32)+SUM(BE155:BE159)*F32),2)</f>
        <v>0</v>
      </c>
      <c r="N32" s="260"/>
      <c r="O32" s="260"/>
      <c r="P32" s="260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71">
        <f>ROUND((((SUM(BF99:BF106)+SUM(BF124:BF153))+SUM(BF155:BF159))),2)</f>
        <v>0</v>
      </c>
      <c r="I33" s="260"/>
      <c r="J33" s="260"/>
      <c r="K33" s="35"/>
      <c r="L33" s="35"/>
      <c r="M33" s="271">
        <f>ROUND(((ROUND((SUM(BF99:BF106)+SUM(BF124:BF153)), 2)*F33)+SUM(BF155:BF159)*F33),2)</f>
        <v>0</v>
      </c>
      <c r="N33" s="260"/>
      <c r="O33" s="260"/>
      <c r="P33" s="260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71">
        <f>ROUND((((SUM(BG99:BG106)+SUM(BG124:BG153))+SUM(BG155:BG159))),2)</f>
        <v>0</v>
      </c>
      <c r="I34" s="260"/>
      <c r="J34" s="260"/>
      <c r="K34" s="35"/>
      <c r="L34" s="35"/>
      <c r="M34" s="271">
        <v>0</v>
      </c>
      <c r="N34" s="260"/>
      <c r="O34" s="260"/>
      <c r="P34" s="260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71">
        <f>ROUND((((SUM(BH99:BH106)+SUM(BH124:BH153))+SUM(BH155:BH159))),2)</f>
        <v>0</v>
      </c>
      <c r="I35" s="260"/>
      <c r="J35" s="260"/>
      <c r="K35" s="35"/>
      <c r="L35" s="35"/>
      <c r="M35" s="271">
        <v>0</v>
      </c>
      <c r="N35" s="260"/>
      <c r="O35" s="260"/>
      <c r="P35" s="260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71">
        <f>ROUND((((SUM(BI99:BI106)+SUM(BI124:BI153))+SUM(BI155:BI159))),2)</f>
        <v>0</v>
      </c>
      <c r="I36" s="260"/>
      <c r="J36" s="260"/>
      <c r="K36" s="35"/>
      <c r="L36" s="35"/>
      <c r="M36" s="271">
        <v>0</v>
      </c>
      <c r="N36" s="260"/>
      <c r="O36" s="260"/>
      <c r="P36" s="260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72">
        <f>SUM(M30:M36)</f>
        <v>0</v>
      </c>
      <c r="M38" s="272"/>
      <c r="N38" s="272"/>
      <c r="O38" s="272"/>
      <c r="P38" s="273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 ht="15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 ht="15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 ht="15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 ht="15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200" t="s">
        <v>112</v>
      </c>
      <c r="D76" s="201"/>
      <c r="E76" s="201"/>
      <c r="F76" s="201"/>
      <c r="G76" s="201"/>
      <c r="H76" s="201"/>
      <c r="I76" s="201"/>
      <c r="J76" s="201"/>
      <c r="K76" s="201"/>
      <c r="L76" s="201"/>
      <c r="M76" s="201"/>
      <c r="N76" s="201"/>
      <c r="O76" s="201"/>
      <c r="P76" s="201"/>
      <c r="Q76" s="201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61" t="str">
        <f>F6</f>
        <v>Zemné a elektroinštalačné práce pre rozšírenie verejného osvetlenia</v>
      </c>
      <c r="G78" s="262"/>
      <c r="H78" s="262"/>
      <c r="I78" s="262"/>
      <c r="J78" s="262"/>
      <c r="K78" s="262"/>
      <c r="L78" s="262"/>
      <c r="M78" s="262"/>
      <c r="N78" s="262"/>
      <c r="O78" s="262"/>
      <c r="P78" s="262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109</v>
      </c>
      <c r="D79" s="35"/>
      <c r="E79" s="35"/>
      <c r="F79" s="202" t="str">
        <f>F7</f>
        <v>4 - Šípok - ul. Lúčna, ul. Horská schody</v>
      </c>
      <c r="G79" s="260"/>
      <c r="H79" s="260"/>
      <c r="I79" s="260"/>
      <c r="J79" s="260"/>
      <c r="K79" s="260"/>
      <c r="L79" s="260"/>
      <c r="M79" s="260"/>
      <c r="N79" s="260"/>
      <c r="O79" s="260"/>
      <c r="P79" s="260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 xml:space="preserve"> </v>
      </c>
      <c r="G81" s="35"/>
      <c r="H81" s="35"/>
      <c r="I81" s="35"/>
      <c r="J81" s="35"/>
      <c r="K81" s="29" t="s">
        <v>24</v>
      </c>
      <c r="L81" s="35"/>
      <c r="M81" s="263" t="str">
        <f>IF(O9="","",O9)</f>
        <v>20. 7. 2017</v>
      </c>
      <c r="N81" s="263"/>
      <c r="O81" s="263"/>
      <c r="P81" s="263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 ht="15">
      <c r="B83" s="34"/>
      <c r="C83" s="29" t="s">
        <v>26</v>
      </c>
      <c r="D83" s="35"/>
      <c r="E83" s="35"/>
      <c r="F83" s="27" t="str">
        <f>E12</f>
        <v>Mesto Partizánske</v>
      </c>
      <c r="G83" s="35"/>
      <c r="H83" s="35"/>
      <c r="I83" s="35"/>
      <c r="J83" s="35"/>
      <c r="K83" s="29" t="s">
        <v>32</v>
      </c>
      <c r="L83" s="35"/>
      <c r="M83" s="222" t="str">
        <f>E18</f>
        <v xml:space="preserve"> </v>
      </c>
      <c r="N83" s="222"/>
      <c r="O83" s="222"/>
      <c r="P83" s="222"/>
      <c r="Q83" s="222"/>
      <c r="R83" s="36"/>
      <c r="T83" s="128"/>
      <c r="U83" s="128"/>
    </row>
    <row r="84" spans="2:47" s="1" customFormat="1" ht="14.45" customHeight="1">
      <c r="B84" s="34"/>
      <c r="C84" s="29" t="s">
        <v>30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222" t="str">
        <f>E21</f>
        <v xml:space="preserve"> </v>
      </c>
      <c r="N84" s="222"/>
      <c r="O84" s="222"/>
      <c r="P84" s="222"/>
      <c r="Q84" s="222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69" t="s">
        <v>113</v>
      </c>
      <c r="D86" s="270"/>
      <c r="E86" s="270"/>
      <c r="F86" s="270"/>
      <c r="G86" s="270"/>
      <c r="H86" s="117"/>
      <c r="I86" s="117"/>
      <c r="J86" s="117"/>
      <c r="K86" s="117"/>
      <c r="L86" s="117"/>
      <c r="M86" s="117"/>
      <c r="N86" s="269" t="s">
        <v>114</v>
      </c>
      <c r="O86" s="270"/>
      <c r="P86" s="270"/>
      <c r="Q86" s="270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115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192">
        <f>N124</f>
        <v>0</v>
      </c>
      <c r="O88" s="265"/>
      <c r="P88" s="265"/>
      <c r="Q88" s="265"/>
      <c r="R88" s="36"/>
      <c r="T88" s="128"/>
      <c r="U88" s="128"/>
      <c r="AU88" s="17" t="s">
        <v>116</v>
      </c>
    </row>
    <row r="89" spans="2:47" s="6" customFormat="1" ht="24.95" customHeight="1">
      <c r="B89" s="130"/>
      <c r="C89" s="131"/>
      <c r="D89" s="132" t="s">
        <v>117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68">
        <f>N125</f>
        <v>0</v>
      </c>
      <c r="O89" s="264"/>
      <c r="P89" s="264"/>
      <c r="Q89" s="264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701</v>
      </c>
      <c r="E90" s="136"/>
      <c r="F90" s="136"/>
      <c r="G90" s="136"/>
      <c r="H90" s="136"/>
      <c r="I90" s="136"/>
      <c r="J90" s="136"/>
      <c r="K90" s="136"/>
      <c r="L90" s="136"/>
      <c r="M90" s="136"/>
      <c r="N90" s="190">
        <f>N126</f>
        <v>0</v>
      </c>
      <c r="O90" s="267"/>
      <c r="P90" s="267"/>
      <c r="Q90" s="267"/>
      <c r="R90" s="137"/>
      <c r="T90" s="138"/>
      <c r="U90" s="138"/>
    </row>
    <row r="91" spans="2:47" s="7" customFormat="1" ht="14.85" customHeight="1">
      <c r="B91" s="135"/>
      <c r="C91" s="136"/>
      <c r="D91" s="105" t="s">
        <v>119</v>
      </c>
      <c r="E91" s="136"/>
      <c r="F91" s="136"/>
      <c r="G91" s="136"/>
      <c r="H91" s="136"/>
      <c r="I91" s="136"/>
      <c r="J91" s="136"/>
      <c r="K91" s="136"/>
      <c r="L91" s="136"/>
      <c r="M91" s="136"/>
      <c r="N91" s="190">
        <f>N127</f>
        <v>0</v>
      </c>
      <c r="O91" s="267"/>
      <c r="P91" s="267"/>
      <c r="Q91" s="267"/>
      <c r="R91" s="137"/>
      <c r="T91" s="138"/>
      <c r="U91" s="138"/>
    </row>
    <row r="92" spans="2:47" s="7" customFormat="1" ht="14.85" customHeight="1">
      <c r="B92" s="135"/>
      <c r="C92" s="136"/>
      <c r="D92" s="105" t="s">
        <v>120</v>
      </c>
      <c r="E92" s="136"/>
      <c r="F92" s="136"/>
      <c r="G92" s="136"/>
      <c r="H92" s="136"/>
      <c r="I92" s="136"/>
      <c r="J92" s="136"/>
      <c r="K92" s="136"/>
      <c r="L92" s="136"/>
      <c r="M92" s="136"/>
      <c r="N92" s="190">
        <f>N132</f>
        <v>0</v>
      </c>
      <c r="O92" s="267"/>
      <c r="P92" s="267"/>
      <c r="Q92" s="267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702</v>
      </c>
      <c r="E93" s="136"/>
      <c r="F93" s="136"/>
      <c r="G93" s="136"/>
      <c r="H93" s="136"/>
      <c r="I93" s="136"/>
      <c r="J93" s="136"/>
      <c r="K93" s="136"/>
      <c r="L93" s="136"/>
      <c r="M93" s="136"/>
      <c r="N93" s="190">
        <f>N143</f>
        <v>0</v>
      </c>
      <c r="O93" s="267"/>
      <c r="P93" s="267"/>
      <c r="Q93" s="267"/>
      <c r="R93" s="137"/>
      <c r="T93" s="138"/>
      <c r="U93" s="138"/>
    </row>
    <row r="94" spans="2:47" s="7" customFormat="1" ht="14.85" customHeight="1">
      <c r="B94" s="135"/>
      <c r="C94" s="136"/>
      <c r="D94" s="105" t="s">
        <v>119</v>
      </c>
      <c r="E94" s="136"/>
      <c r="F94" s="136"/>
      <c r="G94" s="136"/>
      <c r="H94" s="136"/>
      <c r="I94" s="136"/>
      <c r="J94" s="136"/>
      <c r="K94" s="136"/>
      <c r="L94" s="136"/>
      <c r="M94" s="136"/>
      <c r="N94" s="190">
        <f>N144</f>
        <v>0</v>
      </c>
      <c r="O94" s="267"/>
      <c r="P94" s="267"/>
      <c r="Q94" s="267"/>
      <c r="R94" s="137"/>
      <c r="T94" s="138"/>
      <c r="U94" s="138"/>
    </row>
    <row r="95" spans="2:47" s="6" customFormat="1" ht="24.95" customHeight="1">
      <c r="B95" s="130"/>
      <c r="C95" s="131"/>
      <c r="D95" s="132" t="s">
        <v>125</v>
      </c>
      <c r="E95" s="131"/>
      <c r="F95" s="131"/>
      <c r="G95" s="131"/>
      <c r="H95" s="131"/>
      <c r="I95" s="131"/>
      <c r="J95" s="131"/>
      <c r="K95" s="131"/>
      <c r="L95" s="131"/>
      <c r="M95" s="131"/>
      <c r="N95" s="268">
        <f>N150</f>
        <v>0</v>
      </c>
      <c r="O95" s="264"/>
      <c r="P95" s="264"/>
      <c r="Q95" s="264"/>
      <c r="R95" s="133"/>
      <c r="T95" s="134"/>
      <c r="U95" s="134"/>
    </row>
    <row r="96" spans="2:47" s="7" customFormat="1" ht="19.899999999999999" customHeight="1">
      <c r="B96" s="135"/>
      <c r="C96" s="136"/>
      <c r="D96" s="105" t="s">
        <v>126</v>
      </c>
      <c r="E96" s="136"/>
      <c r="F96" s="136"/>
      <c r="G96" s="136"/>
      <c r="H96" s="136"/>
      <c r="I96" s="136"/>
      <c r="J96" s="136"/>
      <c r="K96" s="136"/>
      <c r="L96" s="136"/>
      <c r="M96" s="136"/>
      <c r="N96" s="190">
        <f>N151</f>
        <v>0</v>
      </c>
      <c r="O96" s="267"/>
      <c r="P96" s="267"/>
      <c r="Q96" s="267"/>
      <c r="R96" s="137"/>
      <c r="T96" s="138"/>
      <c r="U96" s="138"/>
    </row>
    <row r="97" spans="2:65" s="6" customFormat="1" ht="21.75" customHeight="1">
      <c r="B97" s="130"/>
      <c r="C97" s="131"/>
      <c r="D97" s="132" t="s">
        <v>127</v>
      </c>
      <c r="E97" s="131"/>
      <c r="F97" s="131"/>
      <c r="G97" s="131"/>
      <c r="H97" s="131"/>
      <c r="I97" s="131"/>
      <c r="J97" s="131"/>
      <c r="K97" s="131"/>
      <c r="L97" s="131"/>
      <c r="M97" s="131"/>
      <c r="N97" s="256">
        <f>N154</f>
        <v>0</v>
      </c>
      <c r="O97" s="264"/>
      <c r="P97" s="264"/>
      <c r="Q97" s="264"/>
      <c r="R97" s="133"/>
      <c r="T97" s="134"/>
      <c r="U97" s="134"/>
    </row>
    <row r="98" spans="2:65" s="1" customFormat="1" ht="21.75" customHeight="1">
      <c r="B98" s="34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6"/>
      <c r="T98" s="128"/>
      <c r="U98" s="128"/>
    </row>
    <row r="99" spans="2:65" s="1" customFormat="1" ht="29.25" customHeight="1">
      <c r="B99" s="34"/>
      <c r="C99" s="129" t="s">
        <v>128</v>
      </c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265">
        <f>ROUND(N100+N101+N102+N103+N104+N105,2)</f>
        <v>0</v>
      </c>
      <c r="O99" s="266"/>
      <c r="P99" s="266"/>
      <c r="Q99" s="266"/>
      <c r="R99" s="36"/>
      <c r="T99" s="139"/>
      <c r="U99" s="140" t="s">
        <v>40</v>
      </c>
    </row>
    <row r="100" spans="2:65" s="1" customFormat="1" ht="18" customHeight="1">
      <c r="B100" s="34"/>
      <c r="C100" s="35"/>
      <c r="D100" s="187" t="s">
        <v>129</v>
      </c>
      <c r="E100" s="188"/>
      <c r="F100" s="188"/>
      <c r="G100" s="188"/>
      <c r="H100" s="188"/>
      <c r="I100" s="35"/>
      <c r="J100" s="35"/>
      <c r="K100" s="35"/>
      <c r="L100" s="35"/>
      <c r="M100" s="35"/>
      <c r="N100" s="189">
        <f>ROUND(N88*T100,2)</f>
        <v>0</v>
      </c>
      <c r="O100" s="190"/>
      <c r="P100" s="190"/>
      <c r="Q100" s="190"/>
      <c r="R100" s="36"/>
      <c r="S100" s="141"/>
      <c r="T100" s="142"/>
      <c r="U100" s="143" t="s">
        <v>43</v>
      </c>
      <c r="V100" s="144"/>
      <c r="W100" s="144"/>
      <c r="X100" s="144"/>
      <c r="Y100" s="144"/>
      <c r="Z100" s="144"/>
      <c r="AA100" s="144"/>
      <c r="AB100" s="144"/>
      <c r="AC100" s="144"/>
      <c r="AD100" s="144"/>
      <c r="AE100" s="144"/>
      <c r="AF100" s="144"/>
      <c r="AG100" s="144"/>
      <c r="AH100" s="144"/>
      <c r="AI100" s="144"/>
      <c r="AJ100" s="144"/>
      <c r="AK100" s="144"/>
      <c r="AL100" s="144"/>
      <c r="AM100" s="144"/>
      <c r="AN100" s="144"/>
      <c r="AO100" s="144"/>
      <c r="AP100" s="144"/>
      <c r="AQ100" s="144"/>
      <c r="AR100" s="144"/>
      <c r="AS100" s="144"/>
      <c r="AT100" s="144"/>
      <c r="AU100" s="144"/>
      <c r="AV100" s="144"/>
      <c r="AW100" s="144"/>
      <c r="AX100" s="144"/>
      <c r="AY100" s="145" t="s">
        <v>130</v>
      </c>
      <c r="AZ100" s="144"/>
      <c r="BA100" s="144"/>
      <c r="BB100" s="144"/>
      <c r="BC100" s="144"/>
      <c r="BD100" s="144"/>
      <c r="BE100" s="146">
        <f t="shared" ref="BE100:BE105" si="0">IF(U100="základná",N100,0)</f>
        <v>0</v>
      </c>
      <c r="BF100" s="146">
        <f t="shared" ref="BF100:BF105" si="1">IF(U100="znížená",N100,0)</f>
        <v>0</v>
      </c>
      <c r="BG100" s="146">
        <f t="shared" ref="BG100:BG105" si="2">IF(U100="zákl. prenesená",N100,0)</f>
        <v>0</v>
      </c>
      <c r="BH100" s="146">
        <f t="shared" ref="BH100:BH105" si="3">IF(U100="zníž. prenesená",N100,0)</f>
        <v>0</v>
      </c>
      <c r="BI100" s="146">
        <f t="shared" ref="BI100:BI105" si="4">IF(U100="nulová",N100,0)</f>
        <v>0</v>
      </c>
      <c r="BJ100" s="145" t="s">
        <v>85</v>
      </c>
      <c r="BK100" s="144"/>
      <c r="BL100" s="144"/>
      <c r="BM100" s="144"/>
    </row>
    <row r="101" spans="2:65" s="1" customFormat="1" ht="18" customHeight="1">
      <c r="B101" s="34"/>
      <c r="C101" s="35"/>
      <c r="D101" s="187" t="s">
        <v>131</v>
      </c>
      <c r="E101" s="188"/>
      <c r="F101" s="188"/>
      <c r="G101" s="188"/>
      <c r="H101" s="188"/>
      <c r="I101" s="35"/>
      <c r="J101" s="35"/>
      <c r="K101" s="35"/>
      <c r="L101" s="35"/>
      <c r="M101" s="35"/>
      <c r="N101" s="189">
        <f>ROUND(N88*T101,2)</f>
        <v>0</v>
      </c>
      <c r="O101" s="190"/>
      <c r="P101" s="190"/>
      <c r="Q101" s="190"/>
      <c r="R101" s="36"/>
      <c r="S101" s="141"/>
      <c r="T101" s="142"/>
      <c r="U101" s="143" t="s">
        <v>43</v>
      </c>
      <c r="V101" s="144"/>
      <c r="W101" s="144"/>
      <c r="X101" s="144"/>
      <c r="Y101" s="144"/>
      <c r="Z101" s="144"/>
      <c r="AA101" s="144"/>
      <c r="AB101" s="144"/>
      <c r="AC101" s="144"/>
      <c r="AD101" s="144"/>
      <c r="AE101" s="144"/>
      <c r="AF101" s="144"/>
      <c r="AG101" s="144"/>
      <c r="AH101" s="144"/>
      <c r="AI101" s="144"/>
      <c r="AJ101" s="144"/>
      <c r="AK101" s="144"/>
      <c r="AL101" s="144"/>
      <c r="AM101" s="144"/>
      <c r="AN101" s="144"/>
      <c r="AO101" s="144"/>
      <c r="AP101" s="144"/>
      <c r="AQ101" s="144"/>
      <c r="AR101" s="144"/>
      <c r="AS101" s="144"/>
      <c r="AT101" s="144"/>
      <c r="AU101" s="144"/>
      <c r="AV101" s="144"/>
      <c r="AW101" s="144"/>
      <c r="AX101" s="144"/>
      <c r="AY101" s="145" t="s">
        <v>130</v>
      </c>
      <c r="AZ101" s="144"/>
      <c r="BA101" s="144"/>
      <c r="BB101" s="144"/>
      <c r="BC101" s="144"/>
      <c r="BD101" s="144"/>
      <c r="BE101" s="146">
        <f t="shared" si="0"/>
        <v>0</v>
      </c>
      <c r="BF101" s="146">
        <f t="shared" si="1"/>
        <v>0</v>
      </c>
      <c r="BG101" s="146">
        <f t="shared" si="2"/>
        <v>0</v>
      </c>
      <c r="BH101" s="146">
        <f t="shared" si="3"/>
        <v>0</v>
      </c>
      <c r="BI101" s="146">
        <f t="shared" si="4"/>
        <v>0</v>
      </c>
      <c r="BJ101" s="145" t="s">
        <v>85</v>
      </c>
      <c r="BK101" s="144"/>
      <c r="BL101" s="144"/>
      <c r="BM101" s="144"/>
    </row>
    <row r="102" spans="2:65" s="1" customFormat="1" ht="18" customHeight="1">
      <c r="B102" s="34"/>
      <c r="C102" s="35"/>
      <c r="D102" s="187" t="s">
        <v>132</v>
      </c>
      <c r="E102" s="188"/>
      <c r="F102" s="188"/>
      <c r="G102" s="188"/>
      <c r="H102" s="188"/>
      <c r="I102" s="35"/>
      <c r="J102" s="35"/>
      <c r="K102" s="35"/>
      <c r="L102" s="35"/>
      <c r="M102" s="35"/>
      <c r="N102" s="189">
        <f>ROUND(N88*T102,2)</f>
        <v>0</v>
      </c>
      <c r="O102" s="190"/>
      <c r="P102" s="190"/>
      <c r="Q102" s="190"/>
      <c r="R102" s="36"/>
      <c r="S102" s="141"/>
      <c r="T102" s="142"/>
      <c r="U102" s="143" t="s">
        <v>43</v>
      </c>
      <c r="V102" s="144"/>
      <c r="W102" s="144"/>
      <c r="X102" s="144"/>
      <c r="Y102" s="144"/>
      <c r="Z102" s="144"/>
      <c r="AA102" s="144"/>
      <c r="AB102" s="144"/>
      <c r="AC102" s="144"/>
      <c r="AD102" s="144"/>
      <c r="AE102" s="144"/>
      <c r="AF102" s="144"/>
      <c r="AG102" s="144"/>
      <c r="AH102" s="144"/>
      <c r="AI102" s="144"/>
      <c r="AJ102" s="144"/>
      <c r="AK102" s="144"/>
      <c r="AL102" s="144"/>
      <c r="AM102" s="144"/>
      <c r="AN102" s="144"/>
      <c r="AO102" s="144"/>
      <c r="AP102" s="144"/>
      <c r="AQ102" s="144"/>
      <c r="AR102" s="144"/>
      <c r="AS102" s="144"/>
      <c r="AT102" s="144"/>
      <c r="AU102" s="144"/>
      <c r="AV102" s="144"/>
      <c r="AW102" s="144"/>
      <c r="AX102" s="144"/>
      <c r="AY102" s="145" t="s">
        <v>130</v>
      </c>
      <c r="AZ102" s="144"/>
      <c r="BA102" s="144"/>
      <c r="BB102" s="144"/>
      <c r="BC102" s="144"/>
      <c r="BD102" s="144"/>
      <c r="BE102" s="146">
        <f t="shared" si="0"/>
        <v>0</v>
      </c>
      <c r="BF102" s="146">
        <f t="shared" si="1"/>
        <v>0</v>
      </c>
      <c r="BG102" s="146">
        <f t="shared" si="2"/>
        <v>0</v>
      </c>
      <c r="BH102" s="146">
        <f t="shared" si="3"/>
        <v>0</v>
      </c>
      <c r="BI102" s="146">
        <f t="shared" si="4"/>
        <v>0</v>
      </c>
      <c r="BJ102" s="145" t="s">
        <v>85</v>
      </c>
      <c r="BK102" s="144"/>
      <c r="BL102" s="144"/>
      <c r="BM102" s="144"/>
    </row>
    <row r="103" spans="2:65" s="1" customFormat="1" ht="18" customHeight="1">
      <c r="B103" s="34"/>
      <c r="C103" s="35"/>
      <c r="D103" s="187" t="s">
        <v>133</v>
      </c>
      <c r="E103" s="188"/>
      <c r="F103" s="188"/>
      <c r="G103" s="188"/>
      <c r="H103" s="188"/>
      <c r="I103" s="35"/>
      <c r="J103" s="35"/>
      <c r="K103" s="35"/>
      <c r="L103" s="35"/>
      <c r="M103" s="35"/>
      <c r="N103" s="189">
        <f>ROUND(N88*T103,2)</f>
        <v>0</v>
      </c>
      <c r="O103" s="190"/>
      <c r="P103" s="190"/>
      <c r="Q103" s="190"/>
      <c r="R103" s="36"/>
      <c r="S103" s="141"/>
      <c r="T103" s="142"/>
      <c r="U103" s="143" t="s">
        <v>43</v>
      </c>
      <c r="V103" s="144"/>
      <c r="W103" s="144"/>
      <c r="X103" s="144"/>
      <c r="Y103" s="144"/>
      <c r="Z103" s="144"/>
      <c r="AA103" s="144"/>
      <c r="AB103" s="144"/>
      <c r="AC103" s="144"/>
      <c r="AD103" s="144"/>
      <c r="AE103" s="144"/>
      <c r="AF103" s="144"/>
      <c r="AG103" s="144"/>
      <c r="AH103" s="144"/>
      <c r="AI103" s="144"/>
      <c r="AJ103" s="144"/>
      <c r="AK103" s="144"/>
      <c r="AL103" s="144"/>
      <c r="AM103" s="144"/>
      <c r="AN103" s="144"/>
      <c r="AO103" s="144"/>
      <c r="AP103" s="144"/>
      <c r="AQ103" s="144"/>
      <c r="AR103" s="144"/>
      <c r="AS103" s="144"/>
      <c r="AT103" s="144"/>
      <c r="AU103" s="144"/>
      <c r="AV103" s="144"/>
      <c r="AW103" s="144"/>
      <c r="AX103" s="144"/>
      <c r="AY103" s="145" t="s">
        <v>130</v>
      </c>
      <c r="AZ103" s="144"/>
      <c r="BA103" s="144"/>
      <c r="BB103" s="144"/>
      <c r="BC103" s="144"/>
      <c r="BD103" s="144"/>
      <c r="BE103" s="146">
        <f t="shared" si="0"/>
        <v>0</v>
      </c>
      <c r="BF103" s="146">
        <f t="shared" si="1"/>
        <v>0</v>
      </c>
      <c r="BG103" s="146">
        <f t="shared" si="2"/>
        <v>0</v>
      </c>
      <c r="BH103" s="146">
        <f t="shared" si="3"/>
        <v>0</v>
      </c>
      <c r="BI103" s="146">
        <f t="shared" si="4"/>
        <v>0</v>
      </c>
      <c r="BJ103" s="145" t="s">
        <v>85</v>
      </c>
      <c r="BK103" s="144"/>
      <c r="BL103" s="144"/>
      <c r="BM103" s="144"/>
    </row>
    <row r="104" spans="2:65" s="1" customFormat="1" ht="18" customHeight="1">
      <c r="B104" s="34"/>
      <c r="C104" s="35"/>
      <c r="D104" s="187" t="s">
        <v>134</v>
      </c>
      <c r="E104" s="188"/>
      <c r="F104" s="188"/>
      <c r="G104" s="188"/>
      <c r="H104" s="188"/>
      <c r="I104" s="35"/>
      <c r="J104" s="35"/>
      <c r="K104" s="35"/>
      <c r="L104" s="35"/>
      <c r="M104" s="35"/>
      <c r="N104" s="189">
        <f>ROUND(N88*T104,2)</f>
        <v>0</v>
      </c>
      <c r="O104" s="190"/>
      <c r="P104" s="190"/>
      <c r="Q104" s="190"/>
      <c r="R104" s="36"/>
      <c r="S104" s="141"/>
      <c r="T104" s="142"/>
      <c r="U104" s="143" t="s">
        <v>43</v>
      </c>
      <c r="V104" s="144"/>
      <c r="W104" s="144"/>
      <c r="X104" s="144"/>
      <c r="Y104" s="144"/>
      <c r="Z104" s="144"/>
      <c r="AA104" s="144"/>
      <c r="AB104" s="144"/>
      <c r="AC104" s="144"/>
      <c r="AD104" s="144"/>
      <c r="AE104" s="144"/>
      <c r="AF104" s="144"/>
      <c r="AG104" s="144"/>
      <c r="AH104" s="144"/>
      <c r="AI104" s="144"/>
      <c r="AJ104" s="144"/>
      <c r="AK104" s="144"/>
      <c r="AL104" s="144"/>
      <c r="AM104" s="144"/>
      <c r="AN104" s="144"/>
      <c r="AO104" s="144"/>
      <c r="AP104" s="144"/>
      <c r="AQ104" s="144"/>
      <c r="AR104" s="144"/>
      <c r="AS104" s="144"/>
      <c r="AT104" s="144"/>
      <c r="AU104" s="144"/>
      <c r="AV104" s="144"/>
      <c r="AW104" s="144"/>
      <c r="AX104" s="144"/>
      <c r="AY104" s="145" t="s">
        <v>130</v>
      </c>
      <c r="AZ104" s="144"/>
      <c r="BA104" s="144"/>
      <c r="BB104" s="144"/>
      <c r="BC104" s="144"/>
      <c r="BD104" s="144"/>
      <c r="BE104" s="146">
        <f t="shared" si="0"/>
        <v>0</v>
      </c>
      <c r="BF104" s="146">
        <f t="shared" si="1"/>
        <v>0</v>
      </c>
      <c r="BG104" s="146">
        <f t="shared" si="2"/>
        <v>0</v>
      </c>
      <c r="BH104" s="146">
        <f t="shared" si="3"/>
        <v>0</v>
      </c>
      <c r="BI104" s="146">
        <f t="shared" si="4"/>
        <v>0</v>
      </c>
      <c r="BJ104" s="145" t="s">
        <v>85</v>
      </c>
      <c r="BK104" s="144"/>
      <c r="BL104" s="144"/>
      <c r="BM104" s="144"/>
    </row>
    <row r="105" spans="2:65" s="1" customFormat="1" ht="18" customHeight="1">
      <c r="B105" s="34"/>
      <c r="C105" s="35"/>
      <c r="D105" s="105" t="s">
        <v>135</v>
      </c>
      <c r="E105" s="35"/>
      <c r="F105" s="35"/>
      <c r="G105" s="35"/>
      <c r="H105" s="35"/>
      <c r="I105" s="35"/>
      <c r="J105" s="35"/>
      <c r="K105" s="35"/>
      <c r="L105" s="35"/>
      <c r="M105" s="35"/>
      <c r="N105" s="189">
        <f>ROUND(N88*T105,2)</f>
        <v>0</v>
      </c>
      <c r="O105" s="190"/>
      <c r="P105" s="190"/>
      <c r="Q105" s="190"/>
      <c r="R105" s="36"/>
      <c r="S105" s="141"/>
      <c r="T105" s="147"/>
      <c r="U105" s="148" t="s">
        <v>43</v>
      </c>
      <c r="V105" s="144"/>
      <c r="W105" s="144"/>
      <c r="X105" s="144"/>
      <c r="Y105" s="144"/>
      <c r="Z105" s="144"/>
      <c r="AA105" s="144"/>
      <c r="AB105" s="144"/>
      <c r="AC105" s="144"/>
      <c r="AD105" s="144"/>
      <c r="AE105" s="144"/>
      <c r="AF105" s="144"/>
      <c r="AG105" s="144"/>
      <c r="AH105" s="144"/>
      <c r="AI105" s="144"/>
      <c r="AJ105" s="144"/>
      <c r="AK105" s="144"/>
      <c r="AL105" s="144"/>
      <c r="AM105" s="144"/>
      <c r="AN105" s="144"/>
      <c r="AO105" s="144"/>
      <c r="AP105" s="144"/>
      <c r="AQ105" s="144"/>
      <c r="AR105" s="144"/>
      <c r="AS105" s="144"/>
      <c r="AT105" s="144"/>
      <c r="AU105" s="144"/>
      <c r="AV105" s="144"/>
      <c r="AW105" s="144"/>
      <c r="AX105" s="144"/>
      <c r="AY105" s="145" t="s">
        <v>136</v>
      </c>
      <c r="AZ105" s="144"/>
      <c r="BA105" s="144"/>
      <c r="BB105" s="144"/>
      <c r="BC105" s="144"/>
      <c r="BD105" s="144"/>
      <c r="BE105" s="146">
        <f t="shared" si="0"/>
        <v>0</v>
      </c>
      <c r="BF105" s="146">
        <f t="shared" si="1"/>
        <v>0</v>
      </c>
      <c r="BG105" s="146">
        <f t="shared" si="2"/>
        <v>0</v>
      </c>
      <c r="BH105" s="146">
        <f t="shared" si="3"/>
        <v>0</v>
      </c>
      <c r="BI105" s="146">
        <f t="shared" si="4"/>
        <v>0</v>
      </c>
      <c r="BJ105" s="145" t="s">
        <v>85</v>
      </c>
      <c r="BK105" s="144"/>
      <c r="BL105" s="144"/>
      <c r="BM105" s="144"/>
    </row>
    <row r="106" spans="2:65" s="1" customFormat="1">
      <c r="B106" s="34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6"/>
      <c r="T106" s="128"/>
      <c r="U106" s="128"/>
    </row>
    <row r="107" spans="2:65" s="1" customFormat="1" ht="29.25" customHeight="1">
      <c r="B107" s="34"/>
      <c r="C107" s="116" t="s">
        <v>102</v>
      </c>
      <c r="D107" s="117"/>
      <c r="E107" s="117"/>
      <c r="F107" s="117"/>
      <c r="G107" s="117"/>
      <c r="H107" s="117"/>
      <c r="I107" s="117"/>
      <c r="J107" s="117"/>
      <c r="K107" s="117"/>
      <c r="L107" s="184">
        <f>ROUND(SUM(N88+N99),2)</f>
        <v>0</v>
      </c>
      <c r="M107" s="184"/>
      <c r="N107" s="184"/>
      <c r="O107" s="184"/>
      <c r="P107" s="184"/>
      <c r="Q107" s="184"/>
      <c r="R107" s="36"/>
      <c r="T107" s="128"/>
      <c r="U107" s="128"/>
    </row>
    <row r="108" spans="2:65" s="1" customFormat="1" ht="6.95" customHeight="1">
      <c r="B108" s="58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60"/>
      <c r="T108" s="128"/>
      <c r="U108" s="128"/>
    </row>
    <row r="112" spans="2:65" s="1" customFormat="1" ht="6.95" customHeight="1">
      <c r="B112" s="61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3"/>
    </row>
    <row r="113" spans="2:65" s="1" customFormat="1" ht="36.950000000000003" customHeight="1">
      <c r="B113" s="34"/>
      <c r="C113" s="200" t="s">
        <v>137</v>
      </c>
      <c r="D113" s="260"/>
      <c r="E113" s="260"/>
      <c r="F113" s="260"/>
      <c r="G113" s="260"/>
      <c r="H113" s="260"/>
      <c r="I113" s="260"/>
      <c r="J113" s="260"/>
      <c r="K113" s="260"/>
      <c r="L113" s="260"/>
      <c r="M113" s="260"/>
      <c r="N113" s="260"/>
      <c r="O113" s="260"/>
      <c r="P113" s="260"/>
      <c r="Q113" s="260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30" customHeight="1">
      <c r="B115" s="34"/>
      <c r="C115" s="29" t="s">
        <v>17</v>
      </c>
      <c r="D115" s="35"/>
      <c r="E115" s="35"/>
      <c r="F115" s="261" t="str">
        <f>F6</f>
        <v>Zemné a elektroinštalačné práce pre rozšírenie verejného osvetlenia</v>
      </c>
      <c r="G115" s="262"/>
      <c r="H115" s="262"/>
      <c r="I115" s="262"/>
      <c r="J115" s="262"/>
      <c r="K115" s="262"/>
      <c r="L115" s="262"/>
      <c r="M115" s="262"/>
      <c r="N115" s="262"/>
      <c r="O115" s="262"/>
      <c r="P115" s="262"/>
      <c r="Q115" s="35"/>
      <c r="R115" s="36"/>
    </row>
    <row r="116" spans="2:65" s="1" customFormat="1" ht="36.950000000000003" customHeight="1">
      <c r="B116" s="34"/>
      <c r="C116" s="68" t="s">
        <v>109</v>
      </c>
      <c r="D116" s="35"/>
      <c r="E116" s="35"/>
      <c r="F116" s="202" t="str">
        <f>F7</f>
        <v>4 - Šípok - ul. Lúčna, ul. Horská schody</v>
      </c>
      <c r="G116" s="260"/>
      <c r="H116" s="260"/>
      <c r="I116" s="260"/>
      <c r="J116" s="260"/>
      <c r="K116" s="260"/>
      <c r="L116" s="260"/>
      <c r="M116" s="260"/>
      <c r="N116" s="260"/>
      <c r="O116" s="260"/>
      <c r="P116" s="260"/>
      <c r="Q116" s="35"/>
      <c r="R116" s="36"/>
    </row>
    <row r="117" spans="2:65" s="1" customFormat="1" ht="6.95" customHeight="1">
      <c r="B117" s="34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6"/>
    </row>
    <row r="118" spans="2:65" s="1" customFormat="1" ht="18" customHeight="1">
      <c r="B118" s="34"/>
      <c r="C118" s="29" t="s">
        <v>22</v>
      </c>
      <c r="D118" s="35"/>
      <c r="E118" s="35"/>
      <c r="F118" s="27" t="str">
        <f>F9</f>
        <v xml:space="preserve"> </v>
      </c>
      <c r="G118" s="35"/>
      <c r="H118" s="35"/>
      <c r="I118" s="35"/>
      <c r="J118" s="35"/>
      <c r="K118" s="29" t="s">
        <v>24</v>
      </c>
      <c r="L118" s="35"/>
      <c r="M118" s="263" t="str">
        <f>IF(O9="","",O9)</f>
        <v>20. 7. 2017</v>
      </c>
      <c r="N118" s="263"/>
      <c r="O118" s="263"/>
      <c r="P118" s="263"/>
      <c r="Q118" s="35"/>
      <c r="R118" s="36"/>
    </row>
    <row r="119" spans="2:65" s="1" customFormat="1" ht="6.9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1" customFormat="1" ht="15">
      <c r="B120" s="34"/>
      <c r="C120" s="29" t="s">
        <v>26</v>
      </c>
      <c r="D120" s="35"/>
      <c r="E120" s="35"/>
      <c r="F120" s="27" t="str">
        <f>E12</f>
        <v>Mesto Partizánske</v>
      </c>
      <c r="G120" s="35"/>
      <c r="H120" s="35"/>
      <c r="I120" s="35"/>
      <c r="J120" s="35"/>
      <c r="K120" s="29" t="s">
        <v>32</v>
      </c>
      <c r="L120" s="35"/>
      <c r="M120" s="222" t="str">
        <f>E18</f>
        <v xml:space="preserve"> </v>
      </c>
      <c r="N120" s="222"/>
      <c r="O120" s="222"/>
      <c r="P120" s="222"/>
      <c r="Q120" s="222"/>
      <c r="R120" s="36"/>
    </row>
    <row r="121" spans="2:65" s="1" customFormat="1" ht="14.45" customHeight="1">
      <c r="B121" s="34"/>
      <c r="C121" s="29" t="s">
        <v>30</v>
      </c>
      <c r="D121" s="35"/>
      <c r="E121" s="35"/>
      <c r="F121" s="27" t="str">
        <f>IF(E15="","",E15)</f>
        <v>Vyplň údaj</v>
      </c>
      <c r="G121" s="35"/>
      <c r="H121" s="35"/>
      <c r="I121" s="35"/>
      <c r="J121" s="35"/>
      <c r="K121" s="29" t="s">
        <v>35</v>
      </c>
      <c r="L121" s="35"/>
      <c r="M121" s="222" t="str">
        <f>E21</f>
        <v xml:space="preserve"> </v>
      </c>
      <c r="N121" s="222"/>
      <c r="O121" s="222"/>
      <c r="P121" s="222"/>
      <c r="Q121" s="222"/>
      <c r="R121" s="36"/>
    </row>
    <row r="122" spans="2:65" s="1" customFormat="1" ht="10.35" customHeight="1">
      <c r="B122" s="34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6"/>
    </row>
    <row r="123" spans="2:65" s="8" customFormat="1" ht="29.25" customHeight="1">
      <c r="B123" s="149"/>
      <c r="C123" s="150" t="s">
        <v>138</v>
      </c>
      <c r="D123" s="151" t="s">
        <v>139</v>
      </c>
      <c r="E123" s="151" t="s">
        <v>58</v>
      </c>
      <c r="F123" s="251" t="s">
        <v>140</v>
      </c>
      <c r="G123" s="251"/>
      <c r="H123" s="251"/>
      <c r="I123" s="251"/>
      <c r="J123" s="151" t="s">
        <v>141</v>
      </c>
      <c r="K123" s="151" t="s">
        <v>142</v>
      </c>
      <c r="L123" s="252" t="s">
        <v>143</v>
      </c>
      <c r="M123" s="252"/>
      <c r="N123" s="251" t="s">
        <v>114</v>
      </c>
      <c r="O123" s="251"/>
      <c r="P123" s="251"/>
      <c r="Q123" s="253"/>
      <c r="R123" s="152"/>
      <c r="T123" s="79" t="s">
        <v>144</v>
      </c>
      <c r="U123" s="80" t="s">
        <v>40</v>
      </c>
      <c r="V123" s="80" t="s">
        <v>145</v>
      </c>
      <c r="W123" s="80" t="s">
        <v>146</v>
      </c>
      <c r="X123" s="80" t="s">
        <v>147</v>
      </c>
      <c r="Y123" s="80" t="s">
        <v>148</v>
      </c>
      <c r="Z123" s="80" t="s">
        <v>149</v>
      </c>
      <c r="AA123" s="81" t="s">
        <v>150</v>
      </c>
    </row>
    <row r="124" spans="2:65" s="1" customFormat="1" ht="29.25" customHeight="1">
      <c r="B124" s="34"/>
      <c r="C124" s="83" t="s">
        <v>111</v>
      </c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254">
        <f>BK124</f>
        <v>0</v>
      </c>
      <c r="O124" s="255"/>
      <c r="P124" s="255"/>
      <c r="Q124" s="255"/>
      <c r="R124" s="36"/>
      <c r="T124" s="82"/>
      <c r="U124" s="50"/>
      <c r="V124" s="50"/>
      <c r="W124" s="153">
        <f>W125+W150+W154</f>
        <v>0</v>
      </c>
      <c r="X124" s="50"/>
      <c r="Y124" s="153">
        <f>Y125+Y150+Y154</f>
        <v>1.12436</v>
      </c>
      <c r="Z124" s="50"/>
      <c r="AA124" s="154">
        <f>AA125+AA150+AA154</f>
        <v>0</v>
      </c>
      <c r="AT124" s="17" t="s">
        <v>75</v>
      </c>
      <c r="AU124" s="17" t="s">
        <v>116</v>
      </c>
      <c r="BK124" s="155">
        <f>BK125+BK150+BK154</f>
        <v>0</v>
      </c>
    </row>
    <row r="125" spans="2:65" s="9" customFormat="1" ht="37.35" customHeight="1">
      <c r="B125" s="156"/>
      <c r="C125" s="157"/>
      <c r="D125" s="158" t="s">
        <v>117</v>
      </c>
      <c r="E125" s="158"/>
      <c r="F125" s="158"/>
      <c r="G125" s="158"/>
      <c r="H125" s="158"/>
      <c r="I125" s="158"/>
      <c r="J125" s="158"/>
      <c r="K125" s="158"/>
      <c r="L125" s="158"/>
      <c r="M125" s="158"/>
      <c r="N125" s="256">
        <f>BK125</f>
        <v>0</v>
      </c>
      <c r="O125" s="257"/>
      <c r="P125" s="257"/>
      <c r="Q125" s="257"/>
      <c r="R125" s="159"/>
      <c r="T125" s="160"/>
      <c r="U125" s="157"/>
      <c r="V125" s="157"/>
      <c r="W125" s="161">
        <f>W126+W143</f>
        <v>0</v>
      </c>
      <c r="X125" s="157"/>
      <c r="Y125" s="161">
        <f>Y126+Y143</f>
        <v>1.12436</v>
      </c>
      <c r="Z125" s="157"/>
      <c r="AA125" s="162">
        <f>AA126+AA143</f>
        <v>0</v>
      </c>
      <c r="AR125" s="163" t="s">
        <v>88</v>
      </c>
      <c r="AT125" s="164" t="s">
        <v>75</v>
      </c>
      <c r="AU125" s="164" t="s">
        <v>76</v>
      </c>
      <c r="AY125" s="163" t="s">
        <v>151</v>
      </c>
      <c r="BK125" s="165">
        <f>BK126+BK143</f>
        <v>0</v>
      </c>
    </row>
    <row r="126" spans="2:65" s="9" customFormat="1" ht="19.899999999999999" customHeight="1">
      <c r="B126" s="156"/>
      <c r="C126" s="157"/>
      <c r="D126" s="166" t="s">
        <v>701</v>
      </c>
      <c r="E126" s="166"/>
      <c r="F126" s="166"/>
      <c r="G126" s="166"/>
      <c r="H126" s="166"/>
      <c r="I126" s="166"/>
      <c r="J126" s="166"/>
      <c r="K126" s="166"/>
      <c r="L126" s="166"/>
      <c r="M126" s="166"/>
      <c r="N126" s="258">
        <f>BK126</f>
        <v>0</v>
      </c>
      <c r="O126" s="259"/>
      <c r="P126" s="259"/>
      <c r="Q126" s="259"/>
      <c r="R126" s="159"/>
      <c r="T126" s="160"/>
      <c r="U126" s="157"/>
      <c r="V126" s="157"/>
      <c r="W126" s="161">
        <f>W127+W132</f>
        <v>0</v>
      </c>
      <c r="X126" s="157"/>
      <c r="Y126" s="161">
        <f>Y127+Y132</f>
        <v>1.10006</v>
      </c>
      <c r="Z126" s="157"/>
      <c r="AA126" s="162">
        <f>AA127+AA132</f>
        <v>0</v>
      </c>
      <c r="AR126" s="163" t="s">
        <v>88</v>
      </c>
      <c r="AT126" s="164" t="s">
        <v>75</v>
      </c>
      <c r="AU126" s="164" t="s">
        <v>82</v>
      </c>
      <c r="AY126" s="163" t="s">
        <v>151</v>
      </c>
      <c r="BK126" s="165">
        <f>BK127+BK132</f>
        <v>0</v>
      </c>
    </row>
    <row r="127" spans="2:65" s="9" customFormat="1" ht="14.85" customHeight="1">
      <c r="B127" s="156"/>
      <c r="C127" s="157"/>
      <c r="D127" s="166" t="s">
        <v>119</v>
      </c>
      <c r="E127" s="166"/>
      <c r="F127" s="166"/>
      <c r="G127" s="166"/>
      <c r="H127" s="166"/>
      <c r="I127" s="166"/>
      <c r="J127" s="166"/>
      <c r="K127" s="166"/>
      <c r="L127" s="166"/>
      <c r="M127" s="166"/>
      <c r="N127" s="236">
        <f>BK127</f>
        <v>0</v>
      </c>
      <c r="O127" s="237"/>
      <c r="P127" s="237"/>
      <c r="Q127" s="237"/>
      <c r="R127" s="159"/>
      <c r="T127" s="160"/>
      <c r="U127" s="157"/>
      <c r="V127" s="157"/>
      <c r="W127" s="161">
        <f>SUM(W128:W131)</f>
        <v>0</v>
      </c>
      <c r="X127" s="157"/>
      <c r="Y127" s="161">
        <f>SUM(Y128:Y131)</f>
        <v>1.1720000000000026E-2</v>
      </c>
      <c r="Z127" s="157"/>
      <c r="AA127" s="162">
        <f>SUM(AA128:AA131)</f>
        <v>0</v>
      </c>
      <c r="AR127" s="163" t="s">
        <v>88</v>
      </c>
      <c r="AT127" s="164" t="s">
        <v>75</v>
      </c>
      <c r="AU127" s="164" t="s">
        <v>85</v>
      </c>
      <c r="AY127" s="163" t="s">
        <v>151</v>
      </c>
      <c r="BK127" s="165">
        <f>SUM(BK128:BK131)</f>
        <v>0</v>
      </c>
    </row>
    <row r="128" spans="2:65" s="1" customFormat="1" ht="22.5" customHeight="1">
      <c r="B128" s="34"/>
      <c r="C128" s="167" t="s">
        <v>82</v>
      </c>
      <c r="D128" s="167" t="s">
        <v>152</v>
      </c>
      <c r="E128" s="168" t="s">
        <v>228</v>
      </c>
      <c r="F128" s="241" t="s">
        <v>229</v>
      </c>
      <c r="G128" s="241"/>
      <c r="H128" s="241"/>
      <c r="I128" s="241"/>
      <c r="J128" s="169" t="s">
        <v>155</v>
      </c>
      <c r="K128" s="170">
        <v>40</v>
      </c>
      <c r="L128" s="239">
        <v>0</v>
      </c>
      <c r="M128" s="242"/>
      <c r="N128" s="240">
        <f>ROUND(L128*K128,3)</f>
        <v>0</v>
      </c>
      <c r="O128" s="240"/>
      <c r="P128" s="240"/>
      <c r="Q128" s="240"/>
      <c r="R128" s="36"/>
      <c r="T128" s="172" t="s">
        <v>20</v>
      </c>
      <c r="U128" s="43" t="s">
        <v>43</v>
      </c>
      <c r="V128" s="35"/>
      <c r="W128" s="173">
        <f>V128*K128</f>
        <v>0</v>
      </c>
      <c r="X128" s="173">
        <v>0</v>
      </c>
      <c r="Y128" s="173">
        <f>X128*K128</f>
        <v>0</v>
      </c>
      <c r="Z128" s="173">
        <v>0</v>
      </c>
      <c r="AA128" s="174">
        <f>Z128*K128</f>
        <v>0</v>
      </c>
      <c r="AR128" s="17" t="s">
        <v>156</v>
      </c>
      <c r="AT128" s="17" t="s">
        <v>152</v>
      </c>
      <c r="AU128" s="17" t="s">
        <v>88</v>
      </c>
      <c r="AY128" s="17" t="s">
        <v>151</v>
      </c>
      <c r="BE128" s="109">
        <f>IF(U128="základná",N128,0)</f>
        <v>0</v>
      </c>
      <c r="BF128" s="109">
        <f>IF(U128="znížená",N128,0)</f>
        <v>0</v>
      </c>
      <c r="BG128" s="109">
        <f>IF(U128="zákl. prenesená",N128,0)</f>
        <v>0</v>
      </c>
      <c r="BH128" s="109">
        <f>IF(U128="zníž. prenesená",N128,0)</f>
        <v>0</v>
      </c>
      <c r="BI128" s="109">
        <f>IF(U128="nulová",N128,0)</f>
        <v>0</v>
      </c>
      <c r="BJ128" s="17" t="s">
        <v>85</v>
      </c>
      <c r="BK128" s="175">
        <f>ROUND(L128*K128,3)</f>
        <v>0</v>
      </c>
      <c r="BL128" s="17" t="s">
        <v>156</v>
      </c>
      <c r="BM128" s="17" t="s">
        <v>703</v>
      </c>
    </row>
    <row r="129" spans="2:65" s="1" customFormat="1" ht="22.5" customHeight="1">
      <c r="B129" s="34"/>
      <c r="C129" s="176" t="s">
        <v>85</v>
      </c>
      <c r="D129" s="176" t="s">
        <v>158</v>
      </c>
      <c r="E129" s="177" t="s">
        <v>231</v>
      </c>
      <c r="F129" s="245" t="s">
        <v>232</v>
      </c>
      <c r="G129" s="245"/>
      <c r="H129" s="245"/>
      <c r="I129" s="245"/>
      <c r="J129" s="178" t="s">
        <v>155</v>
      </c>
      <c r="K129" s="179">
        <v>46.400000000000098</v>
      </c>
      <c r="L129" s="246">
        <v>0</v>
      </c>
      <c r="M129" s="247"/>
      <c r="N129" s="248">
        <f>ROUND(L129*K129,3)</f>
        <v>0</v>
      </c>
      <c r="O129" s="240"/>
      <c r="P129" s="240"/>
      <c r="Q129" s="240"/>
      <c r="R129" s="36"/>
      <c r="T129" s="172" t="s">
        <v>20</v>
      </c>
      <c r="U129" s="43" t="s">
        <v>43</v>
      </c>
      <c r="V129" s="35"/>
      <c r="W129" s="173">
        <f>V129*K129</f>
        <v>0</v>
      </c>
      <c r="X129" s="173">
        <v>2.5000000000000001E-4</v>
      </c>
      <c r="Y129" s="173">
        <f>X129*K129</f>
        <v>1.1600000000000025E-2</v>
      </c>
      <c r="Z129" s="173">
        <v>0</v>
      </c>
      <c r="AA129" s="174">
        <f>Z129*K129</f>
        <v>0</v>
      </c>
      <c r="AR129" s="17" t="s">
        <v>161</v>
      </c>
      <c r="AT129" s="17" t="s">
        <v>158</v>
      </c>
      <c r="AU129" s="17" t="s">
        <v>88</v>
      </c>
      <c r="AY129" s="17" t="s">
        <v>151</v>
      </c>
      <c r="BE129" s="109">
        <f>IF(U129="základná",N129,0)</f>
        <v>0</v>
      </c>
      <c r="BF129" s="109">
        <f>IF(U129="znížená",N129,0)</f>
        <v>0</v>
      </c>
      <c r="BG129" s="109">
        <f>IF(U129="zákl. prenesená",N129,0)</f>
        <v>0</v>
      </c>
      <c r="BH129" s="109">
        <f>IF(U129="zníž. prenesená",N129,0)</f>
        <v>0</v>
      </c>
      <c r="BI129" s="109">
        <f>IF(U129="nulová",N129,0)</f>
        <v>0</v>
      </c>
      <c r="BJ129" s="17" t="s">
        <v>85</v>
      </c>
      <c r="BK129" s="175">
        <f>ROUND(L129*K129,3)</f>
        <v>0</v>
      </c>
      <c r="BL129" s="17" t="s">
        <v>156</v>
      </c>
      <c r="BM129" s="17" t="s">
        <v>704</v>
      </c>
    </row>
    <row r="130" spans="2:65" s="1" customFormat="1" ht="31.5" customHeight="1">
      <c r="B130" s="34"/>
      <c r="C130" s="167" t="s">
        <v>88</v>
      </c>
      <c r="D130" s="167" t="s">
        <v>152</v>
      </c>
      <c r="E130" s="168" t="s">
        <v>705</v>
      </c>
      <c r="F130" s="241" t="s">
        <v>706</v>
      </c>
      <c r="G130" s="241"/>
      <c r="H130" s="241"/>
      <c r="I130" s="241"/>
      <c r="J130" s="169" t="s">
        <v>165</v>
      </c>
      <c r="K130" s="170">
        <v>4</v>
      </c>
      <c r="L130" s="239">
        <v>0</v>
      </c>
      <c r="M130" s="242"/>
      <c r="N130" s="240">
        <f>ROUND(L130*K130,3)</f>
        <v>0</v>
      </c>
      <c r="O130" s="240"/>
      <c r="P130" s="240"/>
      <c r="Q130" s="240"/>
      <c r="R130" s="36"/>
      <c r="T130" s="172" t="s">
        <v>20</v>
      </c>
      <c r="U130" s="43" t="s">
        <v>43</v>
      </c>
      <c r="V130" s="35"/>
      <c r="W130" s="173">
        <f>V130*K130</f>
        <v>0</v>
      </c>
      <c r="X130" s="173">
        <v>0</v>
      </c>
      <c r="Y130" s="173">
        <f>X130*K130</f>
        <v>0</v>
      </c>
      <c r="Z130" s="173">
        <v>0</v>
      </c>
      <c r="AA130" s="174">
        <f>Z130*K130</f>
        <v>0</v>
      </c>
      <c r="AR130" s="17" t="s">
        <v>156</v>
      </c>
      <c r="AT130" s="17" t="s">
        <v>152</v>
      </c>
      <c r="AU130" s="17" t="s">
        <v>88</v>
      </c>
      <c r="AY130" s="17" t="s">
        <v>151</v>
      </c>
      <c r="BE130" s="109">
        <f>IF(U130="základná",N130,0)</f>
        <v>0</v>
      </c>
      <c r="BF130" s="109">
        <f>IF(U130="znížená",N130,0)</f>
        <v>0</v>
      </c>
      <c r="BG130" s="109">
        <f>IF(U130="zákl. prenesená",N130,0)</f>
        <v>0</v>
      </c>
      <c r="BH130" s="109">
        <f>IF(U130="zníž. prenesená",N130,0)</f>
        <v>0</v>
      </c>
      <c r="BI130" s="109">
        <f>IF(U130="nulová",N130,0)</f>
        <v>0</v>
      </c>
      <c r="BJ130" s="17" t="s">
        <v>85</v>
      </c>
      <c r="BK130" s="175">
        <f>ROUND(L130*K130,3)</f>
        <v>0</v>
      </c>
      <c r="BL130" s="17" t="s">
        <v>156</v>
      </c>
      <c r="BM130" s="17" t="s">
        <v>707</v>
      </c>
    </row>
    <row r="131" spans="2:65" s="1" customFormat="1" ht="22.5" customHeight="1">
      <c r="B131" s="34"/>
      <c r="C131" s="176" t="s">
        <v>91</v>
      </c>
      <c r="D131" s="176" t="s">
        <v>158</v>
      </c>
      <c r="E131" s="177" t="s">
        <v>708</v>
      </c>
      <c r="F131" s="245" t="s">
        <v>709</v>
      </c>
      <c r="G131" s="245"/>
      <c r="H131" s="245"/>
      <c r="I131" s="245"/>
      <c r="J131" s="178" t="s">
        <v>165</v>
      </c>
      <c r="K131" s="179">
        <v>4</v>
      </c>
      <c r="L131" s="246">
        <v>0</v>
      </c>
      <c r="M131" s="247"/>
      <c r="N131" s="248">
        <f>ROUND(L131*K131,3)</f>
        <v>0</v>
      </c>
      <c r="O131" s="240"/>
      <c r="P131" s="240"/>
      <c r="Q131" s="240"/>
      <c r="R131" s="36"/>
      <c r="T131" s="172" t="s">
        <v>20</v>
      </c>
      <c r="U131" s="43" t="s">
        <v>43</v>
      </c>
      <c r="V131" s="35"/>
      <c r="W131" s="173">
        <f>V131*K131</f>
        <v>0</v>
      </c>
      <c r="X131" s="173">
        <v>3.0000000000000001E-5</v>
      </c>
      <c r="Y131" s="173">
        <f>X131*K131</f>
        <v>1.2E-4</v>
      </c>
      <c r="Z131" s="173">
        <v>0</v>
      </c>
      <c r="AA131" s="174">
        <f>Z131*K131</f>
        <v>0</v>
      </c>
      <c r="AR131" s="17" t="s">
        <v>366</v>
      </c>
      <c r="AT131" s="17" t="s">
        <v>158</v>
      </c>
      <c r="AU131" s="17" t="s">
        <v>88</v>
      </c>
      <c r="AY131" s="17" t="s">
        <v>151</v>
      </c>
      <c r="BE131" s="109">
        <f>IF(U131="základná",N131,0)</f>
        <v>0</v>
      </c>
      <c r="BF131" s="109">
        <f>IF(U131="znížená",N131,0)</f>
        <v>0</v>
      </c>
      <c r="BG131" s="109">
        <f>IF(U131="zákl. prenesená",N131,0)</f>
        <v>0</v>
      </c>
      <c r="BH131" s="109">
        <f>IF(U131="zníž. prenesená",N131,0)</f>
        <v>0</v>
      </c>
      <c r="BI131" s="109">
        <f>IF(U131="nulová",N131,0)</f>
        <v>0</v>
      </c>
      <c r="BJ131" s="17" t="s">
        <v>85</v>
      </c>
      <c r="BK131" s="175">
        <f>ROUND(L131*K131,3)</f>
        <v>0</v>
      </c>
      <c r="BL131" s="17" t="s">
        <v>366</v>
      </c>
      <c r="BM131" s="17" t="s">
        <v>710</v>
      </c>
    </row>
    <row r="132" spans="2:65" s="9" customFormat="1" ht="22.35" customHeight="1">
      <c r="B132" s="156"/>
      <c r="C132" s="157"/>
      <c r="D132" s="166" t="s">
        <v>120</v>
      </c>
      <c r="E132" s="166"/>
      <c r="F132" s="166"/>
      <c r="G132" s="166"/>
      <c r="H132" s="166"/>
      <c r="I132" s="166"/>
      <c r="J132" s="166"/>
      <c r="K132" s="166"/>
      <c r="L132" s="166"/>
      <c r="M132" s="166"/>
      <c r="N132" s="232">
        <f>BK132</f>
        <v>0</v>
      </c>
      <c r="O132" s="233"/>
      <c r="P132" s="233"/>
      <c r="Q132" s="233"/>
      <c r="R132" s="159"/>
      <c r="T132" s="160"/>
      <c r="U132" s="157"/>
      <c r="V132" s="157"/>
      <c r="W132" s="161">
        <f>SUM(W133:W142)</f>
        <v>0</v>
      </c>
      <c r="X132" s="157"/>
      <c r="Y132" s="161">
        <f>SUM(Y133:Y142)</f>
        <v>1.0883400000000001</v>
      </c>
      <c r="Z132" s="157"/>
      <c r="AA132" s="162">
        <f>SUM(AA133:AA142)</f>
        <v>0</v>
      </c>
      <c r="AR132" s="163" t="s">
        <v>88</v>
      </c>
      <c r="AT132" s="164" t="s">
        <v>75</v>
      </c>
      <c r="AU132" s="164" t="s">
        <v>85</v>
      </c>
      <c r="AY132" s="163" t="s">
        <v>151</v>
      </c>
      <c r="BK132" s="165">
        <f>SUM(BK133:BK142)</f>
        <v>0</v>
      </c>
    </row>
    <row r="133" spans="2:65" s="1" customFormat="1" ht="31.5" customHeight="1">
      <c r="B133" s="34"/>
      <c r="C133" s="167" t="s">
        <v>170</v>
      </c>
      <c r="D133" s="167" t="s">
        <v>152</v>
      </c>
      <c r="E133" s="168" t="s">
        <v>153</v>
      </c>
      <c r="F133" s="241" t="s">
        <v>154</v>
      </c>
      <c r="G133" s="241"/>
      <c r="H133" s="241"/>
      <c r="I133" s="241"/>
      <c r="J133" s="169" t="s">
        <v>155</v>
      </c>
      <c r="K133" s="170">
        <v>2</v>
      </c>
      <c r="L133" s="239">
        <v>0</v>
      </c>
      <c r="M133" s="242"/>
      <c r="N133" s="240">
        <f t="shared" ref="N133:N142" si="5">ROUND(L133*K133,3)</f>
        <v>0</v>
      </c>
      <c r="O133" s="240"/>
      <c r="P133" s="240"/>
      <c r="Q133" s="240"/>
      <c r="R133" s="36"/>
      <c r="T133" s="172" t="s">
        <v>20</v>
      </c>
      <c r="U133" s="43" t="s">
        <v>43</v>
      </c>
      <c r="V133" s="35"/>
      <c r="W133" s="173">
        <f t="shared" ref="W133:W142" si="6">V133*K133</f>
        <v>0</v>
      </c>
      <c r="X133" s="173">
        <v>0</v>
      </c>
      <c r="Y133" s="173">
        <f t="shared" ref="Y133:Y142" si="7">X133*K133</f>
        <v>0</v>
      </c>
      <c r="Z133" s="173">
        <v>0</v>
      </c>
      <c r="AA133" s="174">
        <f t="shared" ref="AA133:AA142" si="8">Z133*K133</f>
        <v>0</v>
      </c>
      <c r="AR133" s="17" t="s">
        <v>156</v>
      </c>
      <c r="AT133" s="17" t="s">
        <v>152</v>
      </c>
      <c r="AU133" s="17" t="s">
        <v>88</v>
      </c>
      <c r="AY133" s="17" t="s">
        <v>151</v>
      </c>
      <c r="BE133" s="109">
        <f t="shared" ref="BE133:BE142" si="9">IF(U133="základná",N133,0)</f>
        <v>0</v>
      </c>
      <c r="BF133" s="109">
        <f t="shared" ref="BF133:BF142" si="10">IF(U133="znížená",N133,0)</f>
        <v>0</v>
      </c>
      <c r="BG133" s="109">
        <f t="shared" ref="BG133:BG142" si="11">IF(U133="zákl. prenesená",N133,0)</f>
        <v>0</v>
      </c>
      <c r="BH133" s="109">
        <f t="shared" ref="BH133:BH142" si="12">IF(U133="zníž. prenesená",N133,0)</f>
        <v>0</v>
      </c>
      <c r="BI133" s="109">
        <f t="shared" ref="BI133:BI142" si="13">IF(U133="nulová",N133,0)</f>
        <v>0</v>
      </c>
      <c r="BJ133" s="17" t="s">
        <v>85</v>
      </c>
      <c r="BK133" s="175">
        <f t="shared" ref="BK133:BK142" si="14">ROUND(L133*K133,3)</f>
        <v>0</v>
      </c>
      <c r="BL133" s="17" t="s">
        <v>156</v>
      </c>
      <c r="BM133" s="17" t="s">
        <v>711</v>
      </c>
    </row>
    <row r="134" spans="2:65" s="1" customFormat="1" ht="22.5" customHeight="1">
      <c r="B134" s="34"/>
      <c r="C134" s="176" t="s">
        <v>174</v>
      </c>
      <c r="D134" s="176" t="s">
        <v>158</v>
      </c>
      <c r="E134" s="177" t="s">
        <v>159</v>
      </c>
      <c r="F134" s="245" t="s">
        <v>160</v>
      </c>
      <c r="G134" s="245"/>
      <c r="H134" s="245"/>
      <c r="I134" s="245"/>
      <c r="J134" s="178" t="s">
        <v>155</v>
      </c>
      <c r="K134" s="179">
        <v>2</v>
      </c>
      <c r="L134" s="246">
        <v>0</v>
      </c>
      <c r="M134" s="247"/>
      <c r="N134" s="248">
        <f t="shared" si="5"/>
        <v>0</v>
      </c>
      <c r="O134" s="240"/>
      <c r="P134" s="240"/>
      <c r="Q134" s="240"/>
      <c r="R134" s="36"/>
      <c r="T134" s="172" t="s">
        <v>20</v>
      </c>
      <c r="U134" s="43" t="s">
        <v>43</v>
      </c>
      <c r="V134" s="35"/>
      <c r="W134" s="173">
        <f t="shared" si="6"/>
        <v>0</v>
      </c>
      <c r="X134" s="173">
        <v>1.0200000000000001E-3</v>
      </c>
      <c r="Y134" s="173">
        <f t="shared" si="7"/>
        <v>2.0400000000000001E-3</v>
      </c>
      <c r="Z134" s="173">
        <v>0</v>
      </c>
      <c r="AA134" s="174">
        <f t="shared" si="8"/>
        <v>0</v>
      </c>
      <c r="AR134" s="17" t="s">
        <v>161</v>
      </c>
      <c r="AT134" s="17" t="s">
        <v>158</v>
      </c>
      <c r="AU134" s="17" t="s">
        <v>88</v>
      </c>
      <c r="AY134" s="17" t="s">
        <v>151</v>
      </c>
      <c r="BE134" s="109">
        <f t="shared" si="9"/>
        <v>0</v>
      </c>
      <c r="BF134" s="109">
        <f t="shared" si="10"/>
        <v>0</v>
      </c>
      <c r="BG134" s="109">
        <f t="shared" si="11"/>
        <v>0</v>
      </c>
      <c r="BH134" s="109">
        <f t="shared" si="12"/>
        <v>0</v>
      </c>
      <c r="BI134" s="109">
        <f t="shared" si="13"/>
        <v>0</v>
      </c>
      <c r="BJ134" s="17" t="s">
        <v>85</v>
      </c>
      <c r="BK134" s="175">
        <f t="shared" si="14"/>
        <v>0</v>
      </c>
      <c r="BL134" s="17" t="s">
        <v>156</v>
      </c>
      <c r="BM134" s="17" t="s">
        <v>712</v>
      </c>
    </row>
    <row r="135" spans="2:65" s="1" customFormat="1" ht="31.5" customHeight="1">
      <c r="B135" s="34"/>
      <c r="C135" s="167" t="s">
        <v>178</v>
      </c>
      <c r="D135" s="167" t="s">
        <v>152</v>
      </c>
      <c r="E135" s="168" t="s">
        <v>256</v>
      </c>
      <c r="F135" s="241" t="s">
        <v>257</v>
      </c>
      <c r="G135" s="241"/>
      <c r="H135" s="241"/>
      <c r="I135" s="241"/>
      <c r="J135" s="169" t="s">
        <v>155</v>
      </c>
      <c r="K135" s="170">
        <v>30</v>
      </c>
      <c r="L135" s="239">
        <v>0</v>
      </c>
      <c r="M135" s="242"/>
      <c r="N135" s="240">
        <f t="shared" si="5"/>
        <v>0</v>
      </c>
      <c r="O135" s="240"/>
      <c r="P135" s="240"/>
      <c r="Q135" s="240"/>
      <c r="R135" s="36"/>
      <c r="T135" s="172" t="s">
        <v>20</v>
      </c>
      <c r="U135" s="43" t="s">
        <v>43</v>
      </c>
      <c r="V135" s="35"/>
      <c r="W135" s="173">
        <f t="shared" si="6"/>
        <v>0</v>
      </c>
      <c r="X135" s="173">
        <v>0</v>
      </c>
      <c r="Y135" s="173">
        <f t="shared" si="7"/>
        <v>0</v>
      </c>
      <c r="Z135" s="173">
        <v>0</v>
      </c>
      <c r="AA135" s="174">
        <f t="shared" si="8"/>
        <v>0</v>
      </c>
      <c r="AR135" s="17" t="s">
        <v>156</v>
      </c>
      <c r="AT135" s="17" t="s">
        <v>152</v>
      </c>
      <c r="AU135" s="17" t="s">
        <v>88</v>
      </c>
      <c r="AY135" s="17" t="s">
        <v>151</v>
      </c>
      <c r="BE135" s="109">
        <f t="shared" si="9"/>
        <v>0</v>
      </c>
      <c r="BF135" s="109">
        <f t="shared" si="10"/>
        <v>0</v>
      </c>
      <c r="BG135" s="109">
        <f t="shared" si="11"/>
        <v>0</v>
      </c>
      <c r="BH135" s="109">
        <f t="shared" si="12"/>
        <v>0</v>
      </c>
      <c r="BI135" s="109">
        <f t="shared" si="13"/>
        <v>0</v>
      </c>
      <c r="BJ135" s="17" t="s">
        <v>85</v>
      </c>
      <c r="BK135" s="175">
        <f t="shared" si="14"/>
        <v>0</v>
      </c>
      <c r="BL135" s="17" t="s">
        <v>156</v>
      </c>
      <c r="BM135" s="17" t="s">
        <v>713</v>
      </c>
    </row>
    <row r="136" spans="2:65" s="1" customFormat="1" ht="44.25" customHeight="1">
      <c r="B136" s="34"/>
      <c r="C136" s="167" t="s">
        <v>182</v>
      </c>
      <c r="D136" s="167" t="s">
        <v>152</v>
      </c>
      <c r="E136" s="168" t="s">
        <v>260</v>
      </c>
      <c r="F136" s="241" t="s">
        <v>261</v>
      </c>
      <c r="G136" s="241"/>
      <c r="H136" s="241"/>
      <c r="I136" s="241"/>
      <c r="J136" s="169" t="s">
        <v>155</v>
      </c>
      <c r="K136" s="170">
        <v>30</v>
      </c>
      <c r="L136" s="239">
        <v>0</v>
      </c>
      <c r="M136" s="242"/>
      <c r="N136" s="240">
        <f t="shared" si="5"/>
        <v>0</v>
      </c>
      <c r="O136" s="240"/>
      <c r="P136" s="240"/>
      <c r="Q136" s="240"/>
      <c r="R136" s="36"/>
      <c r="T136" s="172" t="s">
        <v>20</v>
      </c>
      <c r="U136" s="43" t="s">
        <v>43</v>
      </c>
      <c r="V136" s="35"/>
      <c r="W136" s="173">
        <f t="shared" si="6"/>
        <v>0</v>
      </c>
      <c r="X136" s="173">
        <v>0</v>
      </c>
      <c r="Y136" s="173">
        <f t="shared" si="7"/>
        <v>0</v>
      </c>
      <c r="Z136" s="173">
        <v>0</v>
      </c>
      <c r="AA136" s="174">
        <f t="shared" si="8"/>
        <v>0</v>
      </c>
      <c r="AR136" s="17" t="s">
        <v>156</v>
      </c>
      <c r="AT136" s="17" t="s">
        <v>152</v>
      </c>
      <c r="AU136" s="17" t="s">
        <v>88</v>
      </c>
      <c r="AY136" s="17" t="s">
        <v>151</v>
      </c>
      <c r="BE136" s="109">
        <f t="shared" si="9"/>
        <v>0</v>
      </c>
      <c r="BF136" s="109">
        <f t="shared" si="10"/>
        <v>0</v>
      </c>
      <c r="BG136" s="109">
        <f t="shared" si="11"/>
        <v>0</v>
      </c>
      <c r="BH136" s="109">
        <f t="shared" si="12"/>
        <v>0</v>
      </c>
      <c r="BI136" s="109">
        <f t="shared" si="13"/>
        <v>0</v>
      </c>
      <c r="BJ136" s="17" t="s">
        <v>85</v>
      </c>
      <c r="BK136" s="175">
        <f t="shared" si="14"/>
        <v>0</v>
      </c>
      <c r="BL136" s="17" t="s">
        <v>156</v>
      </c>
      <c r="BM136" s="17" t="s">
        <v>714</v>
      </c>
    </row>
    <row r="137" spans="2:65" s="1" customFormat="1" ht="22.5" customHeight="1">
      <c r="B137" s="34"/>
      <c r="C137" s="176" t="s">
        <v>186</v>
      </c>
      <c r="D137" s="176" t="s">
        <v>158</v>
      </c>
      <c r="E137" s="177" t="s">
        <v>264</v>
      </c>
      <c r="F137" s="245" t="s">
        <v>265</v>
      </c>
      <c r="G137" s="245"/>
      <c r="H137" s="245"/>
      <c r="I137" s="245"/>
      <c r="J137" s="178" t="s">
        <v>266</v>
      </c>
      <c r="K137" s="179">
        <v>1.08</v>
      </c>
      <c r="L137" s="246">
        <v>0</v>
      </c>
      <c r="M137" s="247"/>
      <c r="N137" s="248">
        <f t="shared" si="5"/>
        <v>0</v>
      </c>
      <c r="O137" s="240"/>
      <c r="P137" s="240"/>
      <c r="Q137" s="240"/>
      <c r="R137" s="36"/>
      <c r="T137" s="172" t="s">
        <v>20</v>
      </c>
      <c r="U137" s="43" t="s">
        <v>43</v>
      </c>
      <c r="V137" s="35"/>
      <c r="W137" s="173">
        <f t="shared" si="6"/>
        <v>0</v>
      </c>
      <c r="X137" s="173">
        <v>1</v>
      </c>
      <c r="Y137" s="173">
        <f t="shared" si="7"/>
        <v>1.08</v>
      </c>
      <c r="Z137" s="173">
        <v>0</v>
      </c>
      <c r="AA137" s="174">
        <f t="shared" si="8"/>
        <v>0</v>
      </c>
      <c r="AR137" s="17" t="s">
        <v>161</v>
      </c>
      <c r="AT137" s="17" t="s">
        <v>158</v>
      </c>
      <c r="AU137" s="17" t="s">
        <v>88</v>
      </c>
      <c r="AY137" s="17" t="s">
        <v>151</v>
      </c>
      <c r="BE137" s="109">
        <f t="shared" si="9"/>
        <v>0</v>
      </c>
      <c r="BF137" s="109">
        <f t="shared" si="10"/>
        <v>0</v>
      </c>
      <c r="BG137" s="109">
        <f t="shared" si="11"/>
        <v>0</v>
      </c>
      <c r="BH137" s="109">
        <f t="shared" si="12"/>
        <v>0</v>
      </c>
      <c r="BI137" s="109">
        <f t="shared" si="13"/>
        <v>0</v>
      </c>
      <c r="BJ137" s="17" t="s">
        <v>85</v>
      </c>
      <c r="BK137" s="175">
        <f t="shared" si="14"/>
        <v>0</v>
      </c>
      <c r="BL137" s="17" t="s">
        <v>156</v>
      </c>
      <c r="BM137" s="17" t="s">
        <v>715</v>
      </c>
    </row>
    <row r="138" spans="2:65" s="1" customFormat="1" ht="31.5" customHeight="1">
      <c r="B138" s="34"/>
      <c r="C138" s="167" t="s">
        <v>190</v>
      </c>
      <c r="D138" s="167" t="s">
        <v>152</v>
      </c>
      <c r="E138" s="168" t="s">
        <v>269</v>
      </c>
      <c r="F138" s="241" t="s">
        <v>270</v>
      </c>
      <c r="G138" s="241"/>
      <c r="H138" s="241"/>
      <c r="I138" s="241"/>
      <c r="J138" s="169" t="s">
        <v>155</v>
      </c>
      <c r="K138" s="170">
        <v>30</v>
      </c>
      <c r="L138" s="239">
        <v>0</v>
      </c>
      <c r="M138" s="242"/>
      <c r="N138" s="240">
        <f t="shared" si="5"/>
        <v>0</v>
      </c>
      <c r="O138" s="240"/>
      <c r="P138" s="240"/>
      <c r="Q138" s="240"/>
      <c r="R138" s="36"/>
      <c r="T138" s="172" t="s">
        <v>20</v>
      </c>
      <c r="U138" s="43" t="s">
        <v>43</v>
      </c>
      <c r="V138" s="35"/>
      <c r="W138" s="173">
        <f t="shared" si="6"/>
        <v>0</v>
      </c>
      <c r="X138" s="173">
        <v>0</v>
      </c>
      <c r="Y138" s="173">
        <f t="shared" si="7"/>
        <v>0</v>
      </c>
      <c r="Z138" s="173">
        <v>0</v>
      </c>
      <c r="AA138" s="174">
        <f t="shared" si="8"/>
        <v>0</v>
      </c>
      <c r="AR138" s="17" t="s">
        <v>156</v>
      </c>
      <c r="AT138" s="17" t="s">
        <v>152</v>
      </c>
      <c r="AU138" s="17" t="s">
        <v>88</v>
      </c>
      <c r="AY138" s="17" t="s">
        <v>151</v>
      </c>
      <c r="BE138" s="109">
        <f t="shared" si="9"/>
        <v>0</v>
      </c>
      <c r="BF138" s="109">
        <f t="shared" si="10"/>
        <v>0</v>
      </c>
      <c r="BG138" s="109">
        <f t="shared" si="11"/>
        <v>0</v>
      </c>
      <c r="BH138" s="109">
        <f t="shared" si="12"/>
        <v>0</v>
      </c>
      <c r="BI138" s="109">
        <f t="shared" si="13"/>
        <v>0</v>
      </c>
      <c r="BJ138" s="17" t="s">
        <v>85</v>
      </c>
      <c r="BK138" s="175">
        <f t="shared" si="14"/>
        <v>0</v>
      </c>
      <c r="BL138" s="17" t="s">
        <v>156</v>
      </c>
      <c r="BM138" s="17" t="s">
        <v>716</v>
      </c>
    </row>
    <row r="139" spans="2:65" s="1" customFormat="1" ht="22.5" customHeight="1">
      <c r="B139" s="34"/>
      <c r="C139" s="176" t="s">
        <v>194</v>
      </c>
      <c r="D139" s="176" t="s">
        <v>158</v>
      </c>
      <c r="E139" s="177" t="s">
        <v>273</v>
      </c>
      <c r="F139" s="245" t="s">
        <v>274</v>
      </c>
      <c r="G139" s="245"/>
      <c r="H139" s="245"/>
      <c r="I139" s="245"/>
      <c r="J139" s="178" t="s">
        <v>155</v>
      </c>
      <c r="K139" s="179">
        <v>30</v>
      </c>
      <c r="L139" s="246">
        <v>0</v>
      </c>
      <c r="M139" s="247"/>
      <c r="N139" s="248">
        <f t="shared" si="5"/>
        <v>0</v>
      </c>
      <c r="O139" s="240"/>
      <c r="P139" s="240"/>
      <c r="Q139" s="240"/>
      <c r="R139" s="36"/>
      <c r="T139" s="172" t="s">
        <v>20</v>
      </c>
      <c r="U139" s="43" t="s">
        <v>43</v>
      </c>
      <c r="V139" s="35"/>
      <c r="W139" s="173">
        <f t="shared" si="6"/>
        <v>0</v>
      </c>
      <c r="X139" s="173">
        <v>2.1000000000000001E-4</v>
      </c>
      <c r="Y139" s="173">
        <f t="shared" si="7"/>
        <v>6.3E-3</v>
      </c>
      <c r="Z139" s="173">
        <v>0</v>
      </c>
      <c r="AA139" s="174">
        <f t="shared" si="8"/>
        <v>0</v>
      </c>
      <c r="AR139" s="17" t="s">
        <v>161</v>
      </c>
      <c r="AT139" s="17" t="s">
        <v>158</v>
      </c>
      <c r="AU139" s="17" t="s">
        <v>88</v>
      </c>
      <c r="AY139" s="17" t="s">
        <v>151</v>
      </c>
      <c r="BE139" s="109">
        <f t="shared" si="9"/>
        <v>0</v>
      </c>
      <c r="BF139" s="109">
        <f t="shared" si="10"/>
        <v>0</v>
      </c>
      <c r="BG139" s="109">
        <f t="shared" si="11"/>
        <v>0</v>
      </c>
      <c r="BH139" s="109">
        <f t="shared" si="12"/>
        <v>0</v>
      </c>
      <c r="BI139" s="109">
        <f t="shared" si="13"/>
        <v>0</v>
      </c>
      <c r="BJ139" s="17" t="s">
        <v>85</v>
      </c>
      <c r="BK139" s="175">
        <f t="shared" si="14"/>
        <v>0</v>
      </c>
      <c r="BL139" s="17" t="s">
        <v>156</v>
      </c>
      <c r="BM139" s="17" t="s">
        <v>717</v>
      </c>
    </row>
    <row r="140" spans="2:65" s="1" customFormat="1" ht="44.25" customHeight="1">
      <c r="B140" s="34"/>
      <c r="C140" s="167" t="s">
        <v>199</v>
      </c>
      <c r="D140" s="167" t="s">
        <v>152</v>
      </c>
      <c r="E140" s="168" t="s">
        <v>277</v>
      </c>
      <c r="F140" s="241" t="s">
        <v>278</v>
      </c>
      <c r="G140" s="241"/>
      <c r="H140" s="241"/>
      <c r="I140" s="241"/>
      <c r="J140" s="169" t="s">
        <v>155</v>
      </c>
      <c r="K140" s="170">
        <v>30</v>
      </c>
      <c r="L140" s="239">
        <v>0</v>
      </c>
      <c r="M140" s="242"/>
      <c r="N140" s="240">
        <f t="shared" si="5"/>
        <v>0</v>
      </c>
      <c r="O140" s="240"/>
      <c r="P140" s="240"/>
      <c r="Q140" s="240"/>
      <c r="R140" s="36"/>
      <c r="T140" s="172" t="s">
        <v>20</v>
      </c>
      <c r="U140" s="43" t="s">
        <v>43</v>
      </c>
      <c r="V140" s="35"/>
      <c r="W140" s="173">
        <f t="shared" si="6"/>
        <v>0</v>
      </c>
      <c r="X140" s="173">
        <v>0</v>
      </c>
      <c r="Y140" s="173">
        <f t="shared" si="7"/>
        <v>0</v>
      </c>
      <c r="Z140" s="173">
        <v>0</v>
      </c>
      <c r="AA140" s="174">
        <f t="shared" si="8"/>
        <v>0</v>
      </c>
      <c r="AR140" s="17" t="s">
        <v>156</v>
      </c>
      <c r="AT140" s="17" t="s">
        <v>152</v>
      </c>
      <c r="AU140" s="17" t="s">
        <v>88</v>
      </c>
      <c r="AY140" s="17" t="s">
        <v>151</v>
      </c>
      <c r="BE140" s="109">
        <f t="shared" si="9"/>
        <v>0</v>
      </c>
      <c r="BF140" s="109">
        <f t="shared" si="10"/>
        <v>0</v>
      </c>
      <c r="BG140" s="109">
        <f t="shared" si="11"/>
        <v>0</v>
      </c>
      <c r="BH140" s="109">
        <f t="shared" si="12"/>
        <v>0</v>
      </c>
      <c r="BI140" s="109">
        <f t="shared" si="13"/>
        <v>0</v>
      </c>
      <c r="BJ140" s="17" t="s">
        <v>85</v>
      </c>
      <c r="BK140" s="175">
        <f t="shared" si="14"/>
        <v>0</v>
      </c>
      <c r="BL140" s="17" t="s">
        <v>156</v>
      </c>
      <c r="BM140" s="17" t="s">
        <v>718</v>
      </c>
    </row>
    <row r="141" spans="2:65" s="1" customFormat="1" ht="57" customHeight="1">
      <c r="B141" s="34"/>
      <c r="C141" s="167" t="s">
        <v>203</v>
      </c>
      <c r="D141" s="167" t="s">
        <v>152</v>
      </c>
      <c r="E141" s="168" t="s">
        <v>289</v>
      </c>
      <c r="F141" s="241" t="s">
        <v>290</v>
      </c>
      <c r="G141" s="241"/>
      <c r="H141" s="241"/>
      <c r="I141" s="241"/>
      <c r="J141" s="169" t="s">
        <v>165</v>
      </c>
      <c r="K141" s="170">
        <v>1</v>
      </c>
      <c r="L141" s="239">
        <v>0</v>
      </c>
      <c r="M141" s="242"/>
      <c r="N141" s="240">
        <f t="shared" si="5"/>
        <v>0</v>
      </c>
      <c r="O141" s="240"/>
      <c r="P141" s="240"/>
      <c r="Q141" s="240"/>
      <c r="R141" s="36"/>
      <c r="T141" s="172" t="s">
        <v>20</v>
      </c>
      <c r="U141" s="43" t="s">
        <v>43</v>
      </c>
      <c r="V141" s="35"/>
      <c r="W141" s="173">
        <f t="shared" si="6"/>
        <v>0</v>
      </c>
      <c r="X141" s="173">
        <v>0</v>
      </c>
      <c r="Y141" s="173">
        <f t="shared" si="7"/>
        <v>0</v>
      </c>
      <c r="Z141" s="173">
        <v>0</v>
      </c>
      <c r="AA141" s="174">
        <f t="shared" si="8"/>
        <v>0</v>
      </c>
      <c r="AR141" s="17" t="s">
        <v>156</v>
      </c>
      <c r="AT141" s="17" t="s">
        <v>152</v>
      </c>
      <c r="AU141" s="17" t="s">
        <v>88</v>
      </c>
      <c r="AY141" s="17" t="s">
        <v>151</v>
      </c>
      <c r="BE141" s="109">
        <f t="shared" si="9"/>
        <v>0</v>
      </c>
      <c r="BF141" s="109">
        <f t="shared" si="10"/>
        <v>0</v>
      </c>
      <c r="BG141" s="109">
        <f t="shared" si="11"/>
        <v>0</v>
      </c>
      <c r="BH141" s="109">
        <f t="shared" si="12"/>
        <v>0</v>
      </c>
      <c r="BI141" s="109">
        <f t="shared" si="13"/>
        <v>0</v>
      </c>
      <c r="BJ141" s="17" t="s">
        <v>85</v>
      </c>
      <c r="BK141" s="175">
        <f t="shared" si="14"/>
        <v>0</v>
      </c>
      <c r="BL141" s="17" t="s">
        <v>156</v>
      </c>
      <c r="BM141" s="17" t="s">
        <v>719</v>
      </c>
    </row>
    <row r="142" spans="2:65" s="1" customFormat="1" ht="31.5" customHeight="1">
      <c r="B142" s="34"/>
      <c r="C142" s="167" t="s">
        <v>207</v>
      </c>
      <c r="D142" s="167" t="s">
        <v>152</v>
      </c>
      <c r="E142" s="168" t="s">
        <v>360</v>
      </c>
      <c r="F142" s="241" t="s">
        <v>361</v>
      </c>
      <c r="G142" s="241"/>
      <c r="H142" s="241"/>
      <c r="I142" s="241"/>
      <c r="J142" s="169" t="s">
        <v>155</v>
      </c>
      <c r="K142" s="170">
        <v>10</v>
      </c>
      <c r="L142" s="239">
        <v>0</v>
      </c>
      <c r="M142" s="242"/>
      <c r="N142" s="240">
        <f t="shared" si="5"/>
        <v>0</v>
      </c>
      <c r="O142" s="240"/>
      <c r="P142" s="240"/>
      <c r="Q142" s="240"/>
      <c r="R142" s="36"/>
      <c r="T142" s="172" t="s">
        <v>20</v>
      </c>
      <c r="U142" s="43" t="s">
        <v>43</v>
      </c>
      <c r="V142" s="35"/>
      <c r="W142" s="173">
        <f t="shared" si="6"/>
        <v>0</v>
      </c>
      <c r="X142" s="173">
        <v>0</v>
      </c>
      <c r="Y142" s="173">
        <f t="shared" si="7"/>
        <v>0</v>
      </c>
      <c r="Z142" s="173">
        <v>0</v>
      </c>
      <c r="AA142" s="174">
        <f t="shared" si="8"/>
        <v>0</v>
      </c>
      <c r="AR142" s="17" t="s">
        <v>156</v>
      </c>
      <c r="AT142" s="17" t="s">
        <v>152</v>
      </c>
      <c r="AU142" s="17" t="s">
        <v>88</v>
      </c>
      <c r="AY142" s="17" t="s">
        <v>151</v>
      </c>
      <c r="BE142" s="109">
        <f t="shared" si="9"/>
        <v>0</v>
      </c>
      <c r="BF142" s="109">
        <f t="shared" si="10"/>
        <v>0</v>
      </c>
      <c r="BG142" s="109">
        <f t="shared" si="11"/>
        <v>0</v>
      </c>
      <c r="BH142" s="109">
        <f t="shared" si="12"/>
        <v>0</v>
      </c>
      <c r="BI142" s="109">
        <f t="shared" si="13"/>
        <v>0</v>
      </c>
      <c r="BJ142" s="17" t="s">
        <v>85</v>
      </c>
      <c r="BK142" s="175">
        <f t="shared" si="14"/>
        <v>0</v>
      </c>
      <c r="BL142" s="17" t="s">
        <v>156</v>
      </c>
      <c r="BM142" s="17" t="s">
        <v>720</v>
      </c>
    </row>
    <row r="143" spans="2:65" s="9" customFormat="1" ht="29.85" customHeight="1">
      <c r="B143" s="156"/>
      <c r="C143" s="157"/>
      <c r="D143" s="166" t="s">
        <v>702</v>
      </c>
      <c r="E143" s="166"/>
      <c r="F143" s="166"/>
      <c r="G143" s="166"/>
      <c r="H143" s="166"/>
      <c r="I143" s="166"/>
      <c r="J143" s="166"/>
      <c r="K143" s="166"/>
      <c r="L143" s="166"/>
      <c r="M143" s="166"/>
      <c r="N143" s="234">
        <f>BK143</f>
        <v>0</v>
      </c>
      <c r="O143" s="235"/>
      <c r="P143" s="235"/>
      <c r="Q143" s="235"/>
      <c r="R143" s="159"/>
      <c r="T143" s="160"/>
      <c r="U143" s="157"/>
      <c r="V143" s="157"/>
      <c r="W143" s="161">
        <f>W144</f>
        <v>0</v>
      </c>
      <c r="X143" s="157"/>
      <c r="Y143" s="161">
        <f>Y144</f>
        <v>2.4299999999999999E-2</v>
      </c>
      <c r="Z143" s="157"/>
      <c r="AA143" s="162">
        <f>AA144</f>
        <v>0</v>
      </c>
      <c r="AR143" s="163" t="s">
        <v>88</v>
      </c>
      <c r="AT143" s="164" t="s">
        <v>75</v>
      </c>
      <c r="AU143" s="164" t="s">
        <v>82</v>
      </c>
      <c r="AY143" s="163" t="s">
        <v>151</v>
      </c>
      <c r="BK143" s="165">
        <f>BK144</f>
        <v>0</v>
      </c>
    </row>
    <row r="144" spans="2:65" s="9" customFormat="1" ht="14.85" customHeight="1">
      <c r="B144" s="156"/>
      <c r="C144" s="157"/>
      <c r="D144" s="166" t="s">
        <v>119</v>
      </c>
      <c r="E144" s="166"/>
      <c r="F144" s="166"/>
      <c r="G144" s="166"/>
      <c r="H144" s="166"/>
      <c r="I144" s="166"/>
      <c r="J144" s="166"/>
      <c r="K144" s="166"/>
      <c r="L144" s="166"/>
      <c r="M144" s="166"/>
      <c r="N144" s="236">
        <f>BK144</f>
        <v>0</v>
      </c>
      <c r="O144" s="237"/>
      <c r="P144" s="237"/>
      <c r="Q144" s="237"/>
      <c r="R144" s="159"/>
      <c r="T144" s="160"/>
      <c r="U144" s="157"/>
      <c r="V144" s="157"/>
      <c r="W144" s="161">
        <f>SUM(W145:W149)</f>
        <v>0</v>
      </c>
      <c r="X144" s="157"/>
      <c r="Y144" s="161">
        <f>SUM(Y145:Y149)</f>
        <v>2.4299999999999999E-2</v>
      </c>
      <c r="Z144" s="157"/>
      <c r="AA144" s="162">
        <f>SUM(AA145:AA149)</f>
        <v>0</v>
      </c>
      <c r="AR144" s="163" t="s">
        <v>88</v>
      </c>
      <c r="AT144" s="164" t="s">
        <v>75</v>
      </c>
      <c r="AU144" s="164" t="s">
        <v>85</v>
      </c>
      <c r="AY144" s="163" t="s">
        <v>151</v>
      </c>
      <c r="BK144" s="165">
        <f>SUM(BK145:BK149)</f>
        <v>0</v>
      </c>
    </row>
    <row r="145" spans="2:65" s="1" customFormat="1" ht="31.5" customHeight="1">
      <c r="B145" s="34"/>
      <c r="C145" s="167" t="s">
        <v>211</v>
      </c>
      <c r="D145" s="167" t="s">
        <v>152</v>
      </c>
      <c r="E145" s="168" t="s">
        <v>171</v>
      </c>
      <c r="F145" s="241" t="s">
        <v>172</v>
      </c>
      <c r="G145" s="241"/>
      <c r="H145" s="241"/>
      <c r="I145" s="241"/>
      <c r="J145" s="169" t="s">
        <v>165</v>
      </c>
      <c r="K145" s="170">
        <v>4</v>
      </c>
      <c r="L145" s="239">
        <v>0</v>
      </c>
      <c r="M145" s="242"/>
      <c r="N145" s="240">
        <f>ROUND(L145*K145,3)</f>
        <v>0</v>
      </c>
      <c r="O145" s="240"/>
      <c r="P145" s="240"/>
      <c r="Q145" s="240"/>
      <c r="R145" s="36"/>
      <c r="T145" s="172" t="s">
        <v>20</v>
      </c>
      <c r="U145" s="43" t="s">
        <v>43</v>
      </c>
      <c r="V145" s="35"/>
      <c r="W145" s="173">
        <f>V145*K145</f>
        <v>0</v>
      </c>
      <c r="X145" s="173">
        <v>0</v>
      </c>
      <c r="Y145" s="173">
        <f>X145*K145</f>
        <v>0</v>
      </c>
      <c r="Z145" s="173">
        <v>0</v>
      </c>
      <c r="AA145" s="174">
        <f>Z145*K145</f>
        <v>0</v>
      </c>
      <c r="AR145" s="17" t="s">
        <v>156</v>
      </c>
      <c r="AT145" s="17" t="s">
        <v>152</v>
      </c>
      <c r="AU145" s="17" t="s">
        <v>88</v>
      </c>
      <c r="AY145" s="17" t="s">
        <v>151</v>
      </c>
      <c r="BE145" s="109">
        <f>IF(U145="základná",N145,0)</f>
        <v>0</v>
      </c>
      <c r="BF145" s="109">
        <f>IF(U145="znížená",N145,0)</f>
        <v>0</v>
      </c>
      <c r="BG145" s="109">
        <f>IF(U145="zákl. prenesená",N145,0)</f>
        <v>0</v>
      </c>
      <c r="BH145" s="109">
        <f>IF(U145="zníž. prenesená",N145,0)</f>
        <v>0</v>
      </c>
      <c r="BI145" s="109">
        <f>IF(U145="nulová",N145,0)</f>
        <v>0</v>
      </c>
      <c r="BJ145" s="17" t="s">
        <v>85</v>
      </c>
      <c r="BK145" s="175">
        <f>ROUND(L145*K145,3)</f>
        <v>0</v>
      </c>
      <c r="BL145" s="17" t="s">
        <v>156</v>
      </c>
      <c r="BM145" s="17" t="s">
        <v>721</v>
      </c>
    </row>
    <row r="146" spans="2:65" s="1" customFormat="1" ht="22.5" customHeight="1">
      <c r="B146" s="34"/>
      <c r="C146" s="167" t="s">
        <v>215</v>
      </c>
      <c r="D146" s="167" t="s">
        <v>152</v>
      </c>
      <c r="E146" s="168" t="s">
        <v>596</v>
      </c>
      <c r="F146" s="241" t="s">
        <v>597</v>
      </c>
      <c r="G146" s="241"/>
      <c r="H146" s="241"/>
      <c r="I146" s="241"/>
      <c r="J146" s="169" t="s">
        <v>165</v>
      </c>
      <c r="K146" s="170">
        <v>1</v>
      </c>
      <c r="L146" s="239">
        <v>0</v>
      </c>
      <c r="M146" s="242"/>
      <c r="N146" s="240">
        <f>ROUND(L146*K146,3)</f>
        <v>0</v>
      </c>
      <c r="O146" s="240"/>
      <c r="P146" s="240"/>
      <c r="Q146" s="240"/>
      <c r="R146" s="36"/>
      <c r="T146" s="172" t="s">
        <v>20</v>
      </c>
      <c r="U146" s="43" t="s">
        <v>43</v>
      </c>
      <c r="V146" s="35"/>
      <c r="W146" s="173">
        <f>V146*K146</f>
        <v>0</v>
      </c>
      <c r="X146" s="173">
        <v>0</v>
      </c>
      <c r="Y146" s="173">
        <f>X146*K146</f>
        <v>0</v>
      </c>
      <c r="Z146" s="173">
        <v>0</v>
      </c>
      <c r="AA146" s="174">
        <f>Z146*K146</f>
        <v>0</v>
      </c>
      <c r="AR146" s="17" t="s">
        <v>156</v>
      </c>
      <c r="AT146" s="17" t="s">
        <v>152</v>
      </c>
      <c r="AU146" s="17" t="s">
        <v>88</v>
      </c>
      <c r="AY146" s="17" t="s">
        <v>151</v>
      </c>
      <c r="BE146" s="109">
        <f>IF(U146="základná",N146,0)</f>
        <v>0</v>
      </c>
      <c r="BF146" s="109">
        <f>IF(U146="znížená",N146,0)</f>
        <v>0</v>
      </c>
      <c r="BG146" s="109">
        <f>IF(U146="zákl. prenesená",N146,0)</f>
        <v>0</v>
      </c>
      <c r="BH146" s="109">
        <f>IF(U146="zníž. prenesená",N146,0)</f>
        <v>0</v>
      </c>
      <c r="BI146" s="109">
        <f>IF(U146="nulová",N146,0)</f>
        <v>0</v>
      </c>
      <c r="BJ146" s="17" t="s">
        <v>85</v>
      </c>
      <c r="BK146" s="175">
        <f>ROUND(L146*K146,3)</f>
        <v>0</v>
      </c>
      <c r="BL146" s="17" t="s">
        <v>156</v>
      </c>
      <c r="BM146" s="17" t="s">
        <v>722</v>
      </c>
    </row>
    <row r="147" spans="2:65" s="1" customFormat="1" ht="22.5" customHeight="1">
      <c r="B147" s="34"/>
      <c r="C147" s="176" t="s">
        <v>219</v>
      </c>
      <c r="D147" s="176" t="s">
        <v>158</v>
      </c>
      <c r="E147" s="177" t="s">
        <v>599</v>
      </c>
      <c r="F147" s="245" t="s">
        <v>600</v>
      </c>
      <c r="G147" s="245"/>
      <c r="H147" s="245"/>
      <c r="I147" s="245"/>
      <c r="J147" s="178" t="s">
        <v>165</v>
      </c>
      <c r="K147" s="179">
        <v>1</v>
      </c>
      <c r="L147" s="246">
        <v>0</v>
      </c>
      <c r="M147" s="247"/>
      <c r="N147" s="248">
        <f>ROUND(L147*K147,3)</f>
        <v>0</v>
      </c>
      <c r="O147" s="240"/>
      <c r="P147" s="240"/>
      <c r="Q147" s="240"/>
      <c r="R147" s="36"/>
      <c r="T147" s="172" t="s">
        <v>20</v>
      </c>
      <c r="U147" s="43" t="s">
        <v>43</v>
      </c>
      <c r="V147" s="35"/>
      <c r="W147" s="173">
        <f>V147*K147</f>
        <v>0</v>
      </c>
      <c r="X147" s="173">
        <v>2.1499999999999998E-2</v>
      </c>
      <c r="Y147" s="173">
        <f>X147*K147</f>
        <v>2.1499999999999998E-2</v>
      </c>
      <c r="Z147" s="173">
        <v>0</v>
      </c>
      <c r="AA147" s="174">
        <f>Z147*K147</f>
        <v>0</v>
      </c>
      <c r="AR147" s="17" t="s">
        <v>161</v>
      </c>
      <c r="AT147" s="17" t="s">
        <v>158</v>
      </c>
      <c r="AU147" s="17" t="s">
        <v>88</v>
      </c>
      <c r="AY147" s="17" t="s">
        <v>151</v>
      </c>
      <c r="BE147" s="109">
        <f>IF(U147="základná",N147,0)</f>
        <v>0</v>
      </c>
      <c r="BF147" s="109">
        <f>IF(U147="znížená",N147,0)</f>
        <v>0</v>
      </c>
      <c r="BG147" s="109">
        <f>IF(U147="zákl. prenesená",N147,0)</f>
        <v>0</v>
      </c>
      <c r="BH147" s="109">
        <f>IF(U147="zníž. prenesená",N147,0)</f>
        <v>0</v>
      </c>
      <c r="BI147" s="109">
        <f>IF(U147="nulová",N147,0)</f>
        <v>0</v>
      </c>
      <c r="BJ147" s="17" t="s">
        <v>85</v>
      </c>
      <c r="BK147" s="175">
        <f>ROUND(L147*K147,3)</f>
        <v>0</v>
      </c>
      <c r="BL147" s="17" t="s">
        <v>156</v>
      </c>
      <c r="BM147" s="17" t="s">
        <v>723</v>
      </c>
    </row>
    <row r="148" spans="2:65" s="1" customFormat="1" ht="31.5" customHeight="1">
      <c r="B148" s="34"/>
      <c r="C148" s="167" t="s">
        <v>223</v>
      </c>
      <c r="D148" s="167" t="s">
        <v>152</v>
      </c>
      <c r="E148" s="168" t="s">
        <v>235</v>
      </c>
      <c r="F148" s="241" t="s">
        <v>236</v>
      </c>
      <c r="G148" s="241"/>
      <c r="H148" s="241"/>
      <c r="I148" s="241"/>
      <c r="J148" s="169" t="s">
        <v>155</v>
      </c>
      <c r="K148" s="170">
        <v>20</v>
      </c>
      <c r="L148" s="239">
        <v>0</v>
      </c>
      <c r="M148" s="242"/>
      <c r="N148" s="240">
        <f>ROUND(L148*K148,3)</f>
        <v>0</v>
      </c>
      <c r="O148" s="240"/>
      <c r="P148" s="240"/>
      <c r="Q148" s="240"/>
      <c r="R148" s="36"/>
      <c r="T148" s="172" t="s">
        <v>20</v>
      </c>
      <c r="U148" s="43" t="s">
        <v>43</v>
      </c>
      <c r="V148" s="35"/>
      <c r="W148" s="173">
        <f>V148*K148</f>
        <v>0</v>
      </c>
      <c r="X148" s="173">
        <v>0</v>
      </c>
      <c r="Y148" s="173">
        <f>X148*K148</f>
        <v>0</v>
      </c>
      <c r="Z148" s="173">
        <v>0</v>
      </c>
      <c r="AA148" s="174">
        <f>Z148*K148</f>
        <v>0</v>
      </c>
      <c r="AR148" s="17" t="s">
        <v>156</v>
      </c>
      <c r="AT148" s="17" t="s">
        <v>152</v>
      </c>
      <c r="AU148" s="17" t="s">
        <v>88</v>
      </c>
      <c r="AY148" s="17" t="s">
        <v>151</v>
      </c>
      <c r="BE148" s="109">
        <f>IF(U148="základná",N148,0)</f>
        <v>0</v>
      </c>
      <c r="BF148" s="109">
        <f>IF(U148="znížená",N148,0)</f>
        <v>0</v>
      </c>
      <c r="BG148" s="109">
        <f>IF(U148="zákl. prenesená",N148,0)</f>
        <v>0</v>
      </c>
      <c r="BH148" s="109">
        <f>IF(U148="zníž. prenesená",N148,0)</f>
        <v>0</v>
      </c>
      <c r="BI148" s="109">
        <f>IF(U148="nulová",N148,0)</f>
        <v>0</v>
      </c>
      <c r="BJ148" s="17" t="s">
        <v>85</v>
      </c>
      <c r="BK148" s="175">
        <f>ROUND(L148*K148,3)</f>
        <v>0</v>
      </c>
      <c r="BL148" s="17" t="s">
        <v>156</v>
      </c>
      <c r="BM148" s="17" t="s">
        <v>724</v>
      </c>
    </row>
    <row r="149" spans="2:65" s="1" customFormat="1" ht="31.5" customHeight="1">
      <c r="B149" s="34"/>
      <c r="C149" s="176" t="s">
        <v>227</v>
      </c>
      <c r="D149" s="176" t="s">
        <v>158</v>
      </c>
      <c r="E149" s="177" t="s">
        <v>239</v>
      </c>
      <c r="F149" s="245" t="s">
        <v>240</v>
      </c>
      <c r="G149" s="245"/>
      <c r="H149" s="245"/>
      <c r="I149" s="245"/>
      <c r="J149" s="178" t="s">
        <v>155</v>
      </c>
      <c r="K149" s="179">
        <v>20</v>
      </c>
      <c r="L149" s="246">
        <v>0</v>
      </c>
      <c r="M149" s="247"/>
      <c r="N149" s="248">
        <f>ROUND(L149*K149,3)</f>
        <v>0</v>
      </c>
      <c r="O149" s="240"/>
      <c r="P149" s="240"/>
      <c r="Q149" s="240"/>
      <c r="R149" s="36"/>
      <c r="T149" s="172" t="s">
        <v>20</v>
      </c>
      <c r="U149" s="43" t="s">
        <v>43</v>
      </c>
      <c r="V149" s="35"/>
      <c r="W149" s="173">
        <f>V149*K149</f>
        <v>0</v>
      </c>
      <c r="X149" s="173">
        <v>1.3999999999999999E-4</v>
      </c>
      <c r="Y149" s="173">
        <f>X149*K149</f>
        <v>2.7999999999999995E-3</v>
      </c>
      <c r="Z149" s="173">
        <v>0</v>
      </c>
      <c r="AA149" s="174">
        <f>Z149*K149</f>
        <v>0</v>
      </c>
      <c r="AR149" s="17" t="s">
        <v>161</v>
      </c>
      <c r="AT149" s="17" t="s">
        <v>158</v>
      </c>
      <c r="AU149" s="17" t="s">
        <v>88</v>
      </c>
      <c r="AY149" s="17" t="s">
        <v>151</v>
      </c>
      <c r="BE149" s="109">
        <f>IF(U149="základná",N149,0)</f>
        <v>0</v>
      </c>
      <c r="BF149" s="109">
        <f>IF(U149="znížená",N149,0)</f>
        <v>0</v>
      </c>
      <c r="BG149" s="109">
        <f>IF(U149="zákl. prenesená",N149,0)</f>
        <v>0</v>
      </c>
      <c r="BH149" s="109">
        <f>IF(U149="zníž. prenesená",N149,0)</f>
        <v>0</v>
      </c>
      <c r="BI149" s="109">
        <f>IF(U149="nulová",N149,0)</f>
        <v>0</v>
      </c>
      <c r="BJ149" s="17" t="s">
        <v>85</v>
      </c>
      <c r="BK149" s="175">
        <f>ROUND(L149*K149,3)</f>
        <v>0</v>
      </c>
      <c r="BL149" s="17" t="s">
        <v>156</v>
      </c>
      <c r="BM149" s="17" t="s">
        <v>725</v>
      </c>
    </row>
    <row r="150" spans="2:65" s="9" customFormat="1" ht="37.35" customHeight="1">
      <c r="B150" s="156"/>
      <c r="C150" s="157"/>
      <c r="D150" s="158" t="s">
        <v>125</v>
      </c>
      <c r="E150" s="158"/>
      <c r="F150" s="158"/>
      <c r="G150" s="158"/>
      <c r="H150" s="158"/>
      <c r="I150" s="158"/>
      <c r="J150" s="158"/>
      <c r="K150" s="158"/>
      <c r="L150" s="158"/>
      <c r="M150" s="158"/>
      <c r="N150" s="249">
        <f>BK150</f>
        <v>0</v>
      </c>
      <c r="O150" s="250"/>
      <c r="P150" s="250"/>
      <c r="Q150" s="250"/>
      <c r="R150" s="159"/>
      <c r="T150" s="160"/>
      <c r="U150" s="157"/>
      <c r="V150" s="157"/>
      <c r="W150" s="161">
        <f>W151</f>
        <v>0</v>
      </c>
      <c r="X150" s="157"/>
      <c r="Y150" s="161">
        <f>Y151</f>
        <v>0</v>
      </c>
      <c r="Z150" s="157"/>
      <c r="AA150" s="162">
        <f>AA151</f>
        <v>0</v>
      </c>
      <c r="AR150" s="163" t="s">
        <v>170</v>
      </c>
      <c r="AT150" s="164" t="s">
        <v>75</v>
      </c>
      <c r="AU150" s="164" t="s">
        <v>76</v>
      </c>
      <c r="AY150" s="163" t="s">
        <v>151</v>
      </c>
      <c r="BK150" s="165">
        <f>BK151</f>
        <v>0</v>
      </c>
    </row>
    <row r="151" spans="2:65" s="9" customFormat="1" ht="19.899999999999999" customHeight="1">
      <c r="B151" s="156"/>
      <c r="C151" s="157"/>
      <c r="D151" s="166" t="s">
        <v>126</v>
      </c>
      <c r="E151" s="166"/>
      <c r="F151" s="166"/>
      <c r="G151" s="166"/>
      <c r="H151" s="166"/>
      <c r="I151" s="166"/>
      <c r="J151" s="166"/>
      <c r="K151" s="166"/>
      <c r="L151" s="166"/>
      <c r="M151" s="166"/>
      <c r="N151" s="236">
        <f>BK151</f>
        <v>0</v>
      </c>
      <c r="O151" s="237"/>
      <c r="P151" s="237"/>
      <c r="Q151" s="237"/>
      <c r="R151" s="159"/>
      <c r="T151" s="160"/>
      <c r="U151" s="157"/>
      <c r="V151" s="157"/>
      <c r="W151" s="161">
        <f>SUM(W152:W153)</f>
        <v>0</v>
      </c>
      <c r="X151" s="157"/>
      <c r="Y151" s="161">
        <f>SUM(Y152:Y153)</f>
        <v>0</v>
      </c>
      <c r="Z151" s="157"/>
      <c r="AA151" s="162">
        <f>SUM(AA152:AA153)</f>
        <v>0</v>
      </c>
      <c r="AR151" s="163" t="s">
        <v>170</v>
      </c>
      <c r="AT151" s="164" t="s">
        <v>75</v>
      </c>
      <c r="AU151" s="164" t="s">
        <v>82</v>
      </c>
      <c r="AY151" s="163" t="s">
        <v>151</v>
      </c>
      <c r="BK151" s="165">
        <f>SUM(BK152:BK153)</f>
        <v>0</v>
      </c>
    </row>
    <row r="152" spans="2:65" s="1" customFormat="1" ht="44.25" customHeight="1">
      <c r="B152" s="34"/>
      <c r="C152" s="167" t="s">
        <v>10</v>
      </c>
      <c r="D152" s="167" t="s">
        <v>152</v>
      </c>
      <c r="E152" s="168" t="s">
        <v>570</v>
      </c>
      <c r="F152" s="241" t="s">
        <v>571</v>
      </c>
      <c r="G152" s="241"/>
      <c r="H152" s="241"/>
      <c r="I152" s="241"/>
      <c r="J152" s="169" t="s">
        <v>572</v>
      </c>
      <c r="K152" s="170">
        <v>1</v>
      </c>
      <c r="L152" s="239">
        <v>0</v>
      </c>
      <c r="M152" s="242"/>
      <c r="N152" s="240">
        <f>ROUND(L152*K152,3)</f>
        <v>0</v>
      </c>
      <c r="O152" s="240"/>
      <c r="P152" s="240"/>
      <c r="Q152" s="240"/>
      <c r="R152" s="36"/>
      <c r="T152" s="172" t="s">
        <v>20</v>
      </c>
      <c r="U152" s="43" t="s">
        <v>43</v>
      </c>
      <c r="V152" s="35"/>
      <c r="W152" s="173">
        <f>V152*K152</f>
        <v>0</v>
      </c>
      <c r="X152" s="173">
        <v>0</v>
      </c>
      <c r="Y152" s="173">
        <f>X152*K152</f>
        <v>0</v>
      </c>
      <c r="Z152" s="173">
        <v>0</v>
      </c>
      <c r="AA152" s="174">
        <f>Z152*K152</f>
        <v>0</v>
      </c>
      <c r="AR152" s="17" t="s">
        <v>573</v>
      </c>
      <c r="AT152" s="17" t="s">
        <v>152</v>
      </c>
      <c r="AU152" s="17" t="s">
        <v>85</v>
      </c>
      <c r="AY152" s="17" t="s">
        <v>151</v>
      </c>
      <c r="BE152" s="109">
        <f>IF(U152="základná",N152,0)</f>
        <v>0</v>
      </c>
      <c r="BF152" s="109">
        <f>IF(U152="znížená",N152,0)</f>
        <v>0</v>
      </c>
      <c r="BG152" s="109">
        <f>IF(U152="zákl. prenesená",N152,0)</f>
        <v>0</v>
      </c>
      <c r="BH152" s="109">
        <f>IF(U152="zníž. prenesená",N152,0)</f>
        <v>0</v>
      </c>
      <c r="BI152" s="109">
        <f>IF(U152="nulová",N152,0)</f>
        <v>0</v>
      </c>
      <c r="BJ152" s="17" t="s">
        <v>85</v>
      </c>
      <c r="BK152" s="175">
        <f>ROUND(L152*K152,3)</f>
        <v>0</v>
      </c>
      <c r="BL152" s="17" t="s">
        <v>573</v>
      </c>
      <c r="BM152" s="17" t="s">
        <v>574</v>
      </c>
    </row>
    <row r="153" spans="2:65" s="1" customFormat="1" ht="44.25" customHeight="1">
      <c r="B153" s="34"/>
      <c r="C153" s="167" t="s">
        <v>234</v>
      </c>
      <c r="D153" s="167" t="s">
        <v>152</v>
      </c>
      <c r="E153" s="168" t="s">
        <v>576</v>
      </c>
      <c r="F153" s="241" t="s">
        <v>577</v>
      </c>
      <c r="G153" s="241"/>
      <c r="H153" s="241"/>
      <c r="I153" s="241"/>
      <c r="J153" s="169" t="s">
        <v>572</v>
      </c>
      <c r="K153" s="170">
        <v>1</v>
      </c>
      <c r="L153" s="239">
        <v>0</v>
      </c>
      <c r="M153" s="242"/>
      <c r="N153" s="240">
        <f>ROUND(L153*K153,3)</f>
        <v>0</v>
      </c>
      <c r="O153" s="240"/>
      <c r="P153" s="240"/>
      <c r="Q153" s="240"/>
      <c r="R153" s="36"/>
      <c r="T153" s="172" t="s">
        <v>20</v>
      </c>
      <c r="U153" s="43" t="s">
        <v>43</v>
      </c>
      <c r="V153" s="35"/>
      <c r="W153" s="173">
        <f>V153*K153</f>
        <v>0</v>
      </c>
      <c r="X153" s="173">
        <v>0</v>
      </c>
      <c r="Y153" s="173">
        <f>X153*K153</f>
        <v>0</v>
      </c>
      <c r="Z153" s="173">
        <v>0</v>
      </c>
      <c r="AA153" s="174">
        <f>Z153*K153</f>
        <v>0</v>
      </c>
      <c r="AR153" s="17" t="s">
        <v>578</v>
      </c>
      <c r="AT153" s="17" t="s">
        <v>152</v>
      </c>
      <c r="AU153" s="17" t="s">
        <v>85</v>
      </c>
      <c r="AY153" s="17" t="s">
        <v>151</v>
      </c>
      <c r="BE153" s="109">
        <f>IF(U153="základná",N153,0)</f>
        <v>0</v>
      </c>
      <c r="BF153" s="109">
        <f>IF(U153="znížená",N153,0)</f>
        <v>0</v>
      </c>
      <c r="BG153" s="109">
        <f>IF(U153="zákl. prenesená",N153,0)</f>
        <v>0</v>
      </c>
      <c r="BH153" s="109">
        <f>IF(U153="zníž. prenesená",N153,0)</f>
        <v>0</v>
      </c>
      <c r="BI153" s="109">
        <f>IF(U153="nulová",N153,0)</f>
        <v>0</v>
      </c>
      <c r="BJ153" s="17" t="s">
        <v>85</v>
      </c>
      <c r="BK153" s="175">
        <f>ROUND(L153*K153,3)</f>
        <v>0</v>
      </c>
      <c r="BL153" s="17" t="s">
        <v>578</v>
      </c>
      <c r="BM153" s="17" t="s">
        <v>579</v>
      </c>
    </row>
    <row r="154" spans="2:65" s="1" customFormat="1" ht="49.9" customHeight="1">
      <c r="B154" s="34"/>
      <c r="C154" s="35"/>
      <c r="D154" s="158" t="s">
        <v>580</v>
      </c>
      <c r="E154" s="35"/>
      <c r="F154" s="35"/>
      <c r="G154" s="35"/>
      <c r="H154" s="35"/>
      <c r="I154" s="35"/>
      <c r="J154" s="35"/>
      <c r="K154" s="35"/>
      <c r="L154" s="35"/>
      <c r="M154" s="35"/>
      <c r="N154" s="243">
        <f t="shared" ref="N154:N159" si="15">BK154</f>
        <v>0</v>
      </c>
      <c r="O154" s="244"/>
      <c r="P154" s="244"/>
      <c r="Q154" s="244"/>
      <c r="R154" s="36"/>
      <c r="T154" s="142"/>
      <c r="U154" s="35"/>
      <c r="V154" s="35"/>
      <c r="W154" s="35"/>
      <c r="X154" s="35"/>
      <c r="Y154" s="35"/>
      <c r="Z154" s="35"/>
      <c r="AA154" s="77"/>
      <c r="AT154" s="17" t="s">
        <v>75</v>
      </c>
      <c r="AU154" s="17" t="s">
        <v>76</v>
      </c>
      <c r="AY154" s="17" t="s">
        <v>581</v>
      </c>
      <c r="BK154" s="175">
        <f>SUM(BK155:BK159)</f>
        <v>0</v>
      </c>
    </row>
    <row r="155" spans="2:65" s="1" customFormat="1" ht="22.35" customHeight="1">
      <c r="B155" s="34"/>
      <c r="C155" s="180" t="s">
        <v>20</v>
      </c>
      <c r="D155" s="180" t="s">
        <v>152</v>
      </c>
      <c r="E155" s="181" t="s">
        <v>20</v>
      </c>
      <c r="F155" s="238" t="s">
        <v>20</v>
      </c>
      <c r="G155" s="238"/>
      <c r="H155" s="238"/>
      <c r="I155" s="238"/>
      <c r="J155" s="182" t="s">
        <v>20</v>
      </c>
      <c r="K155" s="171"/>
      <c r="L155" s="239"/>
      <c r="M155" s="240"/>
      <c r="N155" s="240">
        <f t="shared" si="15"/>
        <v>0</v>
      </c>
      <c r="O155" s="240"/>
      <c r="P155" s="240"/>
      <c r="Q155" s="240"/>
      <c r="R155" s="36"/>
      <c r="T155" s="172" t="s">
        <v>20</v>
      </c>
      <c r="U155" s="183" t="s">
        <v>43</v>
      </c>
      <c r="V155" s="35"/>
      <c r="W155" s="35"/>
      <c r="X155" s="35"/>
      <c r="Y155" s="35"/>
      <c r="Z155" s="35"/>
      <c r="AA155" s="77"/>
      <c r="AT155" s="17" t="s">
        <v>581</v>
      </c>
      <c r="AU155" s="17" t="s">
        <v>82</v>
      </c>
      <c r="AY155" s="17" t="s">
        <v>581</v>
      </c>
      <c r="BE155" s="109">
        <f>IF(U155="základná",N155,0)</f>
        <v>0</v>
      </c>
      <c r="BF155" s="109">
        <f>IF(U155="znížená",N155,0)</f>
        <v>0</v>
      </c>
      <c r="BG155" s="109">
        <f>IF(U155="zákl. prenesená",N155,0)</f>
        <v>0</v>
      </c>
      <c r="BH155" s="109">
        <f>IF(U155="zníž. prenesená",N155,0)</f>
        <v>0</v>
      </c>
      <c r="BI155" s="109">
        <f>IF(U155="nulová",N155,0)</f>
        <v>0</v>
      </c>
      <c r="BJ155" s="17" t="s">
        <v>85</v>
      </c>
      <c r="BK155" s="175">
        <f>L155*K155</f>
        <v>0</v>
      </c>
    </row>
    <row r="156" spans="2:65" s="1" customFormat="1" ht="22.35" customHeight="1">
      <c r="B156" s="34"/>
      <c r="C156" s="180" t="s">
        <v>20</v>
      </c>
      <c r="D156" s="180" t="s">
        <v>152</v>
      </c>
      <c r="E156" s="181" t="s">
        <v>20</v>
      </c>
      <c r="F156" s="238" t="s">
        <v>20</v>
      </c>
      <c r="G156" s="238"/>
      <c r="H156" s="238"/>
      <c r="I156" s="238"/>
      <c r="J156" s="182" t="s">
        <v>20</v>
      </c>
      <c r="K156" s="171"/>
      <c r="L156" s="239"/>
      <c r="M156" s="240"/>
      <c r="N156" s="240">
        <f t="shared" si="15"/>
        <v>0</v>
      </c>
      <c r="O156" s="240"/>
      <c r="P156" s="240"/>
      <c r="Q156" s="240"/>
      <c r="R156" s="36"/>
      <c r="T156" s="172" t="s">
        <v>20</v>
      </c>
      <c r="U156" s="183" t="s">
        <v>43</v>
      </c>
      <c r="V156" s="35"/>
      <c r="W156" s="35"/>
      <c r="X156" s="35"/>
      <c r="Y156" s="35"/>
      <c r="Z156" s="35"/>
      <c r="AA156" s="77"/>
      <c r="AT156" s="17" t="s">
        <v>581</v>
      </c>
      <c r="AU156" s="17" t="s">
        <v>82</v>
      </c>
      <c r="AY156" s="17" t="s">
        <v>581</v>
      </c>
      <c r="BE156" s="109">
        <f>IF(U156="základná",N156,0)</f>
        <v>0</v>
      </c>
      <c r="BF156" s="109">
        <f>IF(U156="znížená",N156,0)</f>
        <v>0</v>
      </c>
      <c r="BG156" s="109">
        <f>IF(U156="zákl. prenesená",N156,0)</f>
        <v>0</v>
      </c>
      <c r="BH156" s="109">
        <f>IF(U156="zníž. prenesená",N156,0)</f>
        <v>0</v>
      </c>
      <c r="BI156" s="109">
        <f>IF(U156="nulová",N156,0)</f>
        <v>0</v>
      </c>
      <c r="BJ156" s="17" t="s">
        <v>85</v>
      </c>
      <c r="BK156" s="175">
        <f>L156*K156</f>
        <v>0</v>
      </c>
    </row>
    <row r="157" spans="2:65" s="1" customFormat="1" ht="22.35" customHeight="1">
      <c r="B157" s="34"/>
      <c r="C157" s="180" t="s">
        <v>20</v>
      </c>
      <c r="D157" s="180" t="s">
        <v>152</v>
      </c>
      <c r="E157" s="181" t="s">
        <v>20</v>
      </c>
      <c r="F157" s="238" t="s">
        <v>20</v>
      </c>
      <c r="G157" s="238"/>
      <c r="H157" s="238"/>
      <c r="I157" s="238"/>
      <c r="J157" s="182" t="s">
        <v>20</v>
      </c>
      <c r="K157" s="171"/>
      <c r="L157" s="239"/>
      <c r="M157" s="240"/>
      <c r="N157" s="240">
        <f t="shared" si="15"/>
        <v>0</v>
      </c>
      <c r="O157" s="240"/>
      <c r="P157" s="240"/>
      <c r="Q157" s="240"/>
      <c r="R157" s="36"/>
      <c r="T157" s="172" t="s">
        <v>20</v>
      </c>
      <c r="U157" s="183" t="s">
        <v>43</v>
      </c>
      <c r="V157" s="35"/>
      <c r="W157" s="35"/>
      <c r="X157" s="35"/>
      <c r="Y157" s="35"/>
      <c r="Z157" s="35"/>
      <c r="AA157" s="77"/>
      <c r="AT157" s="17" t="s">
        <v>581</v>
      </c>
      <c r="AU157" s="17" t="s">
        <v>82</v>
      </c>
      <c r="AY157" s="17" t="s">
        <v>581</v>
      </c>
      <c r="BE157" s="109">
        <f>IF(U157="základná",N157,0)</f>
        <v>0</v>
      </c>
      <c r="BF157" s="109">
        <f>IF(U157="znížená",N157,0)</f>
        <v>0</v>
      </c>
      <c r="BG157" s="109">
        <f>IF(U157="zákl. prenesená",N157,0)</f>
        <v>0</v>
      </c>
      <c r="BH157" s="109">
        <f>IF(U157="zníž. prenesená",N157,0)</f>
        <v>0</v>
      </c>
      <c r="BI157" s="109">
        <f>IF(U157="nulová",N157,0)</f>
        <v>0</v>
      </c>
      <c r="BJ157" s="17" t="s">
        <v>85</v>
      </c>
      <c r="BK157" s="175">
        <f>L157*K157</f>
        <v>0</v>
      </c>
    </row>
    <row r="158" spans="2:65" s="1" customFormat="1" ht="22.35" customHeight="1">
      <c r="B158" s="34"/>
      <c r="C158" s="180" t="s">
        <v>20</v>
      </c>
      <c r="D158" s="180" t="s">
        <v>152</v>
      </c>
      <c r="E158" s="181" t="s">
        <v>20</v>
      </c>
      <c r="F158" s="238" t="s">
        <v>20</v>
      </c>
      <c r="G158" s="238"/>
      <c r="H158" s="238"/>
      <c r="I158" s="238"/>
      <c r="J158" s="182" t="s">
        <v>20</v>
      </c>
      <c r="K158" s="171"/>
      <c r="L158" s="239"/>
      <c r="M158" s="240"/>
      <c r="N158" s="240">
        <f t="shared" si="15"/>
        <v>0</v>
      </c>
      <c r="O158" s="240"/>
      <c r="P158" s="240"/>
      <c r="Q158" s="240"/>
      <c r="R158" s="36"/>
      <c r="T158" s="172" t="s">
        <v>20</v>
      </c>
      <c r="U158" s="183" t="s">
        <v>43</v>
      </c>
      <c r="V158" s="35"/>
      <c r="W158" s="35"/>
      <c r="X158" s="35"/>
      <c r="Y158" s="35"/>
      <c r="Z158" s="35"/>
      <c r="AA158" s="77"/>
      <c r="AT158" s="17" t="s">
        <v>581</v>
      </c>
      <c r="AU158" s="17" t="s">
        <v>82</v>
      </c>
      <c r="AY158" s="17" t="s">
        <v>581</v>
      </c>
      <c r="BE158" s="109">
        <f>IF(U158="základná",N158,0)</f>
        <v>0</v>
      </c>
      <c r="BF158" s="109">
        <f>IF(U158="znížená",N158,0)</f>
        <v>0</v>
      </c>
      <c r="BG158" s="109">
        <f>IF(U158="zákl. prenesená",N158,0)</f>
        <v>0</v>
      </c>
      <c r="BH158" s="109">
        <f>IF(U158="zníž. prenesená",N158,0)</f>
        <v>0</v>
      </c>
      <c r="BI158" s="109">
        <f>IF(U158="nulová",N158,0)</f>
        <v>0</v>
      </c>
      <c r="BJ158" s="17" t="s">
        <v>85</v>
      </c>
      <c r="BK158" s="175">
        <f>L158*K158</f>
        <v>0</v>
      </c>
    </row>
    <row r="159" spans="2:65" s="1" customFormat="1" ht="22.35" customHeight="1">
      <c r="B159" s="34"/>
      <c r="C159" s="180" t="s">
        <v>20</v>
      </c>
      <c r="D159" s="180" t="s">
        <v>152</v>
      </c>
      <c r="E159" s="181" t="s">
        <v>20</v>
      </c>
      <c r="F159" s="238" t="s">
        <v>20</v>
      </c>
      <c r="G159" s="238"/>
      <c r="H159" s="238"/>
      <c r="I159" s="238"/>
      <c r="J159" s="182" t="s">
        <v>20</v>
      </c>
      <c r="K159" s="171"/>
      <c r="L159" s="239"/>
      <c r="M159" s="240"/>
      <c r="N159" s="240">
        <f t="shared" si="15"/>
        <v>0</v>
      </c>
      <c r="O159" s="240"/>
      <c r="P159" s="240"/>
      <c r="Q159" s="240"/>
      <c r="R159" s="36"/>
      <c r="T159" s="172" t="s">
        <v>20</v>
      </c>
      <c r="U159" s="183" t="s">
        <v>43</v>
      </c>
      <c r="V159" s="55"/>
      <c r="W159" s="55"/>
      <c r="X159" s="55"/>
      <c r="Y159" s="55"/>
      <c r="Z159" s="55"/>
      <c r="AA159" s="57"/>
      <c r="AT159" s="17" t="s">
        <v>581</v>
      </c>
      <c r="AU159" s="17" t="s">
        <v>82</v>
      </c>
      <c r="AY159" s="17" t="s">
        <v>581</v>
      </c>
      <c r="BE159" s="109">
        <f>IF(U159="základná",N159,0)</f>
        <v>0</v>
      </c>
      <c r="BF159" s="109">
        <f>IF(U159="znížená",N159,0)</f>
        <v>0</v>
      </c>
      <c r="BG159" s="109">
        <f>IF(U159="zákl. prenesená",N159,0)</f>
        <v>0</v>
      </c>
      <c r="BH159" s="109">
        <f>IF(U159="zníž. prenesená",N159,0)</f>
        <v>0</v>
      </c>
      <c r="BI159" s="109">
        <f>IF(U159="nulová",N159,0)</f>
        <v>0</v>
      </c>
      <c r="BJ159" s="17" t="s">
        <v>85</v>
      </c>
      <c r="BK159" s="175">
        <f>L159*K159</f>
        <v>0</v>
      </c>
    </row>
    <row r="160" spans="2:65" s="1" customFormat="1" ht="6.95" customHeight="1">
      <c r="B160" s="58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60"/>
    </row>
  </sheetData>
  <sheetProtection algorithmName="SHA-512" hashValue="4tIHP6hFnuVexf73Q+/FXwcr3GMRNgIhRUuuW5HRVMIWkCD/avcaWy2RTz28sLvP8UeP6jM+WyqfephAQsCX0A==" saltValue="+s5zmErJ90iXPfX206uHgw==" spinCount="100000" sheet="1" objects="1" scenarios="1" formatCells="0" formatColumns="0" formatRows="0" sort="0" autoFilter="0"/>
  <mergeCells count="159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9:Q99"/>
    <mergeCell ref="D100:H100"/>
    <mergeCell ref="N100:Q100"/>
    <mergeCell ref="D101:H101"/>
    <mergeCell ref="N101:Q101"/>
    <mergeCell ref="D102:H102"/>
    <mergeCell ref="N102:Q102"/>
    <mergeCell ref="D103:H103"/>
    <mergeCell ref="N103:Q103"/>
    <mergeCell ref="D104:H104"/>
    <mergeCell ref="N104:Q104"/>
    <mergeCell ref="N105:Q105"/>
    <mergeCell ref="L107:Q107"/>
    <mergeCell ref="C113:Q113"/>
    <mergeCell ref="F115:P115"/>
    <mergeCell ref="F116:P116"/>
    <mergeCell ref="M118:P118"/>
    <mergeCell ref="M120:Q120"/>
    <mergeCell ref="M121:Q121"/>
    <mergeCell ref="F123:I123"/>
    <mergeCell ref="L123:M123"/>
    <mergeCell ref="N123:Q123"/>
    <mergeCell ref="F128:I128"/>
    <mergeCell ref="L128:M128"/>
    <mergeCell ref="N128:Q128"/>
    <mergeCell ref="F129:I129"/>
    <mergeCell ref="L129:M129"/>
    <mergeCell ref="N129:Q129"/>
    <mergeCell ref="N124:Q124"/>
    <mergeCell ref="N125:Q125"/>
    <mergeCell ref="N126:Q126"/>
    <mergeCell ref="N127:Q127"/>
    <mergeCell ref="F130:I130"/>
    <mergeCell ref="L130:M130"/>
    <mergeCell ref="N130:Q130"/>
    <mergeCell ref="F131:I131"/>
    <mergeCell ref="L131:M131"/>
    <mergeCell ref="N131:Q131"/>
    <mergeCell ref="F133:I133"/>
    <mergeCell ref="L133:M133"/>
    <mergeCell ref="N133:Q133"/>
    <mergeCell ref="N132:Q132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N146:Q146"/>
    <mergeCell ref="F147:I147"/>
    <mergeCell ref="L147:M147"/>
    <mergeCell ref="N147:Q147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58:I158"/>
    <mergeCell ref="L158:M158"/>
    <mergeCell ref="N158:Q158"/>
    <mergeCell ref="F159:I159"/>
    <mergeCell ref="L159:M159"/>
    <mergeCell ref="N159:Q159"/>
    <mergeCell ref="F153:I153"/>
    <mergeCell ref="L153:M153"/>
    <mergeCell ref="N153:Q153"/>
    <mergeCell ref="F155:I155"/>
    <mergeCell ref="L155:M155"/>
    <mergeCell ref="N155:Q155"/>
    <mergeCell ref="F156:I156"/>
    <mergeCell ref="L156:M156"/>
    <mergeCell ref="N156:Q156"/>
    <mergeCell ref="N143:Q143"/>
    <mergeCell ref="N144:Q144"/>
    <mergeCell ref="N150:Q150"/>
    <mergeCell ref="N151:Q151"/>
    <mergeCell ref="N154:Q154"/>
    <mergeCell ref="H1:K1"/>
    <mergeCell ref="S2:AC2"/>
    <mergeCell ref="F157:I157"/>
    <mergeCell ref="L157:M157"/>
    <mergeCell ref="N157:Q157"/>
    <mergeCell ref="F148:I148"/>
    <mergeCell ref="L148:M148"/>
    <mergeCell ref="N148:Q148"/>
    <mergeCell ref="F149:I149"/>
    <mergeCell ref="L149:M149"/>
    <mergeCell ref="N149:Q149"/>
    <mergeCell ref="F152:I152"/>
    <mergeCell ref="L152:M152"/>
    <mergeCell ref="N152:Q152"/>
    <mergeCell ref="F145:I145"/>
    <mergeCell ref="L145:M145"/>
    <mergeCell ref="N145:Q145"/>
    <mergeCell ref="F146:I146"/>
    <mergeCell ref="L146:M146"/>
  </mergeCells>
  <dataValidations count="2">
    <dataValidation type="list" allowBlank="1" showInputMessage="1" showErrorMessage="1" error="Povolené sú hodnoty K, M." sqref="D155:D160">
      <formula1>"K, M"</formula1>
    </dataValidation>
    <dataValidation type="list" allowBlank="1" showInputMessage="1" showErrorMessage="1" error="Povolené sú hodnoty základná, znížená, nulová." sqref="U155:U160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3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5</vt:i4>
      </vt:variant>
      <vt:variant>
        <vt:lpstr>Pomenované rozsahy</vt:lpstr>
      </vt:variant>
      <vt:variant>
        <vt:i4>10</vt:i4>
      </vt:variant>
    </vt:vector>
  </HeadingPairs>
  <TitlesOfParts>
    <vt:vector size="15" baseType="lpstr">
      <vt:lpstr>Rekapitulácia stavby</vt:lpstr>
      <vt:lpstr>1 - Centrum - chodníky a ...</vt:lpstr>
      <vt:lpstr>2 - Luhy I. - chodníky ul...</vt:lpstr>
      <vt:lpstr>3 - Štrkovec - ul. Gumáre...</vt:lpstr>
      <vt:lpstr>4 - Šípok - ul. Lúčna, ul...</vt:lpstr>
      <vt:lpstr>'1 - Centrum - chodníky a ...'!Názvy_tlače</vt:lpstr>
      <vt:lpstr>'2 - Luhy I. - chodníky ul...'!Názvy_tlače</vt:lpstr>
      <vt:lpstr>'3 - Štrkovec - ul. Gumáre...'!Názvy_tlače</vt:lpstr>
      <vt:lpstr>'4 - Šípok - ul. Lúčna, ul...'!Názvy_tlače</vt:lpstr>
      <vt:lpstr>'Rekapitulácia stavby'!Názvy_tlače</vt:lpstr>
      <vt:lpstr>'1 - Centrum - chodníky a ...'!Oblasť_tlače</vt:lpstr>
      <vt:lpstr>'2 - Luhy I. - chodníky ul...'!Oblasť_tlače</vt:lpstr>
      <vt:lpstr>'3 - Štrkovec - ul. Gumáre...'!Oblasť_tlače</vt:lpstr>
      <vt:lpstr>'4 - Šípok - ul. Lúčna, ul...'!Oblasť_tlače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svecova</cp:lastModifiedBy>
  <dcterms:created xsi:type="dcterms:W3CDTF">2017-07-25T12:50:09Z</dcterms:created>
  <dcterms:modified xsi:type="dcterms:W3CDTF">2017-08-15T12:23:52Z</dcterms:modified>
</cp:coreProperties>
</file>