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1_Preťová\Verejné_obstarávanie\2017_verejné_obstarávanie\1142017_podlaha_ŠJMŠ_Malinovského\"/>
    </mc:Choice>
  </mc:AlternateContent>
  <bookViews>
    <workbookView xWindow="0" yWindow="0" windowWidth="24000" windowHeight="9735" activeTab="1"/>
  </bookViews>
  <sheets>
    <sheet name="Rekapitulácia stavby" sheetId="1" r:id="rId1"/>
    <sheet name="IMPORT - Oprava podlahy v..." sheetId="2" r:id="rId2"/>
  </sheets>
  <definedNames>
    <definedName name="_xlnm.Print_Titles" localSheetId="1">'IMPORT - Oprava podlahy v...'!$126:$126</definedName>
    <definedName name="_xlnm.Print_Titles" localSheetId="0">'Rekapitulácia stavby'!$85:$85</definedName>
    <definedName name="_xlnm.Print_Area" localSheetId="1">'IMPORT - Oprava podlahy v...'!$C$4:$Q$70,'IMPORT - Oprava podlahy v...'!$C$76:$Q$111,'IMPORT - Oprava podlahy v...'!$C$117:$Q$180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180" i="2"/>
  <c r="BH180" i="2"/>
  <c r="BG180" i="2"/>
  <c r="BE180" i="2"/>
  <c r="N180" i="2"/>
  <c r="BF180" i="2" s="1"/>
  <c r="BK180" i="2"/>
  <c r="BI179" i="2"/>
  <c r="BH179" i="2"/>
  <c r="BG179" i="2"/>
  <c r="BE179" i="2"/>
  <c r="BK179" i="2"/>
  <c r="N179" i="2" s="1"/>
  <c r="BF179" i="2" s="1"/>
  <c r="BI178" i="2"/>
  <c r="BH178" i="2"/>
  <c r="BG178" i="2"/>
  <c r="BF178" i="2"/>
  <c r="BE178" i="2"/>
  <c r="N178" i="2"/>
  <c r="BK178" i="2"/>
  <c r="BI177" i="2"/>
  <c r="BH177" i="2"/>
  <c r="BG177" i="2"/>
  <c r="BE177" i="2"/>
  <c r="BK177" i="2"/>
  <c r="N177" i="2" s="1"/>
  <c r="BF177" i="2" s="1"/>
  <c r="BI176" i="2"/>
  <c r="BH176" i="2"/>
  <c r="BG176" i="2"/>
  <c r="BE176" i="2"/>
  <c r="N176" i="2"/>
  <c r="BF176" i="2" s="1"/>
  <c r="BK176" i="2"/>
  <c r="BK175" i="2" s="1"/>
  <c r="N175" i="2" s="1"/>
  <c r="N101" i="2" s="1"/>
  <c r="BI174" i="2"/>
  <c r="BH174" i="2"/>
  <c r="BG174" i="2"/>
  <c r="BE174" i="2"/>
  <c r="AA174" i="2"/>
  <c r="Y174" i="2"/>
  <c r="W174" i="2"/>
  <c r="BK174" i="2"/>
  <c r="N174" i="2"/>
  <c r="BF174" i="2" s="1"/>
  <c r="BI173" i="2"/>
  <c r="BH173" i="2"/>
  <c r="BG173" i="2"/>
  <c r="BF173" i="2"/>
  <c r="BE173" i="2"/>
  <c r="AA173" i="2"/>
  <c r="Y173" i="2"/>
  <c r="W173" i="2"/>
  <c r="BK173" i="2"/>
  <c r="N173" i="2"/>
  <c r="BI172" i="2"/>
  <c r="BH172" i="2"/>
  <c r="BG172" i="2"/>
  <c r="BE172" i="2"/>
  <c r="AA172" i="2"/>
  <c r="AA171" i="2" s="1"/>
  <c r="Y172" i="2"/>
  <c r="Y171" i="2" s="1"/>
  <c r="W172" i="2"/>
  <c r="W171" i="2" s="1"/>
  <c r="BK172" i="2"/>
  <c r="BK171" i="2" s="1"/>
  <c r="N171" i="2" s="1"/>
  <c r="N100" i="2" s="1"/>
  <c r="N172" i="2"/>
  <c r="BF172" i="2" s="1"/>
  <c r="BI170" i="2"/>
  <c r="BH170" i="2"/>
  <c r="BG170" i="2"/>
  <c r="BE170" i="2"/>
  <c r="AA170" i="2"/>
  <c r="Y170" i="2"/>
  <c r="W170" i="2"/>
  <c r="BK170" i="2"/>
  <c r="N170" i="2"/>
  <c r="BF170" i="2" s="1"/>
  <c r="BI169" i="2"/>
  <c r="BH169" i="2"/>
  <c r="BG169" i="2"/>
  <c r="BF169" i="2"/>
  <c r="BE169" i="2"/>
  <c r="AA169" i="2"/>
  <c r="Y169" i="2"/>
  <c r="W169" i="2"/>
  <c r="BK169" i="2"/>
  <c r="N169" i="2"/>
  <c r="BI168" i="2"/>
  <c r="BH168" i="2"/>
  <c r="BG168" i="2"/>
  <c r="BE168" i="2"/>
  <c r="AA168" i="2"/>
  <c r="AA167" i="2" s="1"/>
  <c r="Y168" i="2"/>
  <c r="Y167" i="2" s="1"/>
  <c r="W168" i="2"/>
  <c r="W167" i="2" s="1"/>
  <c r="BK168" i="2"/>
  <c r="BK167" i="2" s="1"/>
  <c r="N167" i="2" s="1"/>
  <c r="N99" i="2" s="1"/>
  <c r="N168" i="2"/>
  <c r="BF168" i="2" s="1"/>
  <c r="BI166" i="2"/>
  <c r="BH166" i="2"/>
  <c r="BG166" i="2"/>
  <c r="BF166" i="2"/>
  <c r="BE166" i="2"/>
  <c r="AA166" i="2"/>
  <c r="Y166" i="2"/>
  <c r="W166" i="2"/>
  <c r="BK166" i="2"/>
  <c r="N166" i="2"/>
  <c r="BI165" i="2"/>
  <c r="BH165" i="2"/>
  <c r="BG165" i="2"/>
  <c r="BE165" i="2"/>
  <c r="AA165" i="2"/>
  <c r="AA164" i="2" s="1"/>
  <c r="Y165" i="2"/>
  <c r="Y164" i="2" s="1"/>
  <c r="W165" i="2"/>
  <c r="W164" i="2" s="1"/>
  <c r="BK165" i="2"/>
  <c r="BK164" i="2" s="1"/>
  <c r="N164" i="2" s="1"/>
  <c r="N98" i="2" s="1"/>
  <c r="N165" i="2"/>
  <c r="BF165" i="2" s="1"/>
  <c r="BI163" i="2"/>
  <c r="BH163" i="2"/>
  <c r="BG163" i="2"/>
  <c r="BE163" i="2"/>
  <c r="AA163" i="2"/>
  <c r="Y163" i="2"/>
  <c r="W163" i="2"/>
  <c r="BK163" i="2"/>
  <c r="N163" i="2"/>
  <c r="BF163" i="2" s="1"/>
  <c r="BI162" i="2"/>
  <c r="BH162" i="2"/>
  <c r="BG162" i="2"/>
  <c r="BF162" i="2"/>
  <c r="BE162" i="2"/>
  <c r="AA162" i="2"/>
  <c r="AA161" i="2" s="1"/>
  <c r="Y162" i="2"/>
  <c r="Y161" i="2" s="1"/>
  <c r="W162" i="2"/>
  <c r="W161" i="2" s="1"/>
  <c r="BK162" i="2"/>
  <c r="BK161" i="2" s="1"/>
  <c r="N161" i="2" s="1"/>
  <c r="N97" i="2" s="1"/>
  <c r="N162" i="2"/>
  <c r="BI160" i="2"/>
  <c r="BH160" i="2"/>
  <c r="BG160" i="2"/>
  <c r="BE160" i="2"/>
  <c r="AA160" i="2"/>
  <c r="Y160" i="2"/>
  <c r="W160" i="2"/>
  <c r="BK160" i="2"/>
  <c r="N160" i="2"/>
  <c r="BF160" i="2" s="1"/>
  <c r="BI159" i="2"/>
  <c r="BH159" i="2"/>
  <c r="BG159" i="2"/>
  <c r="BF159" i="2"/>
  <c r="BE159" i="2"/>
  <c r="AA159" i="2"/>
  <c r="AA158" i="2" s="1"/>
  <c r="AA157" i="2" s="1"/>
  <c r="Y159" i="2"/>
  <c r="Y158" i="2" s="1"/>
  <c r="W159" i="2"/>
  <c r="W158" i="2" s="1"/>
  <c r="BK159" i="2"/>
  <c r="BK158" i="2" s="1"/>
  <c r="N159" i="2"/>
  <c r="BI156" i="2"/>
  <c r="BH156" i="2"/>
  <c r="BG156" i="2"/>
  <c r="BF156" i="2"/>
  <c r="BE156" i="2"/>
  <c r="AA156" i="2"/>
  <c r="AA155" i="2" s="1"/>
  <c r="Y156" i="2"/>
  <c r="Y155" i="2" s="1"/>
  <c r="W156" i="2"/>
  <c r="W155" i="2" s="1"/>
  <c r="BK156" i="2"/>
  <c r="BK155" i="2" s="1"/>
  <c r="N155" i="2" s="1"/>
  <c r="N94" i="2" s="1"/>
  <c r="N156" i="2"/>
  <c r="BI154" i="2"/>
  <c r="BH154" i="2"/>
  <c r="BG154" i="2"/>
  <c r="BF154" i="2"/>
  <c r="BE154" i="2"/>
  <c r="AA154" i="2"/>
  <c r="AA153" i="2" s="1"/>
  <c r="Y154" i="2"/>
  <c r="Y153" i="2" s="1"/>
  <c r="W154" i="2"/>
  <c r="W153" i="2" s="1"/>
  <c r="BK154" i="2"/>
  <c r="BK153" i="2" s="1"/>
  <c r="N153" i="2" s="1"/>
  <c r="N93" i="2" s="1"/>
  <c r="N154" i="2"/>
  <c r="BI152" i="2"/>
  <c r="BH152" i="2"/>
  <c r="BG152" i="2"/>
  <c r="BE152" i="2"/>
  <c r="AA152" i="2"/>
  <c r="Y152" i="2"/>
  <c r="W152" i="2"/>
  <c r="BK152" i="2"/>
  <c r="N152" i="2"/>
  <c r="BF152" i="2" s="1"/>
  <c r="BI151" i="2"/>
  <c r="BH151" i="2"/>
  <c r="BG151" i="2"/>
  <c r="BF151" i="2"/>
  <c r="BE151" i="2"/>
  <c r="AA151" i="2"/>
  <c r="Y151" i="2"/>
  <c r="W151" i="2"/>
  <c r="BK151" i="2"/>
  <c r="N151" i="2"/>
  <c r="BI150" i="2"/>
  <c r="BH150" i="2"/>
  <c r="BG150" i="2"/>
  <c r="BE150" i="2"/>
  <c r="AA150" i="2"/>
  <c r="Y150" i="2"/>
  <c r="W150" i="2"/>
  <c r="BK150" i="2"/>
  <c r="N150" i="2"/>
  <c r="BF150" i="2" s="1"/>
  <c r="BI149" i="2"/>
  <c r="BH149" i="2"/>
  <c r="BG149" i="2"/>
  <c r="BF149" i="2"/>
  <c r="BE149" i="2"/>
  <c r="AA149" i="2"/>
  <c r="Y149" i="2"/>
  <c r="W149" i="2"/>
  <c r="BK149" i="2"/>
  <c r="N149" i="2"/>
  <c r="BI148" i="2"/>
  <c r="BH148" i="2"/>
  <c r="BG148" i="2"/>
  <c r="BE148" i="2"/>
  <c r="AA148" i="2"/>
  <c r="Y148" i="2"/>
  <c r="W148" i="2"/>
  <c r="BK148" i="2"/>
  <c r="N148" i="2"/>
  <c r="BF148" i="2" s="1"/>
  <c r="BI147" i="2"/>
  <c r="BH147" i="2"/>
  <c r="BG147" i="2"/>
  <c r="BF147" i="2"/>
  <c r="BE147" i="2"/>
  <c r="AA147" i="2"/>
  <c r="Y147" i="2"/>
  <c r="W147" i="2"/>
  <c r="BK147" i="2"/>
  <c r="N147" i="2"/>
  <c r="BI146" i="2"/>
  <c r="BH146" i="2"/>
  <c r="BG146" i="2"/>
  <c r="BE146" i="2"/>
  <c r="AA146" i="2"/>
  <c r="Y146" i="2"/>
  <c r="W146" i="2"/>
  <c r="BK146" i="2"/>
  <c r="N146" i="2"/>
  <c r="BF146" i="2" s="1"/>
  <c r="BI145" i="2"/>
  <c r="BH145" i="2"/>
  <c r="BG145" i="2"/>
  <c r="BF145" i="2"/>
  <c r="BE145" i="2"/>
  <c r="AA145" i="2"/>
  <c r="Y145" i="2"/>
  <c r="W145" i="2"/>
  <c r="BK145" i="2"/>
  <c r="N145" i="2"/>
  <c r="BI144" i="2"/>
  <c r="BH144" i="2"/>
  <c r="BG144" i="2"/>
  <c r="BE144" i="2"/>
  <c r="AA144" i="2"/>
  <c r="Y144" i="2"/>
  <c r="W144" i="2"/>
  <c r="BK144" i="2"/>
  <c r="N144" i="2"/>
  <c r="BF144" i="2" s="1"/>
  <c r="BI143" i="2"/>
  <c r="BH143" i="2"/>
  <c r="BG143" i="2"/>
  <c r="BF143" i="2"/>
  <c r="BE143" i="2"/>
  <c r="AA143" i="2"/>
  <c r="Y143" i="2"/>
  <c r="W143" i="2"/>
  <c r="BK143" i="2"/>
  <c r="N143" i="2"/>
  <c r="BI142" i="2"/>
  <c r="BH142" i="2"/>
  <c r="BG142" i="2"/>
  <c r="BE142" i="2"/>
  <c r="AA142" i="2"/>
  <c r="Y142" i="2"/>
  <c r="W142" i="2"/>
  <c r="BK142" i="2"/>
  <c r="N142" i="2"/>
  <c r="BF142" i="2" s="1"/>
  <c r="BI141" i="2"/>
  <c r="BH141" i="2"/>
  <c r="BG141" i="2"/>
  <c r="BF141" i="2"/>
  <c r="BE141" i="2"/>
  <c r="AA141" i="2"/>
  <c r="Y141" i="2"/>
  <c r="W141" i="2"/>
  <c r="BK141" i="2"/>
  <c r="N141" i="2"/>
  <c r="BI140" i="2"/>
  <c r="BH140" i="2"/>
  <c r="BG140" i="2"/>
  <c r="BE140" i="2"/>
  <c r="AA140" i="2"/>
  <c r="AA139" i="2" s="1"/>
  <c r="Y140" i="2"/>
  <c r="Y139" i="2" s="1"/>
  <c r="W140" i="2"/>
  <c r="W139" i="2" s="1"/>
  <c r="BK140" i="2"/>
  <c r="BK139" i="2" s="1"/>
  <c r="N139" i="2" s="1"/>
  <c r="N92" i="2" s="1"/>
  <c r="N140" i="2"/>
  <c r="BF140" i="2" s="1"/>
  <c r="BI138" i="2"/>
  <c r="BH138" i="2"/>
  <c r="BG138" i="2"/>
  <c r="BE138" i="2"/>
  <c r="AA138" i="2"/>
  <c r="Y138" i="2"/>
  <c r="W138" i="2"/>
  <c r="BK138" i="2"/>
  <c r="N138" i="2"/>
  <c r="BF138" i="2" s="1"/>
  <c r="BI137" i="2"/>
  <c r="BH137" i="2"/>
  <c r="BG137" i="2"/>
  <c r="BF137" i="2"/>
  <c r="BE137" i="2"/>
  <c r="AA137" i="2"/>
  <c r="Y137" i="2"/>
  <c r="W137" i="2"/>
  <c r="BK137" i="2"/>
  <c r="N137" i="2"/>
  <c r="BI136" i="2"/>
  <c r="BH136" i="2"/>
  <c r="BG136" i="2"/>
  <c r="BE136" i="2"/>
  <c r="AA136" i="2"/>
  <c r="AA135" i="2" s="1"/>
  <c r="Y136" i="2"/>
  <c r="Y135" i="2" s="1"/>
  <c r="W136" i="2"/>
  <c r="W135" i="2" s="1"/>
  <c r="BK136" i="2"/>
  <c r="BK135" i="2" s="1"/>
  <c r="N135" i="2" s="1"/>
  <c r="N91" i="2" s="1"/>
  <c r="N136" i="2"/>
  <c r="BF136" i="2" s="1"/>
  <c r="BI134" i="2"/>
  <c r="BH134" i="2"/>
  <c r="BG134" i="2"/>
  <c r="BF134" i="2"/>
  <c r="BE134" i="2"/>
  <c r="AA134" i="2"/>
  <c r="Y134" i="2"/>
  <c r="W134" i="2"/>
  <c r="BK134" i="2"/>
  <c r="N134" i="2"/>
  <c r="BI133" i="2"/>
  <c r="BH133" i="2"/>
  <c r="BG133" i="2"/>
  <c r="BE133" i="2"/>
  <c r="AA133" i="2"/>
  <c r="AA132" i="2" s="1"/>
  <c r="Y133" i="2"/>
  <c r="Y132" i="2" s="1"/>
  <c r="W133" i="2"/>
  <c r="W132" i="2" s="1"/>
  <c r="BK133" i="2"/>
  <c r="BK132" i="2" s="1"/>
  <c r="N132" i="2" s="1"/>
  <c r="N90" i="2" s="1"/>
  <c r="N133" i="2"/>
  <c r="BF133" i="2" s="1"/>
  <c r="BI131" i="2"/>
  <c r="BH131" i="2"/>
  <c r="BG131" i="2"/>
  <c r="BE131" i="2"/>
  <c r="AA131" i="2"/>
  <c r="Y131" i="2"/>
  <c r="W131" i="2"/>
  <c r="BK131" i="2"/>
  <c r="N131" i="2"/>
  <c r="BF131" i="2" s="1"/>
  <c r="BI130" i="2"/>
  <c r="BH130" i="2"/>
  <c r="BG130" i="2"/>
  <c r="BF130" i="2"/>
  <c r="BE130" i="2"/>
  <c r="AA130" i="2"/>
  <c r="AA129" i="2" s="1"/>
  <c r="Y130" i="2"/>
  <c r="Y129" i="2" s="1"/>
  <c r="W130" i="2"/>
  <c r="W129" i="2" s="1"/>
  <c r="BK130" i="2"/>
  <c r="BK129" i="2" s="1"/>
  <c r="N130" i="2"/>
  <c r="F121" i="2"/>
  <c r="F119" i="2"/>
  <c r="BI109" i="2"/>
  <c r="BH109" i="2"/>
  <c r="BG109" i="2"/>
  <c r="BE109" i="2"/>
  <c r="BI108" i="2"/>
  <c r="BH108" i="2"/>
  <c r="BG108" i="2"/>
  <c r="BE108" i="2"/>
  <c r="BI107" i="2"/>
  <c r="BH107" i="2"/>
  <c r="BG107" i="2"/>
  <c r="BE107" i="2"/>
  <c r="BI106" i="2"/>
  <c r="BH106" i="2"/>
  <c r="BG106" i="2"/>
  <c r="BE106" i="2"/>
  <c r="BI105" i="2"/>
  <c r="BH105" i="2"/>
  <c r="BG105" i="2"/>
  <c r="BE105" i="2"/>
  <c r="BI104" i="2"/>
  <c r="H35" i="2" s="1"/>
  <c r="BD88" i="1" s="1"/>
  <c r="BD87" i="1" s="1"/>
  <c r="W35" i="1" s="1"/>
  <c r="BH104" i="2"/>
  <c r="H34" i="2" s="1"/>
  <c r="BC88" i="1" s="1"/>
  <c r="BC87" i="1" s="1"/>
  <c r="BG104" i="2"/>
  <c r="H33" i="2" s="1"/>
  <c r="BB88" i="1" s="1"/>
  <c r="BB87" i="1" s="1"/>
  <c r="BE104" i="2"/>
  <c r="M31" i="2" s="1"/>
  <c r="AV88" i="1" s="1"/>
  <c r="F80" i="2"/>
  <c r="F78" i="2"/>
  <c r="O20" i="2"/>
  <c r="E20" i="2"/>
  <c r="M83" i="2" s="1"/>
  <c r="O19" i="2"/>
  <c r="O17" i="2"/>
  <c r="E17" i="2"/>
  <c r="M82" i="2" s="1"/>
  <c r="O16" i="2"/>
  <c r="O14" i="2"/>
  <c r="E14" i="2"/>
  <c r="F83" i="2" s="1"/>
  <c r="O13" i="2"/>
  <c r="O11" i="2"/>
  <c r="E11" i="2"/>
  <c r="F123" i="2" s="1"/>
  <c r="O10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N129" i="2" l="1"/>
  <c r="N89" i="2" s="1"/>
  <c r="BK128" i="2"/>
  <c r="W128" i="2"/>
  <c r="W127" i="2" s="1"/>
  <c r="AU88" i="1" s="1"/>
  <c r="AU87" i="1" s="1"/>
  <c r="N158" i="2"/>
  <c r="N96" i="2" s="1"/>
  <c r="BK157" i="2"/>
  <c r="N157" i="2" s="1"/>
  <c r="N95" i="2" s="1"/>
  <c r="W33" i="1"/>
  <c r="AX87" i="1"/>
  <c r="Y128" i="2"/>
  <c r="Y127" i="2" s="1"/>
  <c r="W157" i="2"/>
  <c r="AY87" i="1"/>
  <c r="W34" i="1"/>
  <c r="AA128" i="2"/>
  <c r="AA127" i="2" s="1"/>
  <c r="Y157" i="2"/>
  <c r="F82" i="2"/>
  <c r="M123" i="2"/>
  <c r="F124" i="2"/>
  <c r="H31" i="2"/>
  <c r="AZ88" i="1" s="1"/>
  <c r="AZ87" i="1" s="1"/>
  <c r="M121" i="2"/>
  <c r="M124" i="2"/>
  <c r="AV87" i="1" l="1"/>
  <c r="N128" i="2"/>
  <c r="N88" i="2" s="1"/>
  <c r="BK127" i="2"/>
  <c r="N127" i="2" s="1"/>
  <c r="N87" i="2" s="1"/>
  <c r="N108" i="2" l="1"/>
  <c r="BF108" i="2" s="1"/>
  <c r="N106" i="2"/>
  <c r="BF106" i="2" s="1"/>
  <c r="N104" i="2"/>
  <c r="N109" i="2"/>
  <c r="BF109" i="2" s="1"/>
  <c r="N107" i="2"/>
  <c r="BF107" i="2" s="1"/>
  <c r="N105" i="2"/>
  <c r="BF105" i="2" s="1"/>
  <c r="M26" i="2"/>
  <c r="N103" i="2" l="1"/>
  <c r="BF104" i="2"/>
  <c r="H32" i="2" l="1"/>
  <c r="BA88" i="1" s="1"/>
  <c r="BA87" i="1" s="1"/>
  <c r="M32" i="2"/>
  <c r="AW88" i="1" s="1"/>
  <c r="AT88" i="1" s="1"/>
  <c r="M27" i="2"/>
  <c r="L111" i="2"/>
  <c r="AS88" i="1" l="1"/>
  <c r="AS87" i="1" s="1"/>
  <c r="M29" i="2"/>
  <c r="W32" i="1"/>
  <c r="AW87" i="1"/>
  <c r="AK32" i="1" l="1"/>
  <c r="AT87" i="1"/>
  <c r="AG88" i="1"/>
  <c r="L37" i="2"/>
  <c r="AG87" i="1" l="1"/>
  <c r="AN88" i="1"/>
  <c r="AK26" i="1" l="1"/>
  <c r="AG94" i="1"/>
  <c r="AG93" i="1"/>
  <c r="AG92" i="1"/>
  <c r="AG91" i="1"/>
  <c r="AN87" i="1"/>
  <c r="AV93" i="1" l="1"/>
  <c r="BY93" i="1" s="1"/>
  <c r="CD93" i="1"/>
  <c r="AV94" i="1"/>
  <c r="BY94" i="1" s="1"/>
  <c r="CD94" i="1"/>
  <c r="CD91" i="1"/>
  <c r="AV91" i="1"/>
  <c r="BY91" i="1" s="1"/>
  <c r="AG90" i="1"/>
  <c r="AN91" i="1"/>
  <c r="CD92" i="1"/>
  <c r="AV92" i="1"/>
  <c r="BY92" i="1" s="1"/>
  <c r="AK27" i="1" l="1"/>
  <c r="AK29" i="1" s="1"/>
  <c r="AK37" i="1" s="1"/>
  <c r="AG96" i="1"/>
  <c r="AN94" i="1"/>
  <c r="AN93" i="1"/>
  <c r="AK31" i="1"/>
  <c r="AN92" i="1"/>
  <c r="AN90" i="1" s="1"/>
  <c r="AN96" i="1" s="1"/>
  <c r="W31" i="1"/>
</calcChain>
</file>

<file path=xl/sharedStrings.xml><?xml version="1.0" encoding="utf-8"?>
<sst xmlns="http://schemas.openxmlformats.org/spreadsheetml/2006/main" count="908" uniqueCount="284">
  <si>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</si>
  <si>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</si>
  <si>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</si>
  <si>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</si>
  <si>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</si>
  <si>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</si>
  <si>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</si>
  <si>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</si>
  <si>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</si>
  <si>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</si>
  <si>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</si>
  <si>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</si>
  <si>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</si>
  <si>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</si>
  <si>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</si>
  <si>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IMPORT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</si>
  <si>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</si>
  <si>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</si>
  <si>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podlahy v kuchyni MŠ Malinovského</t>
  </si>
  <si>
    <t>JKSO:</t>
  </si>
  <si>
    <t/>
  </si>
  <si>
    <t>KS:</t>
  </si>
  <si>
    <t>Miesto:</t>
  </si>
  <si>
    <t xml:space="preserve"> </t>
  </si>
  <si>
    <t>Dátum:</t>
  </si>
  <si>
    <t>16. 8. 2017</t>
  </si>
  <si>
    <t>Objednávateľ:</t>
  </si>
  <si>
    <t>IČO: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</si>
  <si>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</si>
  <si>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</si>
  <si>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</si>
  <si>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</si>
  <si>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</si>
  <si>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</si>
  <si>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</si>
  <si>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</si>
  <si>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</si>
  <si>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</si>
  <si>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</si>
  <si>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</si>
  <si>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</si>
  <si>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</si>
  <si>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</si>
  <si>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</si>
  <si>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</si>
  <si>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</si>
  <si>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</si>
  <si>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</si>
  <si>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</si>
  <si>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</si>
  <si>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</si>
  <si>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</si>
  <si>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</si>
  <si>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</si>
  <si>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</si>
  <si>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</si>
  <si>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</si>
  <si>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</si>
  <si>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</si>
  <si>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</si>
  <si>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</si>
  <si>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</si>
  <si>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</si>
  <si>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</si>
  <si>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</si>
  <si>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</si>
  <si>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</si>
  <si>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</si>
  <si>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</si>
  <si>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</si>
  <si>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</si>
  <si>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</si>
  <si>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</si>
  <si>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</si>
  <si>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</si>
  <si>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</si>
  <si>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{e5e5d0ff-8f38-4a4a-b4a3-2aff8c025eac}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</si>
  <si>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</si>
  <si>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</si>
  <si>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</si>
  <si>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</si>
  <si>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</si>
  <si>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</si>
  <si>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</si>
  <si>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</si>
  <si>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</si>
  <si>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</si>
  <si>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</si>
  <si>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</si>
  <si>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</si>
  <si>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</si>
  <si>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</si>
  <si>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</si>
  <si>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</si>
  <si>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</si>
  <si>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</si>
  <si>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</si>
  <si>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</si>
  <si>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</si>
  <si>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</si>
  <si>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</si>
  <si>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</si>
  <si>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</si>
  <si>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</si>
  <si>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</si>
  <si>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</si>
  <si>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</si>
  <si>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</si>
  <si>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OST - Ostatné</t>
  </si>
  <si>
    <t>PSV - Práce a dodávky PSV</t>
  </si>
  <si>
    <t xml:space="preserve">    711 - Izolácie proti vode a vlhkosti</t>
  </si>
  <si>
    <t xml:space="preserve">    721 - Zdravotech. vnútorná kanalizácia</t>
  </si>
  <si>
    <t xml:space="preserve">    725 - Zdravotechnika - zariaď. predmety</t>
  </si>
  <si>
    <t xml:space="preserve">    771 - Podlahy z dlaždíc</t>
  </si>
  <si>
    <t xml:space="preserve">    781 - Dokončovacie práce a obklady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</si>
  <si>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</si>
  <si>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</si>
  <si>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</si>
  <si>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</si>
  <si>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</si>
  <si>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</si>
  <si>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</si>
  <si>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</si>
  <si>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</si>
  <si>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</si>
  <si>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</si>
  <si>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</si>
  <si>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</si>
  <si>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</si>
  <si>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</si>
  <si>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</si>
  <si>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</si>
  <si>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</si>
  <si>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</si>
  <si>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</si>
  <si>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</si>
  <si>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</si>
  <si>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</si>
  <si>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</si>
  <si>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</si>
  <si>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</si>
  <si>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</si>
  <si>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130301001</t>
  </si>
  <si>
    <t>Výkop jamy a ryhy v obmedzenom priestore horn. tr.4 ručne</t>
  </si>
  <si>
    <t>m3</t>
  </si>
  <si>
    <t>4</t>
  </si>
  <si>
    <t>1364428961</t>
  </si>
  <si>
    <t>162201101</t>
  </si>
  <si>
    <t>Vodorovné premiestnenie výkopku z horniny 1-4 do 20m</t>
  </si>
  <si>
    <t>1406356965</t>
  </si>
  <si>
    <t>3</t>
  </si>
  <si>
    <t>273362021</t>
  </si>
  <si>
    <t>Výstuž potkladného betonu zo zvár. sietí KARI 4/150/150</t>
  </si>
  <si>
    <t>m2</t>
  </si>
  <si>
    <t>-2023777347</t>
  </si>
  <si>
    <t>274313521</t>
  </si>
  <si>
    <t>Vyplnenie ryhy pre kanalizáciu betonom prostý tr.C 12/15 + obsyp potrubia</t>
  </si>
  <si>
    <t>-1258768341</t>
  </si>
  <si>
    <t>5</t>
  </si>
  <si>
    <t>631312611</t>
  </si>
  <si>
    <t>Mazanina z betónu prostého tr.C 16/20 hr.nad 50 do 80 mm</t>
  </si>
  <si>
    <t>-825680103</t>
  </si>
  <si>
    <t>6</t>
  </si>
  <si>
    <t>632401924</t>
  </si>
  <si>
    <t>Príplatok za sklon poteru</t>
  </si>
  <si>
    <t>-1090259533</t>
  </si>
  <si>
    <t>7</t>
  </si>
  <si>
    <t>632451023</t>
  </si>
  <si>
    <t>Vyrovnávací poter muriva hr 40 mm</t>
  </si>
  <si>
    <t>-1375855799</t>
  </si>
  <si>
    <t>8</t>
  </si>
  <si>
    <t>965043341</t>
  </si>
  <si>
    <t>Búranie podkladov pod dlažby, liatych dlažieb a mazanín,betón s poterom,teracom hr.do 100 mm, plochy nad 4 m2  -2,20000t</t>
  </si>
  <si>
    <t>201727106</t>
  </si>
  <si>
    <t>9</t>
  </si>
  <si>
    <t>965049110</t>
  </si>
  <si>
    <t>Príplatok za búranie betónovej mazaniny so zváranou sieťou alebo rabicovým pletivom hr.do 100 mm</t>
  </si>
  <si>
    <t>-385420749</t>
  </si>
  <si>
    <t>10</t>
  </si>
  <si>
    <t>965081712</t>
  </si>
  <si>
    <t>Búranie dlažieb, bez podklad. lôžka z xylolit., alebo keramických dlaždíc hr. do 10 mm,  -0,02000t</t>
  </si>
  <si>
    <t>-872896261</t>
  </si>
  <si>
    <t>11</t>
  </si>
  <si>
    <t>971042431</t>
  </si>
  <si>
    <t>Vybúranie otvoru v betónových priečkach a stenách plochy do 0, 25 m2,hr.do 150 mm,  -0,08200t</t>
  </si>
  <si>
    <t>ks</t>
  </si>
  <si>
    <t>-738738815</t>
  </si>
  <si>
    <t>12</t>
  </si>
  <si>
    <t>971042461</t>
  </si>
  <si>
    <t>Vybúranie otvoru v betónových priečkach a stenách plochy do 0, 25 m2,hr.do 600 mm,  -0,33000t</t>
  </si>
  <si>
    <t>-291384458</t>
  </si>
  <si>
    <t>13</t>
  </si>
  <si>
    <t>974042587</t>
  </si>
  <si>
    <t>Vysekanie rýh v betónovej dlažbe do hĺbky 250mm a šírky do 300mm,  -0,22000t</t>
  </si>
  <si>
    <t>m</t>
  </si>
  <si>
    <t>538704083</t>
  </si>
  <si>
    <t>14</t>
  </si>
  <si>
    <t>979011131</t>
  </si>
  <si>
    <t>Zvislá doprava sutiny po schodoch ručne do 3.5 m</t>
  </si>
  <si>
    <t>t</t>
  </si>
  <si>
    <t>-2008222434</t>
  </si>
  <si>
    <t>15</t>
  </si>
  <si>
    <t>979081111</t>
  </si>
  <si>
    <t>Odvoz sutiny a vybúraných hmôt na skládku do 1 km</t>
  </si>
  <si>
    <t>-557835238</t>
  </si>
  <si>
    <t>16</t>
  </si>
  <si>
    <t>979081121</t>
  </si>
  <si>
    <t>Odvoz sutiny a vybúraných hmôt na skládku za každý ďalší 1 km</t>
  </si>
  <si>
    <t>601547006</t>
  </si>
  <si>
    <t>17</t>
  </si>
  <si>
    <t>979082111</t>
  </si>
  <si>
    <t>Vnútrostavenisková doprava sutiny a vybúraných hmôt do 10 m</t>
  </si>
  <si>
    <t>-367533854</t>
  </si>
  <si>
    <t>18</t>
  </si>
  <si>
    <t>979082121</t>
  </si>
  <si>
    <t>Vnútrostavenisková doprava sutiny a vybúraných hmôt za každých ďalších 5 m</t>
  </si>
  <si>
    <t>-327729469</t>
  </si>
  <si>
    <t>19</t>
  </si>
  <si>
    <t>979089012</t>
  </si>
  <si>
    <t>Poplatok za skladovanie - betón, tehly, dlaždice (17 01 ), ostatné</t>
  </si>
  <si>
    <t>-377593112</t>
  </si>
  <si>
    <t>979089713</t>
  </si>
  <si>
    <t>Prenájom kontajneru 7 m3</t>
  </si>
  <si>
    <t>-2129091651</t>
  </si>
  <si>
    <t>21</t>
  </si>
  <si>
    <t>998011001</t>
  </si>
  <si>
    <t>Presun hmôt pre budovy JKSO 801, 803,812,zvislá konštr.z tehál,tvárnic,z kovu výšky do 6 m</t>
  </si>
  <si>
    <t>705554774</t>
  </si>
  <si>
    <t>22</t>
  </si>
  <si>
    <t>HZS000113</t>
  </si>
  <si>
    <t>Demontáž a zpätná montáž technologického zariadenia</t>
  </si>
  <si>
    <t>hod</t>
  </si>
  <si>
    <t>946653395</t>
  </si>
  <si>
    <t>23</t>
  </si>
  <si>
    <t>711111011</t>
  </si>
  <si>
    <t>Izolácia proti zemnej vlhkosti vodorovná asfaltovou suspenziou za studena dvojnásobná</t>
  </si>
  <si>
    <t>-1981085037</t>
  </si>
  <si>
    <t>24</t>
  </si>
  <si>
    <t>M</t>
  </si>
  <si>
    <t>1116332000</t>
  </si>
  <si>
    <t>Suspenzia asfaltová SA 4 GUMOASFALT v sudoch do 150kg</t>
  </si>
  <si>
    <t>1872849860</t>
  </si>
  <si>
    <t>25</t>
  </si>
  <si>
    <t>721170909</t>
  </si>
  <si>
    <t>Oprava odpadového potrubia novodurového vsadenie odbočky do potrubia D 110, D 114</t>
  </si>
  <si>
    <t>2129974735</t>
  </si>
  <si>
    <t>26</t>
  </si>
  <si>
    <t>721171109</t>
  </si>
  <si>
    <t>Potrubie z novodurových rúr TPD 5-177-67 odpadové hrdlové D 110x2, 2</t>
  </si>
  <si>
    <t>1358337789</t>
  </si>
  <si>
    <t>27</t>
  </si>
  <si>
    <t>725869204</t>
  </si>
  <si>
    <t>Montáž podlahovej vpuste DN 100</t>
  </si>
  <si>
    <t>106827047</t>
  </si>
  <si>
    <t>28</t>
  </si>
  <si>
    <t>5516170200</t>
  </si>
  <si>
    <t>Uzávierka zápachová T 1022 D 100 mm</t>
  </si>
  <si>
    <t>-1765922991</t>
  </si>
  <si>
    <t>29</t>
  </si>
  <si>
    <t>771575207</t>
  </si>
  <si>
    <t>Montáž podláh z dlaždíc keram. ukladanie do tmelu bez povrchovej úpravy alebo glaz., reliéf. 200x200 mm</t>
  </si>
  <si>
    <t>718149560</t>
  </si>
  <si>
    <t>30</t>
  </si>
  <si>
    <t>5976456000</t>
  </si>
  <si>
    <t>Dlaždice keramické s protišmykovým povrchom líca úprava 1 A 150x150x11 2 Ia</t>
  </si>
  <si>
    <t>1907503675</t>
  </si>
  <si>
    <t>31</t>
  </si>
  <si>
    <t>998771101</t>
  </si>
  <si>
    <t>Presun hmôt pre podlahy z dlaždíc v objektoch výšky do 6m</t>
  </si>
  <si>
    <t>-1099061893</t>
  </si>
  <si>
    <t>32</t>
  </si>
  <si>
    <t>781491013</t>
  </si>
  <si>
    <t>Montáž dilatacié poteru okolo stien EPS 10 mm</t>
  </si>
  <si>
    <t>708901170</t>
  </si>
  <si>
    <t>33</t>
  </si>
  <si>
    <t>781491113</t>
  </si>
  <si>
    <t>Dodávka a montáž dilatačného profilu pre dlažbu do tmelu - dilatácia</t>
  </si>
  <si>
    <t>1468205912</t>
  </si>
  <si>
    <t>34</t>
  </si>
  <si>
    <t>781491114</t>
  </si>
  <si>
    <t>Dodávka a montáž prechodového profilu</t>
  </si>
  <si>
    <t>553688066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</si>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</sst>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4" fillId="0" borderId="25" xfId="0" applyFont="1" applyBorder="1" applyAlignment="1" applyProtection="1">
      <alignment horizontal="center" vertical="center"/>
    </xf>
    <xf numFmtId="49" fontId="34" fillId="0" borderId="25" xfId="0" applyNumberFormat="1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center" vertical="center" wrapText="1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23" fillId="0" borderId="0" xfId="0" applyNumberFormat="1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</xf>
    <xf numFmtId="0" fontId="34" fillId="0" borderId="25" xfId="0" applyFont="1" applyBorder="1" applyAlignment="1" applyProtection="1">
      <alignment horizontal="left" vertical="center" wrapText="1"/>
    </xf>
    <xf numFmtId="167" fontId="34" fillId="4" borderId="25" xfId="0" applyNumberFormat="1" applyFont="1" applyFill="1" applyBorder="1" applyAlignment="1" applyProtection="1">
      <alignment vertical="center"/>
      <protection locked="0"/>
    </xf>
    <xf numFmtId="167" fontId="34" fillId="4" borderId="25" xfId="0" applyNumberFormat="1" applyFont="1" applyFill="1" applyBorder="1" applyAlignment="1" applyProtection="1">
      <alignment vertical="center"/>
    </xf>
    <xf numFmtId="167" fontId="34" fillId="0" borderId="25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1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R2" s="181" t="s">
        <v>8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95" t="s">
        <v>11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96"/>
      <c r="AJ4" s="196"/>
      <c r="AK4" s="196"/>
      <c r="AL4" s="196"/>
      <c r="AM4" s="196"/>
      <c r="AN4" s="196"/>
      <c r="AO4" s="196"/>
      <c r="AP4" s="196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217" t="s">
        <v>15</v>
      </c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5"/>
      <c r="AQ5" s="22"/>
      <c r="BE5" s="215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219" t="s">
        <v>18</v>
      </c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5"/>
      <c r="AQ6" s="22"/>
      <c r="BE6" s="216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216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216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216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216"/>
      <c r="BS10" s="17" t="s">
        <v>9</v>
      </c>
    </row>
    <row r="11" spans="1:73" ht="18.399999999999999" customHeight="1">
      <c r="B11" s="21"/>
      <c r="C11" s="25"/>
      <c r="D11" s="25"/>
      <c r="E11" s="27" t="s">
        <v>23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28</v>
      </c>
      <c r="AL11" s="25"/>
      <c r="AM11" s="25"/>
      <c r="AN11" s="27" t="s">
        <v>20</v>
      </c>
      <c r="AO11" s="25"/>
      <c r="AP11" s="25"/>
      <c r="AQ11" s="22"/>
      <c r="BE11" s="216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216"/>
      <c r="BS12" s="17" t="s">
        <v>9</v>
      </c>
    </row>
    <row r="13" spans="1:73" ht="14.45" customHeight="1">
      <c r="B13" s="21"/>
      <c r="C13" s="25"/>
      <c r="D13" s="29" t="s">
        <v>29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30</v>
      </c>
      <c r="AO13" s="25"/>
      <c r="AP13" s="25"/>
      <c r="AQ13" s="22"/>
      <c r="BE13" s="216"/>
      <c r="BS13" s="17" t="s">
        <v>9</v>
      </c>
    </row>
    <row r="14" spans="1:73" ht="15">
      <c r="B14" s="21"/>
      <c r="C14" s="25"/>
      <c r="D14" s="25"/>
      <c r="E14" s="220" t="s">
        <v>30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9" t="s">
        <v>28</v>
      </c>
      <c r="AL14" s="25"/>
      <c r="AM14" s="25"/>
      <c r="AN14" s="31" t="s">
        <v>30</v>
      </c>
      <c r="AO14" s="25"/>
      <c r="AP14" s="25"/>
      <c r="AQ14" s="22"/>
      <c r="BE14" s="216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216"/>
      <c r="BS15" s="17" t="s">
        <v>6</v>
      </c>
    </row>
    <row r="16" spans="1:73" ht="14.45" customHeight="1">
      <c r="B16" s="21"/>
      <c r="C16" s="25"/>
      <c r="D16" s="29" t="s">
        <v>31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216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28</v>
      </c>
      <c r="AL17" s="25"/>
      <c r="AM17" s="25"/>
      <c r="AN17" s="27" t="s">
        <v>20</v>
      </c>
      <c r="AO17" s="25"/>
      <c r="AP17" s="25"/>
      <c r="AQ17" s="22"/>
      <c r="BE17" s="216"/>
      <c r="BS17" s="17" t="s">
        <v>32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216"/>
      <c r="BS18" s="17" t="s">
        <v>33</v>
      </c>
    </row>
    <row r="19" spans="2:71" ht="14.45" customHeight="1">
      <c r="B19" s="21"/>
      <c r="C19" s="25"/>
      <c r="D19" s="29" t="s">
        <v>34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216"/>
      <c r="BS19" s="17" t="s">
        <v>33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28</v>
      </c>
      <c r="AL20" s="25"/>
      <c r="AM20" s="25"/>
      <c r="AN20" s="27" t="s">
        <v>20</v>
      </c>
      <c r="AO20" s="25"/>
      <c r="AP20" s="25"/>
      <c r="AQ20" s="22"/>
      <c r="BE20" s="216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216"/>
    </row>
    <row r="22" spans="2:71" ht="15">
      <c r="B22" s="21"/>
      <c r="C22" s="25"/>
      <c r="D22" s="29" t="s">
        <v>35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216"/>
    </row>
    <row r="23" spans="2:71" ht="22.5" customHeight="1">
      <c r="B23" s="21"/>
      <c r="C23" s="25"/>
      <c r="D23" s="25"/>
      <c r="E23" s="222" t="s">
        <v>20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5"/>
      <c r="AP23" s="25"/>
      <c r="AQ23" s="22"/>
      <c r="BE23" s="216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216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216"/>
    </row>
    <row r="26" spans="2:71" ht="14.45" customHeight="1">
      <c r="B26" s="21"/>
      <c r="C26" s="25"/>
      <c r="D26" s="33" t="s">
        <v>36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23">
        <f>ROUND(AG87,2)</f>
        <v>0</v>
      </c>
      <c r="AL26" s="218"/>
      <c r="AM26" s="218"/>
      <c r="AN26" s="218"/>
      <c r="AO26" s="218"/>
      <c r="AP26" s="25"/>
      <c r="AQ26" s="22"/>
      <c r="BE26" s="216"/>
    </row>
    <row r="27" spans="2:71" ht="14.45" customHeight="1">
      <c r="B27" s="21"/>
      <c r="C27" s="25"/>
      <c r="D27" s="33" t="s">
        <v>37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23">
        <f>ROUND(AG90,2)</f>
        <v>0</v>
      </c>
      <c r="AL27" s="223"/>
      <c r="AM27" s="223"/>
      <c r="AN27" s="223"/>
      <c r="AO27" s="223"/>
      <c r="AP27" s="25"/>
      <c r="AQ27" s="22"/>
      <c r="BE27" s="216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16"/>
    </row>
    <row r="29" spans="2:71" s="1" customFormat="1" ht="25.9" customHeight="1">
      <c r="B29" s="34"/>
      <c r="C29" s="35"/>
      <c r="D29" s="37" t="s">
        <v>38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24">
        <f>ROUND(AK26+AK27,2)</f>
        <v>0</v>
      </c>
      <c r="AL29" s="225"/>
      <c r="AM29" s="225"/>
      <c r="AN29" s="225"/>
      <c r="AO29" s="225"/>
      <c r="AP29" s="35"/>
      <c r="AQ29" s="36"/>
      <c r="BE29" s="216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16"/>
    </row>
    <row r="31" spans="2:71" s="2" customFormat="1" ht="14.45" customHeight="1">
      <c r="B31" s="39"/>
      <c r="C31" s="40"/>
      <c r="D31" s="41" t="s">
        <v>39</v>
      </c>
      <c r="E31" s="40"/>
      <c r="F31" s="41" t="s">
        <v>40</v>
      </c>
      <c r="G31" s="40"/>
      <c r="H31" s="40"/>
      <c r="I31" s="40"/>
      <c r="J31" s="40"/>
      <c r="K31" s="40"/>
      <c r="L31" s="206">
        <v>0.2</v>
      </c>
      <c r="M31" s="207"/>
      <c r="N31" s="207"/>
      <c r="O31" s="207"/>
      <c r="P31" s="40"/>
      <c r="Q31" s="40"/>
      <c r="R31" s="40"/>
      <c r="S31" s="40"/>
      <c r="T31" s="43" t="s">
        <v>41</v>
      </c>
      <c r="U31" s="40"/>
      <c r="V31" s="40"/>
      <c r="W31" s="208">
        <f>ROUND(AZ87+SUM(CD91:CD95),2)</f>
        <v>0</v>
      </c>
      <c r="X31" s="207"/>
      <c r="Y31" s="207"/>
      <c r="Z31" s="207"/>
      <c r="AA31" s="207"/>
      <c r="AB31" s="207"/>
      <c r="AC31" s="207"/>
      <c r="AD31" s="207"/>
      <c r="AE31" s="207"/>
      <c r="AF31" s="40"/>
      <c r="AG31" s="40"/>
      <c r="AH31" s="40"/>
      <c r="AI31" s="40"/>
      <c r="AJ31" s="40"/>
      <c r="AK31" s="208">
        <f>ROUND(AV87+SUM(BY91:BY95),2)</f>
        <v>0</v>
      </c>
      <c r="AL31" s="207"/>
      <c r="AM31" s="207"/>
      <c r="AN31" s="207"/>
      <c r="AO31" s="207"/>
      <c r="AP31" s="40"/>
      <c r="AQ31" s="44"/>
      <c r="BE31" s="216"/>
    </row>
    <row r="32" spans="2:71" s="2" customFormat="1" ht="14.45" customHeight="1">
      <c r="B32" s="39"/>
      <c r="C32" s="40"/>
      <c r="D32" s="40"/>
      <c r="E32" s="40"/>
      <c r="F32" s="41" t="s">
        <v>42</v>
      </c>
      <c r="G32" s="40"/>
      <c r="H32" s="40"/>
      <c r="I32" s="40"/>
      <c r="J32" s="40"/>
      <c r="K32" s="40"/>
      <c r="L32" s="206">
        <v>0.2</v>
      </c>
      <c r="M32" s="207"/>
      <c r="N32" s="207"/>
      <c r="O32" s="207"/>
      <c r="P32" s="40"/>
      <c r="Q32" s="40"/>
      <c r="R32" s="40"/>
      <c r="S32" s="40"/>
      <c r="T32" s="43" t="s">
        <v>41</v>
      </c>
      <c r="U32" s="40"/>
      <c r="V32" s="40"/>
      <c r="W32" s="208">
        <f>ROUND(BA87+SUM(CE91:CE95),2)</f>
        <v>0</v>
      </c>
      <c r="X32" s="207"/>
      <c r="Y32" s="207"/>
      <c r="Z32" s="207"/>
      <c r="AA32" s="207"/>
      <c r="AB32" s="207"/>
      <c r="AC32" s="207"/>
      <c r="AD32" s="207"/>
      <c r="AE32" s="207"/>
      <c r="AF32" s="40"/>
      <c r="AG32" s="40"/>
      <c r="AH32" s="40"/>
      <c r="AI32" s="40"/>
      <c r="AJ32" s="40"/>
      <c r="AK32" s="208">
        <f>ROUND(AW87+SUM(BZ91:BZ95),2)</f>
        <v>0</v>
      </c>
      <c r="AL32" s="207"/>
      <c r="AM32" s="207"/>
      <c r="AN32" s="207"/>
      <c r="AO32" s="207"/>
      <c r="AP32" s="40"/>
      <c r="AQ32" s="44"/>
      <c r="BE32" s="216"/>
    </row>
    <row r="33" spans="2:57" s="2" customFormat="1" ht="14.45" hidden="1" customHeight="1">
      <c r="B33" s="39"/>
      <c r="C33" s="40"/>
      <c r="D33" s="40"/>
      <c r="E33" s="40"/>
      <c r="F33" s="41" t="s">
        <v>43</v>
      </c>
      <c r="G33" s="40"/>
      <c r="H33" s="40"/>
      <c r="I33" s="40"/>
      <c r="J33" s="40"/>
      <c r="K33" s="40"/>
      <c r="L33" s="206">
        <v>0.2</v>
      </c>
      <c r="M33" s="207"/>
      <c r="N33" s="207"/>
      <c r="O33" s="207"/>
      <c r="P33" s="40"/>
      <c r="Q33" s="40"/>
      <c r="R33" s="40"/>
      <c r="S33" s="40"/>
      <c r="T33" s="43" t="s">
        <v>41</v>
      </c>
      <c r="U33" s="40"/>
      <c r="V33" s="40"/>
      <c r="W33" s="208">
        <f>ROUND(BB87+SUM(CF91:CF95),2)</f>
        <v>0</v>
      </c>
      <c r="X33" s="207"/>
      <c r="Y33" s="207"/>
      <c r="Z33" s="207"/>
      <c r="AA33" s="207"/>
      <c r="AB33" s="207"/>
      <c r="AC33" s="207"/>
      <c r="AD33" s="207"/>
      <c r="AE33" s="207"/>
      <c r="AF33" s="40"/>
      <c r="AG33" s="40"/>
      <c r="AH33" s="40"/>
      <c r="AI33" s="40"/>
      <c r="AJ33" s="40"/>
      <c r="AK33" s="208">
        <v>0</v>
      </c>
      <c r="AL33" s="207"/>
      <c r="AM33" s="207"/>
      <c r="AN33" s="207"/>
      <c r="AO33" s="207"/>
      <c r="AP33" s="40"/>
      <c r="AQ33" s="44"/>
      <c r="BE33" s="216"/>
    </row>
    <row r="34" spans="2:57" s="2" customFormat="1" ht="14.45" hidden="1" customHeight="1">
      <c r="B34" s="39"/>
      <c r="C34" s="40"/>
      <c r="D34" s="40"/>
      <c r="E34" s="40"/>
      <c r="F34" s="41" t="s">
        <v>44</v>
      </c>
      <c r="G34" s="40"/>
      <c r="H34" s="40"/>
      <c r="I34" s="40"/>
      <c r="J34" s="40"/>
      <c r="K34" s="40"/>
      <c r="L34" s="206">
        <v>0.2</v>
      </c>
      <c r="M34" s="207"/>
      <c r="N34" s="207"/>
      <c r="O34" s="207"/>
      <c r="P34" s="40"/>
      <c r="Q34" s="40"/>
      <c r="R34" s="40"/>
      <c r="S34" s="40"/>
      <c r="T34" s="43" t="s">
        <v>41</v>
      </c>
      <c r="U34" s="40"/>
      <c r="V34" s="40"/>
      <c r="W34" s="208">
        <f>ROUND(BC87+SUM(CG91:CG95),2)</f>
        <v>0</v>
      </c>
      <c r="X34" s="207"/>
      <c r="Y34" s="207"/>
      <c r="Z34" s="207"/>
      <c r="AA34" s="207"/>
      <c r="AB34" s="207"/>
      <c r="AC34" s="207"/>
      <c r="AD34" s="207"/>
      <c r="AE34" s="207"/>
      <c r="AF34" s="40"/>
      <c r="AG34" s="40"/>
      <c r="AH34" s="40"/>
      <c r="AI34" s="40"/>
      <c r="AJ34" s="40"/>
      <c r="AK34" s="208">
        <v>0</v>
      </c>
      <c r="AL34" s="207"/>
      <c r="AM34" s="207"/>
      <c r="AN34" s="207"/>
      <c r="AO34" s="207"/>
      <c r="AP34" s="40"/>
      <c r="AQ34" s="44"/>
      <c r="BE34" s="216"/>
    </row>
    <row r="35" spans="2:57" s="2" customFormat="1" ht="14.45" hidden="1" customHeight="1">
      <c r="B35" s="39"/>
      <c r="C35" s="40"/>
      <c r="D35" s="40"/>
      <c r="E35" s="40"/>
      <c r="F35" s="41" t="s">
        <v>45</v>
      </c>
      <c r="G35" s="40"/>
      <c r="H35" s="40"/>
      <c r="I35" s="40"/>
      <c r="J35" s="40"/>
      <c r="K35" s="40"/>
      <c r="L35" s="206">
        <v>0</v>
      </c>
      <c r="M35" s="207"/>
      <c r="N35" s="207"/>
      <c r="O35" s="207"/>
      <c r="P35" s="40"/>
      <c r="Q35" s="40"/>
      <c r="R35" s="40"/>
      <c r="S35" s="40"/>
      <c r="T35" s="43" t="s">
        <v>41</v>
      </c>
      <c r="U35" s="40"/>
      <c r="V35" s="40"/>
      <c r="W35" s="208">
        <f>ROUND(BD87+SUM(CH91:CH95),2)</f>
        <v>0</v>
      </c>
      <c r="X35" s="207"/>
      <c r="Y35" s="207"/>
      <c r="Z35" s="207"/>
      <c r="AA35" s="207"/>
      <c r="AB35" s="207"/>
      <c r="AC35" s="207"/>
      <c r="AD35" s="207"/>
      <c r="AE35" s="207"/>
      <c r="AF35" s="40"/>
      <c r="AG35" s="40"/>
      <c r="AH35" s="40"/>
      <c r="AI35" s="40"/>
      <c r="AJ35" s="40"/>
      <c r="AK35" s="208">
        <v>0</v>
      </c>
      <c r="AL35" s="207"/>
      <c r="AM35" s="207"/>
      <c r="AN35" s="207"/>
      <c r="AO35" s="207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46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47</v>
      </c>
      <c r="U37" s="47"/>
      <c r="V37" s="47"/>
      <c r="W37" s="47"/>
      <c r="X37" s="209" t="s">
        <v>48</v>
      </c>
      <c r="Y37" s="210"/>
      <c r="Z37" s="210"/>
      <c r="AA37" s="210"/>
      <c r="AB37" s="210"/>
      <c r="AC37" s="47"/>
      <c r="AD37" s="47"/>
      <c r="AE37" s="47"/>
      <c r="AF37" s="47"/>
      <c r="AG37" s="47"/>
      <c r="AH37" s="47"/>
      <c r="AI37" s="47"/>
      <c r="AJ37" s="47"/>
      <c r="AK37" s="211">
        <f>SUM(AK29:AK35)</f>
        <v>0</v>
      </c>
      <c r="AL37" s="210"/>
      <c r="AM37" s="210"/>
      <c r="AN37" s="210"/>
      <c r="AO37" s="212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 ht="15">
      <c r="B49" s="34"/>
      <c r="C49" s="35"/>
      <c r="D49" s="49" t="s">
        <v>49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50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 ht="15">
      <c r="B58" s="34"/>
      <c r="C58" s="35"/>
      <c r="D58" s="54" t="s">
        <v>51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52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51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52</v>
      </c>
      <c r="AN58" s="55"/>
      <c r="AO58" s="57"/>
      <c r="AP58" s="35"/>
      <c r="AQ58" s="36"/>
    </row>
    <row r="59" spans="2:43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 ht="15">
      <c r="B60" s="34"/>
      <c r="C60" s="35"/>
      <c r="D60" s="49" t="s">
        <v>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54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 ht="15">
      <c r="B69" s="34"/>
      <c r="C69" s="35"/>
      <c r="D69" s="54" t="s">
        <v>51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52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51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52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95" t="s">
        <v>55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196"/>
      <c r="T76" s="196"/>
      <c r="U76" s="196"/>
      <c r="V76" s="196"/>
      <c r="W76" s="196"/>
      <c r="X76" s="196"/>
      <c r="Y76" s="196"/>
      <c r="Z76" s="196"/>
      <c r="AA76" s="196"/>
      <c r="AB76" s="196"/>
      <c r="AC76" s="196"/>
      <c r="AD76" s="196"/>
      <c r="AE76" s="196"/>
      <c r="AF76" s="196"/>
      <c r="AG76" s="196"/>
      <c r="AH76" s="196"/>
      <c r="AI76" s="196"/>
      <c r="AJ76" s="196"/>
      <c r="AK76" s="196"/>
      <c r="AL76" s="196"/>
      <c r="AM76" s="196"/>
      <c r="AN76" s="196"/>
      <c r="AO76" s="196"/>
      <c r="AP76" s="196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IMPORT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197" t="str">
        <f>K6</f>
        <v>Oprava podlahy v kuchyni MŠ Malinovského</v>
      </c>
      <c r="M78" s="198"/>
      <c r="N78" s="198"/>
      <c r="O78" s="198"/>
      <c r="P78" s="198"/>
      <c r="Q78" s="198"/>
      <c r="R78" s="198"/>
      <c r="S78" s="198"/>
      <c r="T78" s="198"/>
      <c r="U78" s="198"/>
      <c r="V78" s="198"/>
      <c r="W78" s="198"/>
      <c r="X78" s="198"/>
      <c r="Y78" s="198"/>
      <c r="Z78" s="198"/>
      <c r="AA78" s="198"/>
      <c r="AB78" s="198"/>
      <c r="AC78" s="198"/>
      <c r="AD78" s="198"/>
      <c r="AE78" s="198"/>
      <c r="AF78" s="198"/>
      <c r="AG78" s="198"/>
      <c r="AH78" s="198"/>
      <c r="AI78" s="198"/>
      <c r="AJ78" s="198"/>
      <c r="AK78" s="198"/>
      <c r="AL78" s="198"/>
      <c r="AM78" s="198"/>
      <c r="AN78" s="198"/>
      <c r="AO78" s="198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16. 8. 2017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 xml:space="preserve"> 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31</v>
      </c>
      <c r="AJ82" s="35"/>
      <c r="AK82" s="35"/>
      <c r="AL82" s="35"/>
      <c r="AM82" s="199" t="str">
        <f>IF(E17="","",E17)</f>
        <v xml:space="preserve"> </v>
      </c>
      <c r="AN82" s="199"/>
      <c r="AO82" s="199"/>
      <c r="AP82" s="199"/>
      <c r="AQ82" s="36"/>
      <c r="AS82" s="200" t="s">
        <v>56</v>
      </c>
      <c r="AT82" s="201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29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34</v>
      </c>
      <c r="AJ83" s="35"/>
      <c r="AK83" s="35"/>
      <c r="AL83" s="35"/>
      <c r="AM83" s="199" t="str">
        <f>IF(E20="","",E20)</f>
        <v xml:space="preserve"> </v>
      </c>
      <c r="AN83" s="199"/>
      <c r="AO83" s="199"/>
      <c r="AP83" s="199"/>
      <c r="AQ83" s="36"/>
      <c r="AS83" s="202"/>
      <c r="AT83" s="203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4"/>
      <c r="AT84" s="205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187" t="s">
        <v>57</v>
      </c>
      <c r="D85" s="188"/>
      <c r="E85" s="188"/>
      <c r="F85" s="188"/>
      <c r="G85" s="188"/>
      <c r="H85" s="78"/>
      <c r="I85" s="189" t="s">
        <v>58</v>
      </c>
      <c r="J85" s="188"/>
      <c r="K85" s="188"/>
      <c r="L85" s="188"/>
      <c r="M85" s="188"/>
      <c r="N85" s="188"/>
      <c r="O85" s="188"/>
      <c r="P85" s="188"/>
      <c r="Q85" s="188"/>
      <c r="R85" s="188"/>
      <c r="S85" s="188"/>
      <c r="T85" s="188"/>
      <c r="U85" s="188"/>
      <c r="V85" s="188"/>
      <c r="W85" s="188"/>
      <c r="X85" s="188"/>
      <c r="Y85" s="188"/>
      <c r="Z85" s="188"/>
      <c r="AA85" s="188"/>
      <c r="AB85" s="188"/>
      <c r="AC85" s="188"/>
      <c r="AD85" s="188"/>
      <c r="AE85" s="188"/>
      <c r="AF85" s="188"/>
      <c r="AG85" s="189" t="s">
        <v>59</v>
      </c>
      <c r="AH85" s="188"/>
      <c r="AI85" s="188"/>
      <c r="AJ85" s="188"/>
      <c r="AK85" s="188"/>
      <c r="AL85" s="188"/>
      <c r="AM85" s="188"/>
      <c r="AN85" s="189" t="s">
        <v>60</v>
      </c>
      <c r="AO85" s="188"/>
      <c r="AP85" s="190"/>
      <c r="AQ85" s="36"/>
      <c r="AS85" s="79" t="s">
        <v>61</v>
      </c>
      <c r="AT85" s="80" t="s">
        <v>62</v>
      </c>
      <c r="AU85" s="80" t="s">
        <v>63</v>
      </c>
      <c r="AV85" s="80" t="s">
        <v>64</v>
      </c>
      <c r="AW85" s="80" t="s">
        <v>65</v>
      </c>
      <c r="AX85" s="80" t="s">
        <v>66</v>
      </c>
      <c r="AY85" s="80" t="s">
        <v>67</v>
      </c>
      <c r="AZ85" s="80" t="s">
        <v>68</v>
      </c>
      <c r="BA85" s="80" t="s">
        <v>69</v>
      </c>
      <c r="BB85" s="80" t="s">
        <v>70</v>
      </c>
      <c r="BC85" s="80" t="s">
        <v>71</v>
      </c>
      <c r="BD85" s="81" t="s">
        <v>72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73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194">
        <f>ROUND(AG88,2)</f>
        <v>0</v>
      </c>
      <c r="AH87" s="194"/>
      <c r="AI87" s="194"/>
      <c r="AJ87" s="194"/>
      <c r="AK87" s="194"/>
      <c r="AL87" s="194"/>
      <c r="AM87" s="194"/>
      <c r="AN87" s="179">
        <f>SUM(AG87,AT87)</f>
        <v>0</v>
      </c>
      <c r="AO87" s="179"/>
      <c r="AP87" s="179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74</v>
      </c>
      <c r="BT87" s="89" t="s">
        <v>75</v>
      </c>
      <c r="BV87" s="89" t="s">
        <v>15</v>
      </c>
      <c r="BW87" s="89" t="s">
        <v>76</v>
      </c>
      <c r="BX87" s="89" t="s">
        <v>77</v>
      </c>
    </row>
    <row r="88" spans="1:89" s="5" customFormat="1" ht="37.5" customHeight="1">
      <c r="A88" s="90" t="s">
        <v>78</v>
      </c>
      <c r="B88" s="91"/>
      <c r="C88" s="92"/>
      <c r="D88" s="193" t="s">
        <v>15</v>
      </c>
      <c r="E88" s="193"/>
      <c r="F88" s="193"/>
      <c r="G88" s="193"/>
      <c r="H88" s="193"/>
      <c r="I88" s="93"/>
      <c r="J88" s="193" t="s">
        <v>18</v>
      </c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1">
        <f>'IMPORT - Oprava podlahy v...'!M29</f>
        <v>0</v>
      </c>
      <c r="AH88" s="192"/>
      <c r="AI88" s="192"/>
      <c r="AJ88" s="192"/>
      <c r="AK88" s="192"/>
      <c r="AL88" s="192"/>
      <c r="AM88" s="192"/>
      <c r="AN88" s="191">
        <f>SUM(AG88,AT88)</f>
        <v>0</v>
      </c>
      <c r="AO88" s="192"/>
      <c r="AP88" s="192"/>
      <c r="AQ88" s="94"/>
      <c r="AS88" s="95">
        <f>'IMPORT - Oprava podlahy v...'!M27</f>
        <v>0</v>
      </c>
      <c r="AT88" s="96">
        <f>ROUND(SUM(AV88:AW88),2)</f>
        <v>0</v>
      </c>
      <c r="AU88" s="97">
        <f>'IMPORT - Oprava podlahy v...'!W127</f>
        <v>0</v>
      </c>
      <c r="AV88" s="96">
        <f>'IMPORT - Oprava podlahy v...'!M31</f>
        <v>0</v>
      </c>
      <c r="AW88" s="96">
        <f>'IMPORT - Oprava podlahy v...'!M32</f>
        <v>0</v>
      </c>
      <c r="AX88" s="96">
        <f>'IMPORT - Oprava podlahy v...'!M33</f>
        <v>0</v>
      </c>
      <c r="AY88" s="96">
        <f>'IMPORT - Oprava podlahy v...'!M34</f>
        <v>0</v>
      </c>
      <c r="AZ88" s="96">
        <f>'IMPORT - Oprava podlahy v...'!H31</f>
        <v>0</v>
      </c>
      <c r="BA88" s="96">
        <f>'IMPORT - Oprava podlahy v...'!H32</f>
        <v>0</v>
      </c>
      <c r="BB88" s="96">
        <f>'IMPORT - Oprava podlahy v...'!H33</f>
        <v>0</v>
      </c>
      <c r="BC88" s="96">
        <f>'IMPORT - Oprava podlahy v...'!H34</f>
        <v>0</v>
      </c>
      <c r="BD88" s="98">
        <f>'IMPORT - Oprava podlahy v...'!H35</f>
        <v>0</v>
      </c>
      <c r="BT88" s="99" t="s">
        <v>79</v>
      </c>
      <c r="BU88" s="99" t="s">
        <v>80</v>
      </c>
      <c r="BV88" s="99" t="s">
        <v>15</v>
      </c>
      <c r="BW88" s="99" t="s">
        <v>76</v>
      </c>
      <c r="BX88" s="99" t="s">
        <v>77</v>
      </c>
    </row>
    <row r="89" spans="1:89">
      <c r="B89" s="2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2"/>
    </row>
    <row r="90" spans="1:89" s="1" customFormat="1" ht="30" customHeight="1">
      <c r="B90" s="34"/>
      <c r="C90" s="83" t="s">
        <v>81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79">
        <f>ROUND(SUM(AG91:AG94),2)</f>
        <v>0</v>
      </c>
      <c r="AH90" s="179"/>
      <c r="AI90" s="179"/>
      <c r="AJ90" s="179"/>
      <c r="AK90" s="179"/>
      <c r="AL90" s="179"/>
      <c r="AM90" s="179"/>
      <c r="AN90" s="179">
        <f>ROUND(SUM(AN91:AN94),2)</f>
        <v>0</v>
      </c>
      <c r="AO90" s="179"/>
      <c r="AP90" s="179"/>
      <c r="AQ90" s="36"/>
      <c r="AS90" s="79" t="s">
        <v>82</v>
      </c>
      <c r="AT90" s="80" t="s">
        <v>83</v>
      </c>
      <c r="AU90" s="80" t="s">
        <v>39</v>
      </c>
      <c r="AV90" s="81" t="s">
        <v>62</v>
      </c>
    </row>
    <row r="91" spans="1:89" s="1" customFormat="1" ht="19.899999999999999" customHeight="1">
      <c r="B91" s="34"/>
      <c r="C91" s="35"/>
      <c r="D91" s="100" t="s">
        <v>84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85">
        <f>ROUND(AG87*AS91,2)</f>
        <v>0</v>
      </c>
      <c r="AH91" s="186"/>
      <c r="AI91" s="186"/>
      <c r="AJ91" s="186"/>
      <c r="AK91" s="186"/>
      <c r="AL91" s="186"/>
      <c r="AM91" s="186"/>
      <c r="AN91" s="186">
        <f>ROUND(AG91+AV91,2)</f>
        <v>0</v>
      </c>
      <c r="AO91" s="186"/>
      <c r="AP91" s="186"/>
      <c r="AQ91" s="36"/>
      <c r="AS91" s="101">
        <v>0</v>
      </c>
      <c r="AT91" s="102" t="s">
        <v>85</v>
      </c>
      <c r="AU91" s="102" t="s">
        <v>40</v>
      </c>
      <c r="AV91" s="103">
        <f>ROUND(IF(AU91="základná",AG91*L31,IF(AU91="znížená",AG91*L32,0)),2)</f>
        <v>0</v>
      </c>
      <c r="BV91" s="17" t="s">
        <v>86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7">
        <f>IF(AU91="základná",1,IF(AU91="znížená",2,IF(AU91="zákl. prenesená",4,IF(AU91="zníž. prenesená",5,3))))</f>
        <v>1</v>
      </c>
      <c r="CJ91" s="17">
        <f>IF(AT91="stavebná časť",1,IF(8891="investičná časť",2,3))</f>
        <v>1</v>
      </c>
      <c r="CK91" s="17" t="str">
        <f>IF(D91="Vyplň vlastné","","x")</f>
        <v>x</v>
      </c>
    </row>
    <row r="92" spans="1:89" s="1" customFormat="1" ht="19.899999999999999" customHeight="1">
      <c r="B92" s="34"/>
      <c r="C92" s="35"/>
      <c r="D92" s="183" t="s">
        <v>87</v>
      </c>
      <c r="E92" s="184"/>
      <c r="F92" s="184"/>
      <c r="G92" s="184"/>
      <c r="H92" s="184"/>
      <c r="I92" s="184"/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184"/>
      <c r="U92" s="184"/>
      <c r="V92" s="184"/>
      <c r="W92" s="184"/>
      <c r="X92" s="184"/>
      <c r="Y92" s="184"/>
      <c r="Z92" s="184"/>
      <c r="AA92" s="184"/>
      <c r="AB92" s="184"/>
      <c r="AC92" s="35"/>
      <c r="AD92" s="35"/>
      <c r="AE92" s="35"/>
      <c r="AF92" s="35"/>
      <c r="AG92" s="185">
        <f>AG87*AS92</f>
        <v>0</v>
      </c>
      <c r="AH92" s="186"/>
      <c r="AI92" s="186"/>
      <c r="AJ92" s="186"/>
      <c r="AK92" s="186"/>
      <c r="AL92" s="186"/>
      <c r="AM92" s="186"/>
      <c r="AN92" s="186">
        <f>AG92+AV92</f>
        <v>0</v>
      </c>
      <c r="AO92" s="186"/>
      <c r="AP92" s="186"/>
      <c r="AQ92" s="36"/>
      <c r="AS92" s="105">
        <v>0</v>
      </c>
      <c r="AT92" s="106" t="s">
        <v>85</v>
      </c>
      <c r="AU92" s="106" t="s">
        <v>40</v>
      </c>
      <c r="AV92" s="107">
        <f>ROUND(IF(AU92="nulová",0,IF(OR(AU92="základná",AU92="zákl. prenesená"),AG92*L31,AG92*L32)),2)</f>
        <v>0</v>
      </c>
      <c r="BV92" s="17" t="s">
        <v>88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/>
      </c>
    </row>
    <row r="93" spans="1:89" s="1" customFormat="1" ht="19.899999999999999" customHeight="1">
      <c r="B93" s="34"/>
      <c r="C93" s="35"/>
      <c r="D93" s="183" t="s">
        <v>87</v>
      </c>
      <c r="E93" s="184"/>
      <c r="F93" s="184"/>
      <c r="G93" s="184"/>
      <c r="H93" s="184"/>
      <c r="I93" s="184"/>
      <c r="J93" s="184"/>
      <c r="K93" s="184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4"/>
      <c r="Z93" s="184"/>
      <c r="AA93" s="184"/>
      <c r="AB93" s="184"/>
      <c r="AC93" s="35"/>
      <c r="AD93" s="35"/>
      <c r="AE93" s="35"/>
      <c r="AF93" s="35"/>
      <c r="AG93" s="185">
        <f>AG87*AS93</f>
        <v>0</v>
      </c>
      <c r="AH93" s="186"/>
      <c r="AI93" s="186"/>
      <c r="AJ93" s="186"/>
      <c r="AK93" s="186"/>
      <c r="AL93" s="186"/>
      <c r="AM93" s="186"/>
      <c r="AN93" s="186">
        <f>AG93+AV93</f>
        <v>0</v>
      </c>
      <c r="AO93" s="186"/>
      <c r="AP93" s="186"/>
      <c r="AQ93" s="36"/>
      <c r="AS93" s="105">
        <v>0</v>
      </c>
      <c r="AT93" s="106" t="s">
        <v>85</v>
      </c>
      <c r="AU93" s="106" t="s">
        <v>40</v>
      </c>
      <c r="AV93" s="107">
        <f>ROUND(IF(AU93="nulová",0,IF(OR(AU93="základná",AU93="zákl. prenesená"),AG93*L31,AG93*L32)),2)</f>
        <v>0</v>
      </c>
      <c r="BV93" s="17" t="s">
        <v>88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183" t="s">
        <v>87</v>
      </c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/>
      <c r="Y94" s="184"/>
      <c r="Z94" s="184"/>
      <c r="AA94" s="184"/>
      <c r="AB94" s="184"/>
      <c r="AC94" s="35"/>
      <c r="AD94" s="35"/>
      <c r="AE94" s="35"/>
      <c r="AF94" s="35"/>
      <c r="AG94" s="185">
        <f>AG87*AS94</f>
        <v>0</v>
      </c>
      <c r="AH94" s="186"/>
      <c r="AI94" s="186"/>
      <c r="AJ94" s="186"/>
      <c r="AK94" s="186"/>
      <c r="AL94" s="186"/>
      <c r="AM94" s="186"/>
      <c r="AN94" s="186">
        <f>AG94+AV94</f>
        <v>0</v>
      </c>
      <c r="AO94" s="186"/>
      <c r="AP94" s="186"/>
      <c r="AQ94" s="36"/>
      <c r="AS94" s="108">
        <v>0</v>
      </c>
      <c r="AT94" s="109" t="s">
        <v>85</v>
      </c>
      <c r="AU94" s="109" t="s">
        <v>40</v>
      </c>
      <c r="AV94" s="110">
        <f>ROUND(IF(AU94="nulová",0,IF(OR(AU94="základná",AU94="zákl. prenesená"),AG94*L31,AG94*L32)),2)</f>
        <v>0</v>
      </c>
      <c r="BV94" s="17" t="s">
        <v>88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89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80">
        <f>ROUND(AG87+AG90,2)</f>
        <v>0</v>
      </c>
      <c r="AH96" s="180"/>
      <c r="AI96" s="180"/>
      <c r="AJ96" s="180"/>
      <c r="AK96" s="180"/>
      <c r="AL96" s="180"/>
      <c r="AM96" s="180"/>
      <c r="AN96" s="180">
        <f>AN87+AN90</f>
        <v>0</v>
      </c>
      <c r="AO96" s="180"/>
      <c r="AP96" s="180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VBHLRp8AXOIN+p/H7xfHP6MyeVWQbz+73GCcGxUS9QJbAc2UJoy8h9uzf0hGNOPxLJe/qE4yOJMMzETbW2tI8A==" saltValue="H+0VBxsl1usaBoImKj54FQ==" spinCount="100000" sheet="1" objects="1" scenarios="1" formatCells="0" formatColumns="0" formatRows="0" sort="0" autoFilter="0"/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AK37:AO37"/>
    <mergeCell ref="L33:O33"/>
    <mergeCell ref="W33:AE33"/>
    <mergeCell ref="AK33:AO33"/>
    <mergeCell ref="L34:O34"/>
    <mergeCell ref="W34:AE34"/>
    <mergeCell ref="AK34:AO34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D93:AB93"/>
    <mergeCell ref="AG93:AM93"/>
    <mergeCell ref="AN93:AP93"/>
    <mergeCell ref="D94:AB94"/>
    <mergeCell ref="AG94:AM94"/>
    <mergeCell ref="AN94:AP94"/>
    <mergeCell ref="AG90:AM90"/>
    <mergeCell ref="AN90:AP90"/>
    <mergeCell ref="AG96:AM96"/>
    <mergeCell ref="AN96:AP96"/>
    <mergeCell ref="AR2:BE2"/>
    <mergeCell ref="AG91:AM91"/>
    <mergeCell ref="AN91:AP91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IMPORT - Oprava podlahy v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81"/>
  <sheetViews>
    <sheetView showGridLines="0" tabSelected="1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90</v>
      </c>
      <c r="G1" s="13"/>
      <c r="H1" s="226" t="s">
        <v>91</v>
      </c>
      <c r="I1" s="226"/>
      <c r="J1" s="226"/>
      <c r="K1" s="226"/>
      <c r="L1" s="13" t="s">
        <v>92</v>
      </c>
      <c r="M1" s="11"/>
      <c r="N1" s="11"/>
      <c r="O1" s="12" t="s">
        <v>93</v>
      </c>
      <c r="P1" s="11"/>
      <c r="Q1" s="11"/>
      <c r="R1" s="11"/>
      <c r="S1" s="13" t="s">
        <v>94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S2" s="181" t="s">
        <v>8</v>
      </c>
      <c r="T2" s="182"/>
      <c r="U2" s="182"/>
      <c r="V2" s="182"/>
      <c r="W2" s="182"/>
      <c r="X2" s="182"/>
      <c r="Y2" s="182"/>
      <c r="Z2" s="182"/>
      <c r="AA2" s="182"/>
      <c r="AB2" s="182"/>
      <c r="AC2" s="182"/>
      <c r="AT2" s="17" t="s">
        <v>76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75</v>
      </c>
    </row>
    <row r="4" spans="1:66" ht="36.950000000000003" customHeight="1">
      <c r="B4" s="21"/>
      <c r="C4" s="195" t="s">
        <v>95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s="1" customFormat="1" ht="32.85" customHeight="1">
      <c r="B6" s="34"/>
      <c r="C6" s="35"/>
      <c r="D6" s="28" t="s">
        <v>17</v>
      </c>
      <c r="E6" s="35"/>
      <c r="F6" s="219" t="s">
        <v>18</v>
      </c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64" t="str">
        <f>'Rekapitulácia stavby'!AN8</f>
        <v>16. 8. 2017</v>
      </c>
      <c r="P8" s="249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26</v>
      </c>
      <c r="E10" s="35"/>
      <c r="F10" s="35"/>
      <c r="G10" s="35"/>
      <c r="H10" s="35"/>
      <c r="I10" s="35"/>
      <c r="J10" s="35"/>
      <c r="K10" s="35"/>
      <c r="L10" s="35"/>
      <c r="M10" s="29" t="s">
        <v>27</v>
      </c>
      <c r="N10" s="35"/>
      <c r="O10" s="217" t="str">
        <f>IF('Rekapitulácia stavby'!AN10="","",'Rekapitulácia stavby'!AN10)</f>
        <v/>
      </c>
      <c r="P10" s="217"/>
      <c r="Q10" s="35"/>
      <c r="R10" s="36"/>
    </row>
    <row r="11" spans="1:66" s="1" customFormat="1" ht="18" customHeight="1">
      <c r="B11" s="34"/>
      <c r="C11" s="35"/>
      <c r="D11" s="35"/>
      <c r="E11" s="27" t="str">
        <f>IF('Rekapitulácia stavby'!E11="","",'Rekapitulácia stavby'!E11)</f>
        <v xml:space="preserve"> </v>
      </c>
      <c r="F11" s="35"/>
      <c r="G11" s="35"/>
      <c r="H11" s="35"/>
      <c r="I11" s="35"/>
      <c r="J11" s="35"/>
      <c r="K11" s="35"/>
      <c r="L11" s="35"/>
      <c r="M11" s="29" t="s">
        <v>28</v>
      </c>
      <c r="N11" s="35"/>
      <c r="O11" s="217" t="str">
        <f>IF('Rekapitulácia stavby'!AN11="","",'Rekapitulácia stavby'!AN11)</f>
        <v/>
      </c>
      <c r="P11" s="217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29</v>
      </c>
      <c r="E13" s="35"/>
      <c r="F13" s="35"/>
      <c r="G13" s="35"/>
      <c r="H13" s="35"/>
      <c r="I13" s="35"/>
      <c r="J13" s="35"/>
      <c r="K13" s="35"/>
      <c r="L13" s="35"/>
      <c r="M13" s="29" t="s">
        <v>27</v>
      </c>
      <c r="N13" s="35"/>
      <c r="O13" s="265" t="str">
        <f>IF('Rekapitulácia stavby'!AN13="","",'Rekapitulácia stavby'!AN13)</f>
        <v>Vyplň údaj</v>
      </c>
      <c r="P13" s="217"/>
      <c r="Q13" s="35"/>
      <c r="R13" s="36"/>
    </row>
    <row r="14" spans="1:66" s="1" customFormat="1" ht="18" customHeight="1">
      <c r="B14" s="34"/>
      <c r="C14" s="35"/>
      <c r="D14" s="35"/>
      <c r="E14" s="265" t="str">
        <f>IF('Rekapitulácia stavby'!E14="","",'Rekapitulácia stavby'!E14)</f>
        <v>Vyplň údaj</v>
      </c>
      <c r="F14" s="266"/>
      <c r="G14" s="266"/>
      <c r="H14" s="266"/>
      <c r="I14" s="266"/>
      <c r="J14" s="266"/>
      <c r="K14" s="266"/>
      <c r="L14" s="266"/>
      <c r="M14" s="29" t="s">
        <v>28</v>
      </c>
      <c r="N14" s="35"/>
      <c r="O14" s="265" t="str">
        <f>IF('Rekapitulácia stavby'!AN14="","",'Rekapitulácia stavby'!AN14)</f>
        <v>Vyplň údaj</v>
      </c>
      <c r="P14" s="217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31</v>
      </c>
      <c r="E16" s="35"/>
      <c r="F16" s="35"/>
      <c r="G16" s="35"/>
      <c r="H16" s="35"/>
      <c r="I16" s="35"/>
      <c r="J16" s="35"/>
      <c r="K16" s="35"/>
      <c r="L16" s="35"/>
      <c r="M16" s="29" t="s">
        <v>27</v>
      </c>
      <c r="N16" s="35"/>
      <c r="O16" s="217" t="str">
        <f>IF('Rekapitulácia stavby'!AN16="","",'Rekapitulácia stavby'!AN16)</f>
        <v/>
      </c>
      <c r="P16" s="217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28</v>
      </c>
      <c r="N17" s="35"/>
      <c r="O17" s="217" t="str">
        <f>IF('Rekapitulácia stavby'!AN17="","",'Rekapitulácia stavby'!AN17)</f>
        <v/>
      </c>
      <c r="P17" s="217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34</v>
      </c>
      <c r="E19" s="35"/>
      <c r="F19" s="35"/>
      <c r="G19" s="35"/>
      <c r="H19" s="35"/>
      <c r="I19" s="35"/>
      <c r="J19" s="35"/>
      <c r="K19" s="35"/>
      <c r="L19" s="35"/>
      <c r="M19" s="29" t="s">
        <v>27</v>
      </c>
      <c r="N19" s="35"/>
      <c r="O19" s="217" t="str">
        <f>IF('Rekapitulácia stavby'!AN19="","",'Rekapitulácia stavby'!AN19)</f>
        <v/>
      </c>
      <c r="P19" s="217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28</v>
      </c>
      <c r="N20" s="35"/>
      <c r="O20" s="217" t="str">
        <f>IF('Rekapitulácia stavby'!AN20="","",'Rekapitulácia stavby'!AN20)</f>
        <v/>
      </c>
      <c r="P20" s="217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35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22.5" customHeight="1">
      <c r="B23" s="34"/>
      <c r="C23" s="35"/>
      <c r="D23" s="35"/>
      <c r="E23" s="222" t="s">
        <v>20</v>
      </c>
      <c r="F23" s="222"/>
      <c r="G23" s="222"/>
      <c r="H23" s="222"/>
      <c r="I23" s="222"/>
      <c r="J23" s="222"/>
      <c r="K23" s="222"/>
      <c r="L23" s="222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96</v>
      </c>
      <c r="E26" s="35"/>
      <c r="F26" s="35"/>
      <c r="G26" s="35"/>
      <c r="H26" s="35"/>
      <c r="I26" s="35"/>
      <c r="J26" s="35"/>
      <c r="K26" s="35"/>
      <c r="L26" s="35"/>
      <c r="M26" s="223">
        <f>N87</f>
        <v>0</v>
      </c>
      <c r="N26" s="223"/>
      <c r="O26" s="223"/>
      <c r="P26" s="223"/>
      <c r="Q26" s="35"/>
      <c r="R26" s="36"/>
    </row>
    <row r="27" spans="2:18" s="1" customFormat="1" ht="14.45" customHeight="1">
      <c r="B27" s="34"/>
      <c r="C27" s="35"/>
      <c r="D27" s="33" t="s">
        <v>84</v>
      </c>
      <c r="E27" s="35"/>
      <c r="F27" s="35"/>
      <c r="G27" s="35"/>
      <c r="H27" s="35"/>
      <c r="I27" s="35"/>
      <c r="J27" s="35"/>
      <c r="K27" s="35"/>
      <c r="L27" s="35"/>
      <c r="M27" s="223">
        <f>N103</f>
        <v>0</v>
      </c>
      <c r="N27" s="223"/>
      <c r="O27" s="223"/>
      <c r="P27" s="223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38</v>
      </c>
      <c r="E29" s="35"/>
      <c r="F29" s="35"/>
      <c r="G29" s="35"/>
      <c r="H29" s="35"/>
      <c r="I29" s="35"/>
      <c r="J29" s="35"/>
      <c r="K29" s="35"/>
      <c r="L29" s="35"/>
      <c r="M29" s="263">
        <f>ROUND(M26+M27,2)</f>
        <v>0</v>
      </c>
      <c r="N29" s="248"/>
      <c r="O29" s="248"/>
      <c r="P29" s="248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39</v>
      </c>
      <c r="E31" s="41" t="s">
        <v>40</v>
      </c>
      <c r="F31" s="42">
        <v>0.2</v>
      </c>
      <c r="G31" s="116" t="s">
        <v>41</v>
      </c>
      <c r="H31" s="260">
        <f>ROUND((((SUM(BE103:BE110)+SUM(BE127:BE174))+SUM(BE176:BE180))),2)</f>
        <v>0</v>
      </c>
      <c r="I31" s="248"/>
      <c r="J31" s="248"/>
      <c r="K31" s="35"/>
      <c r="L31" s="35"/>
      <c r="M31" s="260">
        <f>ROUND(((ROUND((SUM(BE103:BE110)+SUM(BE127:BE174)), 2)*F31)+SUM(BE176:BE180)*F31),2)</f>
        <v>0</v>
      </c>
      <c r="N31" s="248"/>
      <c r="O31" s="248"/>
      <c r="P31" s="248"/>
      <c r="Q31" s="35"/>
      <c r="R31" s="36"/>
    </row>
    <row r="32" spans="2:18" s="1" customFormat="1" ht="14.45" customHeight="1">
      <c r="B32" s="34"/>
      <c r="C32" s="35"/>
      <c r="D32" s="35"/>
      <c r="E32" s="41" t="s">
        <v>42</v>
      </c>
      <c r="F32" s="42">
        <v>0.2</v>
      </c>
      <c r="G32" s="116" t="s">
        <v>41</v>
      </c>
      <c r="H32" s="260">
        <f>ROUND((((SUM(BF103:BF110)+SUM(BF127:BF174))+SUM(BF176:BF180))),2)</f>
        <v>0</v>
      </c>
      <c r="I32" s="248"/>
      <c r="J32" s="248"/>
      <c r="K32" s="35"/>
      <c r="L32" s="35"/>
      <c r="M32" s="260">
        <f>ROUND(((ROUND((SUM(BF103:BF110)+SUM(BF127:BF174)), 2)*F32)+SUM(BF176:BF180)*F32),2)</f>
        <v>0</v>
      </c>
      <c r="N32" s="248"/>
      <c r="O32" s="248"/>
      <c r="P32" s="248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43</v>
      </c>
      <c r="F33" s="42">
        <v>0.2</v>
      </c>
      <c r="G33" s="116" t="s">
        <v>41</v>
      </c>
      <c r="H33" s="260">
        <f>ROUND((((SUM(BG103:BG110)+SUM(BG127:BG174))+SUM(BG176:BG180))),2)</f>
        <v>0</v>
      </c>
      <c r="I33" s="248"/>
      <c r="J33" s="248"/>
      <c r="K33" s="35"/>
      <c r="L33" s="35"/>
      <c r="M33" s="260">
        <v>0</v>
      </c>
      <c r="N33" s="248"/>
      <c r="O33" s="248"/>
      <c r="P33" s="248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16" t="s">
        <v>41</v>
      </c>
      <c r="H34" s="260">
        <f>ROUND((((SUM(BH103:BH110)+SUM(BH127:BH174))+SUM(BH176:BH180))),2)</f>
        <v>0</v>
      </c>
      <c r="I34" s="248"/>
      <c r="J34" s="248"/>
      <c r="K34" s="35"/>
      <c r="L34" s="35"/>
      <c r="M34" s="260">
        <v>0</v>
      </c>
      <c r="N34" s="248"/>
      <c r="O34" s="248"/>
      <c r="P34" s="248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</v>
      </c>
      <c r="G35" s="116" t="s">
        <v>41</v>
      </c>
      <c r="H35" s="260">
        <f>ROUND((((SUM(BI103:BI110)+SUM(BI127:BI174))+SUM(BI176:BI180))),2)</f>
        <v>0</v>
      </c>
      <c r="I35" s="248"/>
      <c r="J35" s="248"/>
      <c r="K35" s="35"/>
      <c r="L35" s="35"/>
      <c r="M35" s="260">
        <v>0</v>
      </c>
      <c r="N35" s="248"/>
      <c r="O35" s="248"/>
      <c r="P35" s="248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46</v>
      </c>
      <c r="E37" s="78"/>
      <c r="F37" s="78"/>
      <c r="G37" s="118" t="s">
        <v>47</v>
      </c>
      <c r="H37" s="119" t="s">
        <v>48</v>
      </c>
      <c r="I37" s="78"/>
      <c r="J37" s="78"/>
      <c r="K37" s="78"/>
      <c r="L37" s="261">
        <f>SUM(M29:M35)</f>
        <v>0</v>
      </c>
      <c r="M37" s="261"/>
      <c r="N37" s="261"/>
      <c r="O37" s="261"/>
      <c r="P37" s="262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2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49</v>
      </c>
      <c r="E50" s="50"/>
      <c r="F50" s="50"/>
      <c r="G50" s="50"/>
      <c r="H50" s="51"/>
      <c r="I50" s="35"/>
      <c r="J50" s="49" t="s">
        <v>50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51</v>
      </c>
      <c r="E59" s="55"/>
      <c r="F59" s="55"/>
      <c r="G59" s="56" t="s">
        <v>52</v>
      </c>
      <c r="H59" s="57"/>
      <c r="I59" s="35"/>
      <c r="J59" s="54" t="s">
        <v>51</v>
      </c>
      <c r="K59" s="55"/>
      <c r="L59" s="55"/>
      <c r="M59" s="55"/>
      <c r="N59" s="56" t="s">
        <v>52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53</v>
      </c>
      <c r="E61" s="50"/>
      <c r="F61" s="50"/>
      <c r="G61" s="50"/>
      <c r="H61" s="51"/>
      <c r="I61" s="35"/>
      <c r="J61" s="49" t="s">
        <v>54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51</v>
      </c>
      <c r="E70" s="55"/>
      <c r="F70" s="55"/>
      <c r="G70" s="56" t="s">
        <v>52</v>
      </c>
      <c r="H70" s="57"/>
      <c r="I70" s="35"/>
      <c r="J70" s="54" t="s">
        <v>51</v>
      </c>
      <c r="K70" s="55"/>
      <c r="L70" s="55"/>
      <c r="M70" s="55"/>
      <c r="N70" s="56" t="s">
        <v>52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95" t="s">
        <v>97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197" t="str">
        <f>F6</f>
        <v>Oprava podlahy v kuchyni MŠ Malinovského</v>
      </c>
      <c r="G78" s="248"/>
      <c r="H78" s="248"/>
      <c r="I78" s="248"/>
      <c r="J78" s="248"/>
      <c r="K78" s="248"/>
      <c r="L78" s="248"/>
      <c r="M78" s="248"/>
      <c r="N78" s="248"/>
      <c r="O78" s="248"/>
      <c r="P78" s="248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24</v>
      </c>
      <c r="L80" s="35"/>
      <c r="M80" s="249" t="str">
        <f>IF(O8="","",O8)</f>
        <v>16. 8. 2017</v>
      </c>
      <c r="N80" s="249"/>
      <c r="O80" s="249"/>
      <c r="P80" s="249"/>
      <c r="Q80" s="35"/>
      <c r="R80" s="36"/>
      <c r="T80" s="123"/>
      <c r="U80" s="123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47" s="1" customFormat="1" ht="15">
      <c r="B82" s="34"/>
      <c r="C82" s="29" t="s">
        <v>26</v>
      </c>
      <c r="D82" s="35"/>
      <c r="E82" s="35"/>
      <c r="F82" s="27" t="str">
        <f>E11</f>
        <v xml:space="preserve"> </v>
      </c>
      <c r="G82" s="35"/>
      <c r="H82" s="35"/>
      <c r="I82" s="35"/>
      <c r="J82" s="35"/>
      <c r="K82" s="29" t="s">
        <v>31</v>
      </c>
      <c r="L82" s="35"/>
      <c r="M82" s="217" t="str">
        <f>E17</f>
        <v xml:space="preserve"> </v>
      </c>
      <c r="N82" s="217"/>
      <c r="O82" s="217"/>
      <c r="P82" s="217"/>
      <c r="Q82" s="217"/>
      <c r="R82" s="36"/>
      <c r="T82" s="123"/>
      <c r="U82" s="123"/>
    </row>
    <row r="83" spans="2:47" s="1" customFormat="1" ht="14.45" customHeight="1">
      <c r="B83" s="34"/>
      <c r="C83" s="29" t="s">
        <v>29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34</v>
      </c>
      <c r="L83" s="35"/>
      <c r="M83" s="217" t="str">
        <f>E20</f>
        <v xml:space="preserve"> </v>
      </c>
      <c r="N83" s="217"/>
      <c r="O83" s="217"/>
      <c r="P83" s="217"/>
      <c r="Q83" s="217"/>
      <c r="R83" s="36"/>
      <c r="T83" s="123"/>
      <c r="U83" s="123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47" s="1" customFormat="1" ht="29.25" customHeight="1">
      <c r="B85" s="34"/>
      <c r="C85" s="258" t="s">
        <v>98</v>
      </c>
      <c r="D85" s="259"/>
      <c r="E85" s="259"/>
      <c r="F85" s="259"/>
      <c r="G85" s="259"/>
      <c r="H85" s="112"/>
      <c r="I85" s="112"/>
      <c r="J85" s="112"/>
      <c r="K85" s="112"/>
      <c r="L85" s="112"/>
      <c r="M85" s="112"/>
      <c r="N85" s="258" t="s">
        <v>99</v>
      </c>
      <c r="O85" s="259"/>
      <c r="P85" s="259"/>
      <c r="Q85" s="259"/>
      <c r="R85" s="36"/>
      <c r="T85" s="123"/>
      <c r="U85" s="123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47" s="1" customFormat="1" ht="29.25" customHeight="1">
      <c r="B87" s="34"/>
      <c r="C87" s="124" t="s">
        <v>100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179">
        <f>N127</f>
        <v>0</v>
      </c>
      <c r="O87" s="255"/>
      <c r="P87" s="255"/>
      <c r="Q87" s="255"/>
      <c r="R87" s="36"/>
      <c r="T87" s="123"/>
      <c r="U87" s="123"/>
      <c r="AU87" s="17" t="s">
        <v>101</v>
      </c>
    </row>
    <row r="88" spans="2:47" s="6" customFormat="1" ht="24.95" customHeight="1">
      <c r="B88" s="125"/>
      <c r="C88" s="126"/>
      <c r="D88" s="127" t="s">
        <v>102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57">
        <f>N128</f>
        <v>0</v>
      </c>
      <c r="O88" s="254"/>
      <c r="P88" s="254"/>
      <c r="Q88" s="254"/>
      <c r="R88" s="128"/>
      <c r="T88" s="129"/>
      <c r="U88" s="129"/>
    </row>
    <row r="89" spans="2:47" s="7" customFormat="1" ht="19.899999999999999" customHeight="1">
      <c r="B89" s="130"/>
      <c r="C89" s="131"/>
      <c r="D89" s="100" t="s">
        <v>103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186">
        <f>N129</f>
        <v>0</v>
      </c>
      <c r="O89" s="253"/>
      <c r="P89" s="253"/>
      <c r="Q89" s="253"/>
      <c r="R89" s="132"/>
      <c r="T89" s="133"/>
      <c r="U89" s="133"/>
    </row>
    <row r="90" spans="2:47" s="7" customFormat="1" ht="19.899999999999999" customHeight="1">
      <c r="B90" s="130"/>
      <c r="C90" s="131"/>
      <c r="D90" s="100" t="s">
        <v>104</v>
      </c>
      <c r="E90" s="131"/>
      <c r="F90" s="131"/>
      <c r="G90" s="131"/>
      <c r="H90" s="131"/>
      <c r="I90" s="131"/>
      <c r="J90" s="131"/>
      <c r="K90" s="131"/>
      <c r="L90" s="131"/>
      <c r="M90" s="131"/>
      <c r="N90" s="186">
        <f>N132</f>
        <v>0</v>
      </c>
      <c r="O90" s="253"/>
      <c r="P90" s="253"/>
      <c r="Q90" s="253"/>
      <c r="R90" s="132"/>
      <c r="T90" s="133"/>
      <c r="U90" s="133"/>
    </row>
    <row r="91" spans="2:47" s="7" customFormat="1" ht="19.899999999999999" customHeight="1">
      <c r="B91" s="130"/>
      <c r="C91" s="131"/>
      <c r="D91" s="100" t="s">
        <v>105</v>
      </c>
      <c r="E91" s="131"/>
      <c r="F91" s="131"/>
      <c r="G91" s="131"/>
      <c r="H91" s="131"/>
      <c r="I91" s="131"/>
      <c r="J91" s="131"/>
      <c r="K91" s="131"/>
      <c r="L91" s="131"/>
      <c r="M91" s="131"/>
      <c r="N91" s="186">
        <f>N135</f>
        <v>0</v>
      </c>
      <c r="O91" s="253"/>
      <c r="P91" s="253"/>
      <c r="Q91" s="253"/>
      <c r="R91" s="132"/>
      <c r="T91" s="133"/>
      <c r="U91" s="133"/>
    </row>
    <row r="92" spans="2:47" s="7" customFormat="1" ht="19.899999999999999" customHeight="1">
      <c r="B92" s="130"/>
      <c r="C92" s="131"/>
      <c r="D92" s="100" t="s">
        <v>106</v>
      </c>
      <c r="E92" s="131"/>
      <c r="F92" s="131"/>
      <c r="G92" s="131"/>
      <c r="H92" s="131"/>
      <c r="I92" s="131"/>
      <c r="J92" s="131"/>
      <c r="K92" s="131"/>
      <c r="L92" s="131"/>
      <c r="M92" s="131"/>
      <c r="N92" s="186">
        <f>N139</f>
        <v>0</v>
      </c>
      <c r="O92" s="253"/>
      <c r="P92" s="253"/>
      <c r="Q92" s="253"/>
      <c r="R92" s="132"/>
      <c r="T92" s="133"/>
      <c r="U92" s="133"/>
    </row>
    <row r="93" spans="2:47" s="7" customFormat="1" ht="19.899999999999999" customHeight="1">
      <c r="B93" s="130"/>
      <c r="C93" s="131"/>
      <c r="D93" s="100" t="s">
        <v>107</v>
      </c>
      <c r="E93" s="131"/>
      <c r="F93" s="131"/>
      <c r="G93" s="131"/>
      <c r="H93" s="131"/>
      <c r="I93" s="131"/>
      <c r="J93" s="131"/>
      <c r="K93" s="131"/>
      <c r="L93" s="131"/>
      <c r="M93" s="131"/>
      <c r="N93" s="186">
        <f>N153</f>
        <v>0</v>
      </c>
      <c r="O93" s="253"/>
      <c r="P93" s="253"/>
      <c r="Q93" s="253"/>
      <c r="R93" s="132"/>
      <c r="T93" s="133"/>
      <c r="U93" s="133"/>
    </row>
    <row r="94" spans="2:47" s="6" customFormat="1" ht="24.95" customHeight="1">
      <c r="B94" s="125"/>
      <c r="C94" s="126"/>
      <c r="D94" s="127" t="s">
        <v>108</v>
      </c>
      <c r="E94" s="126"/>
      <c r="F94" s="126"/>
      <c r="G94" s="126"/>
      <c r="H94" s="126"/>
      <c r="I94" s="126"/>
      <c r="J94" s="126"/>
      <c r="K94" s="126"/>
      <c r="L94" s="126"/>
      <c r="M94" s="126"/>
      <c r="N94" s="257">
        <f>N155</f>
        <v>0</v>
      </c>
      <c r="O94" s="254"/>
      <c r="P94" s="254"/>
      <c r="Q94" s="254"/>
      <c r="R94" s="128"/>
      <c r="T94" s="129"/>
      <c r="U94" s="129"/>
    </row>
    <row r="95" spans="2:47" s="6" customFormat="1" ht="24.95" customHeight="1">
      <c r="B95" s="125"/>
      <c r="C95" s="126"/>
      <c r="D95" s="127" t="s">
        <v>109</v>
      </c>
      <c r="E95" s="126"/>
      <c r="F95" s="126"/>
      <c r="G95" s="126"/>
      <c r="H95" s="126"/>
      <c r="I95" s="126"/>
      <c r="J95" s="126"/>
      <c r="K95" s="126"/>
      <c r="L95" s="126"/>
      <c r="M95" s="126"/>
      <c r="N95" s="257">
        <f>N157</f>
        <v>0</v>
      </c>
      <c r="O95" s="254"/>
      <c r="P95" s="254"/>
      <c r="Q95" s="254"/>
      <c r="R95" s="128"/>
      <c r="T95" s="129"/>
      <c r="U95" s="129"/>
    </row>
    <row r="96" spans="2:47" s="7" customFormat="1" ht="19.899999999999999" customHeight="1">
      <c r="B96" s="130"/>
      <c r="C96" s="131"/>
      <c r="D96" s="100" t="s">
        <v>110</v>
      </c>
      <c r="E96" s="131"/>
      <c r="F96" s="131"/>
      <c r="G96" s="131"/>
      <c r="H96" s="131"/>
      <c r="I96" s="131"/>
      <c r="J96" s="131"/>
      <c r="K96" s="131"/>
      <c r="L96" s="131"/>
      <c r="M96" s="131"/>
      <c r="N96" s="186">
        <f>N158</f>
        <v>0</v>
      </c>
      <c r="O96" s="253"/>
      <c r="P96" s="253"/>
      <c r="Q96" s="253"/>
      <c r="R96" s="132"/>
      <c r="T96" s="133"/>
      <c r="U96" s="133"/>
    </row>
    <row r="97" spans="2:65" s="7" customFormat="1" ht="19.899999999999999" customHeight="1">
      <c r="B97" s="130"/>
      <c r="C97" s="131"/>
      <c r="D97" s="100" t="s">
        <v>111</v>
      </c>
      <c r="E97" s="131"/>
      <c r="F97" s="131"/>
      <c r="G97" s="131"/>
      <c r="H97" s="131"/>
      <c r="I97" s="131"/>
      <c r="J97" s="131"/>
      <c r="K97" s="131"/>
      <c r="L97" s="131"/>
      <c r="M97" s="131"/>
      <c r="N97" s="186">
        <f>N161</f>
        <v>0</v>
      </c>
      <c r="O97" s="253"/>
      <c r="P97" s="253"/>
      <c r="Q97" s="253"/>
      <c r="R97" s="132"/>
      <c r="T97" s="133"/>
      <c r="U97" s="133"/>
    </row>
    <row r="98" spans="2:65" s="7" customFormat="1" ht="19.899999999999999" customHeight="1">
      <c r="B98" s="130"/>
      <c r="C98" s="131"/>
      <c r="D98" s="100" t="s">
        <v>112</v>
      </c>
      <c r="E98" s="131"/>
      <c r="F98" s="131"/>
      <c r="G98" s="131"/>
      <c r="H98" s="131"/>
      <c r="I98" s="131"/>
      <c r="J98" s="131"/>
      <c r="K98" s="131"/>
      <c r="L98" s="131"/>
      <c r="M98" s="131"/>
      <c r="N98" s="186">
        <f>N164</f>
        <v>0</v>
      </c>
      <c r="O98" s="253"/>
      <c r="P98" s="253"/>
      <c r="Q98" s="253"/>
      <c r="R98" s="132"/>
      <c r="T98" s="133"/>
      <c r="U98" s="133"/>
    </row>
    <row r="99" spans="2:65" s="7" customFormat="1" ht="19.899999999999999" customHeight="1">
      <c r="B99" s="130"/>
      <c r="C99" s="131"/>
      <c r="D99" s="100" t="s">
        <v>113</v>
      </c>
      <c r="E99" s="131"/>
      <c r="F99" s="131"/>
      <c r="G99" s="131"/>
      <c r="H99" s="131"/>
      <c r="I99" s="131"/>
      <c r="J99" s="131"/>
      <c r="K99" s="131"/>
      <c r="L99" s="131"/>
      <c r="M99" s="131"/>
      <c r="N99" s="186">
        <f>N167</f>
        <v>0</v>
      </c>
      <c r="O99" s="253"/>
      <c r="P99" s="253"/>
      <c r="Q99" s="253"/>
      <c r="R99" s="132"/>
      <c r="T99" s="133"/>
      <c r="U99" s="133"/>
    </row>
    <row r="100" spans="2:65" s="7" customFormat="1" ht="19.899999999999999" customHeight="1">
      <c r="B100" s="130"/>
      <c r="C100" s="131"/>
      <c r="D100" s="100" t="s">
        <v>114</v>
      </c>
      <c r="E100" s="131"/>
      <c r="F100" s="131"/>
      <c r="G100" s="131"/>
      <c r="H100" s="131"/>
      <c r="I100" s="131"/>
      <c r="J100" s="131"/>
      <c r="K100" s="131"/>
      <c r="L100" s="131"/>
      <c r="M100" s="131"/>
      <c r="N100" s="186">
        <f>N171</f>
        <v>0</v>
      </c>
      <c r="O100" s="253"/>
      <c r="P100" s="253"/>
      <c r="Q100" s="253"/>
      <c r="R100" s="132"/>
      <c r="T100" s="133"/>
      <c r="U100" s="133"/>
    </row>
    <row r="101" spans="2:65" s="6" customFormat="1" ht="21.75" customHeight="1">
      <c r="B101" s="125"/>
      <c r="C101" s="126"/>
      <c r="D101" s="127" t="s">
        <v>115</v>
      </c>
      <c r="E101" s="126"/>
      <c r="F101" s="126"/>
      <c r="G101" s="126"/>
      <c r="H101" s="126"/>
      <c r="I101" s="126"/>
      <c r="J101" s="126"/>
      <c r="K101" s="126"/>
      <c r="L101" s="126"/>
      <c r="M101" s="126"/>
      <c r="N101" s="232">
        <f>N175</f>
        <v>0</v>
      </c>
      <c r="O101" s="254"/>
      <c r="P101" s="254"/>
      <c r="Q101" s="254"/>
      <c r="R101" s="128"/>
      <c r="T101" s="129"/>
      <c r="U101" s="129"/>
    </row>
    <row r="102" spans="2:65" s="1" customFormat="1" ht="21.75" customHeight="1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  <c r="T102" s="123"/>
      <c r="U102" s="123"/>
    </row>
    <row r="103" spans="2:65" s="1" customFormat="1" ht="29.25" customHeight="1">
      <c r="B103" s="34"/>
      <c r="C103" s="124" t="s">
        <v>116</v>
      </c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255">
        <f>ROUND(N104+N105+N106+N107+N108+N109,2)</f>
        <v>0</v>
      </c>
      <c r="O103" s="256"/>
      <c r="P103" s="256"/>
      <c r="Q103" s="256"/>
      <c r="R103" s="36"/>
      <c r="T103" s="134"/>
      <c r="U103" s="135" t="s">
        <v>39</v>
      </c>
    </row>
    <row r="104" spans="2:65" s="1" customFormat="1" ht="18" customHeight="1">
      <c r="B104" s="34"/>
      <c r="C104" s="35"/>
      <c r="D104" s="183" t="s">
        <v>117</v>
      </c>
      <c r="E104" s="184"/>
      <c r="F104" s="184"/>
      <c r="G104" s="184"/>
      <c r="H104" s="184"/>
      <c r="I104" s="35"/>
      <c r="J104" s="35"/>
      <c r="K104" s="35"/>
      <c r="L104" s="35"/>
      <c r="M104" s="35"/>
      <c r="N104" s="185">
        <f>ROUND(N87*T104,2)</f>
        <v>0</v>
      </c>
      <c r="O104" s="186"/>
      <c r="P104" s="186"/>
      <c r="Q104" s="186"/>
      <c r="R104" s="36"/>
      <c r="S104" s="136"/>
      <c r="T104" s="137"/>
      <c r="U104" s="138" t="s">
        <v>42</v>
      </c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/>
      <c r="AF104" s="139"/>
      <c r="AG104" s="139"/>
      <c r="AH104" s="139"/>
      <c r="AI104" s="139"/>
      <c r="AJ104" s="139"/>
      <c r="AK104" s="139"/>
      <c r="AL104" s="139"/>
      <c r="AM104" s="139"/>
      <c r="AN104" s="139"/>
      <c r="AO104" s="139"/>
      <c r="AP104" s="139"/>
      <c r="AQ104" s="139"/>
      <c r="AR104" s="139"/>
      <c r="AS104" s="139"/>
      <c r="AT104" s="139"/>
      <c r="AU104" s="139"/>
      <c r="AV104" s="139"/>
      <c r="AW104" s="139"/>
      <c r="AX104" s="139"/>
      <c r="AY104" s="140" t="s">
        <v>118</v>
      </c>
      <c r="AZ104" s="139"/>
      <c r="BA104" s="139"/>
      <c r="BB104" s="139"/>
      <c r="BC104" s="139"/>
      <c r="BD104" s="139"/>
      <c r="BE104" s="141">
        <f t="shared" ref="BE104:BE109" si="0">IF(U104="základná",N104,0)</f>
        <v>0</v>
      </c>
      <c r="BF104" s="141">
        <f t="shared" ref="BF104:BF109" si="1">IF(U104="znížená",N104,0)</f>
        <v>0</v>
      </c>
      <c r="BG104" s="141">
        <f t="shared" ref="BG104:BG109" si="2">IF(U104="zákl. prenesená",N104,0)</f>
        <v>0</v>
      </c>
      <c r="BH104" s="141">
        <f t="shared" ref="BH104:BH109" si="3">IF(U104="zníž. prenesená",N104,0)</f>
        <v>0</v>
      </c>
      <c r="BI104" s="141">
        <f t="shared" ref="BI104:BI109" si="4">IF(U104="nulová",N104,0)</f>
        <v>0</v>
      </c>
      <c r="BJ104" s="140" t="s">
        <v>119</v>
      </c>
      <c r="BK104" s="139"/>
      <c r="BL104" s="139"/>
      <c r="BM104" s="139"/>
    </row>
    <row r="105" spans="2:65" s="1" customFormat="1" ht="18" customHeight="1">
      <c r="B105" s="34"/>
      <c r="C105" s="35"/>
      <c r="D105" s="183" t="s">
        <v>120</v>
      </c>
      <c r="E105" s="184"/>
      <c r="F105" s="184"/>
      <c r="G105" s="184"/>
      <c r="H105" s="184"/>
      <c r="I105" s="35"/>
      <c r="J105" s="35"/>
      <c r="K105" s="35"/>
      <c r="L105" s="35"/>
      <c r="M105" s="35"/>
      <c r="N105" s="185">
        <f>ROUND(N87*T105,2)</f>
        <v>0</v>
      </c>
      <c r="O105" s="186"/>
      <c r="P105" s="186"/>
      <c r="Q105" s="186"/>
      <c r="R105" s="36"/>
      <c r="S105" s="136"/>
      <c r="T105" s="137"/>
      <c r="U105" s="138" t="s">
        <v>42</v>
      </c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  <c r="AJ105" s="139"/>
      <c r="AK105" s="139"/>
      <c r="AL105" s="139"/>
      <c r="AM105" s="139"/>
      <c r="AN105" s="139"/>
      <c r="AO105" s="139"/>
      <c r="AP105" s="139"/>
      <c r="AQ105" s="139"/>
      <c r="AR105" s="139"/>
      <c r="AS105" s="139"/>
      <c r="AT105" s="139"/>
      <c r="AU105" s="139"/>
      <c r="AV105" s="139"/>
      <c r="AW105" s="139"/>
      <c r="AX105" s="139"/>
      <c r="AY105" s="140" t="s">
        <v>118</v>
      </c>
      <c r="AZ105" s="139"/>
      <c r="BA105" s="139"/>
      <c r="BB105" s="139"/>
      <c r="BC105" s="139"/>
      <c r="BD105" s="139"/>
      <c r="BE105" s="141">
        <f t="shared" si="0"/>
        <v>0</v>
      </c>
      <c r="BF105" s="141">
        <f t="shared" si="1"/>
        <v>0</v>
      </c>
      <c r="BG105" s="141">
        <f t="shared" si="2"/>
        <v>0</v>
      </c>
      <c r="BH105" s="141">
        <f t="shared" si="3"/>
        <v>0</v>
      </c>
      <c r="BI105" s="141">
        <f t="shared" si="4"/>
        <v>0</v>
      </c>
      <c r="BJ105" s="140" t="s">
        <v>119</v>
      </c>
      <c r="BK105" s="139"/>
      <c r="BL105" s="139"/>
      <c r="BM105" s="139"/>
    </row>
    <row r="106" spans="2:65" s="1" customFormat="1" ht="18" customHeight="1">
      <c r="B106" s="34"/>
      <c r="C106" s="35"/>
      <c r="D106" s="183" t="s">
        <v>121</v>
      </c>
      <c r="E106" s="184"/>
      <c r="F106" s="184"/>
      <c r="G106" s="184"/>
      <c r="H106" s="184"/>
      <c r="I106" s="35"/>
      <c r="J106" s="35"/>
      <c r="K106" s="35"/>
      <c r="L106" s="35"/>
      <c r="M106" s="35"/>
      <c r="N106" s="185">
        <f>ROUND(N87*T106,2)</f>
        <v>0</v>
      </c>
      <c r="O106" s="186"/>
      <c r="P106" s="186"/>
      <c r="Q106" s="186"/>
      <c r="R106" s="36"/>
      <c r="S106" s="136"/>
      <c r="T106" s="137"/>
      <c r="U106" s="138" t="s">
        <v>42</v>
      </c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39"/>
      <c r="AG106" s="139"/>
      <c r="AH106" s="139"/>
      <c r="AI106" s="139"/>
      <c r="AJ106" s="139"/>
      <c r="AK106" s="139"/>
      <c r="AL106" s="139"/>
      <c r="AM106" s="139"/>
      <c r="AN106" s="139"/>
      <c r="AO106" s="139"/>
      <c r="AP106" s="139"/>
      <c r="AQ106" s="139"/>
      <c r="AR106" s="139"/>
      <c r="AS106" s="139"/>
      <c r="AT106" s="139"/>
      <c r="AU106" s="139"/>
      <c r="AV106" s="139"/>
      <c r="AW106" s="139"/>
      <c r="AX106" s="139"/>
      <c r="AY106" s="140" t="s">
        <v>118</v>
      </c>
      <c r="AZ106" s="139"/>
      <c r="BA106" s="139"/>
      <c r="BB106" s="139"/>
      <c r="BC106" s="139"/>
      <c r="BD106" s="139"/>
      <c r="BE106" s="141">
        <f t="shared" si="0"/>
        <v>0</v>
      </c>
      <c r="BF106" s="141">
        <f t="shared" si="1"/>
        <v>0</v>
      </c>
      <c r="BG106" s="141">
        <f t="shared" si="2"/>
        <v>0</v>
      </c>
      <c r="BH106" s="141">
        <f t="shared" si="3"/>
        <v>0</v>
      </c>
      <c r="BI106" s="141">
        <f t="shared" si="4"/>
        <v>0</v>
      </c>
      <c r="BJ106" s="140" t="s">
        <v>119</v>
      </c>
      <c r="BK106" s="139"/>
      <c r="BL106" s="139"/>
      <c r="BM106" s="139"/>
    </row>
    <row r="107" spans="2:65" s="1" customFormat="1" ht="18" customHeight="1">
      <c r="B107" s="34"/>
      <c r="C107" s="35"/>
      <c r="D107" s="183" t="s">
        <v>122</v>
      </c>
      <c r="E107" s="184"/>
      <c r="F107" s="184"/>
      <c r="G107" s="184"/>
      <c r="H107" s="184"/>
      <c r="I107" s="35"/>
      <c r="J107" s="35"/>
      <c r="K107" s="35"/>
      <c r="L107" s="35"/>
      <c r="M107" s="35"/>
      <c r="N107" s="185">
        <f>ROUND(N87*T107,2)</f>
        <v>0</v>
      </c>
      <c r="O107" s="186"/>
      <c r="P107" s="186"/>
      <c r="Q107" s="186"/>
      <c r="R107" s="36"/>
      <c r="S107" s="136"/>
      <c r="T107" s="137"/>
      <c r="U107" s="138" t="s">
        <v>42</v>
      </c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39"/>
      <c r="AG107" s="139"/>
      <c r="AH107" s="139"/>
      <c r="AI107" s="139"/>
      <c r="AJ107" s="139"/>
      <c r="AK107" s="139"/>
      <c r="AL107" s="139"/>
      <c r="AM107" s="139"/>
      <c r="AN107" s="139"/>
      <c r="AO107" s="139"/>
      <c r="AP107" s="139"/>
      <c r="AQ107" s="139"/>
      <c r="AR107" s="139"/>
      <c r="AS107" s="139"/>
      <c r="AT107" s="139"/>
      <c r="AU107" s="139"/>
      <c r="AV107" s="139"/>
      <c r="AW107" s="139"/>
      <c r="AX107" s="139"/>
      <c r="AY107" s="140" t="s">
        <v>118</v>
      </c>
      <c r="AZ107" s="139"/>
      <c r="BA107" s="139"/>
      <c r="BB107" s="139"/>
      <c r="BC107" s="139"/>
      <c r="BD107" s="139"/>
      <c r="BE107" s="141">
        <f t="shared" si="0"/>
        <v>0</v>
      </c>
      <c r="BF107" s="141">
        <f t="shared" si="1"/>
        <v>0</v>
      </c>
      <c r="BG107" s="141">
        <f t="shared" si="2"/>
        <v>0</v>
      </c>
      <c r="BH107" s="141">
        <f t="shared" si="3"/>
        <v>0</v>
      </c>
      <c r="BI107" s="141">
        <f t="shared" si="4"/>
        <v>0</v>
      </c>
      <c r="BJ107" s="140" t="s">
        <v>119</v>
      </c>
      <c r="BK107" s="139"/>
      <c r="BL107" s="139"/>
      <c r="BM107" s="139"/>
    </row>
    <row r="108" spans="2:65" s="1" customFormat="1" ht="18" customHeight="1">
      <c r="B108" s="34"/>
      <c r="C108" s="35"/>
      <c r="D108" s="183" t="s">
        <v>123</v>
      </c>
      <c r="E108" s="184"/>
      <c r="F108" s="184"/>
      <c r="G108" s="184"/>
      <c r="H108" s="184"/>
      <c r="I108" s="35"/>
      <c r="J108" s="35"/>
      <c r="K108" s="35"/>
      <c r="L108" s="35"/>
      <c r="M108" s="35"/>
      <c r="N108" s="185">
        <f>ROUND(N87*T108,2)</f>
        <v>0</v>
      </c>
      <c r="O108" s="186"/>
      <c r="P108" s="186"/>
      <c r="Q108" s="186"/>
      <c r="R108" s="36"/>
      <c r="S108" s="136"/>
      <c r="T108" s="137"/>
      <c r="U108" s="138" t="s">
        <v>42</v>
      </c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  <c r="AT108" s="139"/>
      <c r="AU108" s="139"/>
      <c r="AV108" s="139"/>
      <c r="AW108" s="139"/>
      <c r="AX108" s="139"/>
      <c r="AY108" s="140" t="s">
        <v>118</v>
      </c>
      <c r="AZ108" s="139"/>
      <c r="BA108" s="139"/>
      <c r="BB108" s="139"/>
      <c r="BC108" s="139"/>
      <c r="BD108" s="139"/>
      <c r="BE108" s="141">
        <f t="shared" si="0"/>
        <v>0</v>
      </c>
      <c r="BF108" s="141">
        <f t="shared" si="1"/>
        <v>0</v>
      </c>
      <c r="BG108" s="141">
        <f t="shared" si="2"/>
        <v>0</v>
      </c>
      <c r="BH108" s="141">
        <f t="shared" si="3"/>
        <v>0</v>
      </c>
      <c r="BI108" s="141">
        <f t="shared" si="4"/>
        <v>0</v>
      </c>
      <c r="BJ108" s="140" t="s">
        <v>119</v>
      </c>
      <c r="BK108" s="139"/>
      <c r="BL108" s="139"/>
      <c r="BM108" s="139"/>
    </row>
    <row r="109" spans="2:65" s="1" customFormat="1" ht="18" customHeight="1">
      <c r="B109" s="34"/>
      <c r="C109" s="35"/>
      <c r="D109" s="100" t="s">
        <v>124</v>
      </c>
      <c r="E109" s="35"/>
      <c r="F109" s="35"/>
      <c r="G109" s="35"/>
      <c r="H109" s="35"/>
      <c r="I109" s="35"/>
      <c r="J109" s="35"/>
      <c r="K109" s="35"/>
      <c r="L109" s="35"/>
      <c r="M109" s="35"/>
      <c r="N109" s="185">
        <f>ROUND(N87*T109,2)</f>
        <v>0</v>
      </c>
      <c r="O109" s="186"/>
      <c r="P109" s="186"/>
      <c r="Q109" s="186"/>
      <c r="R109" s="36"/>
      <c r="S109" s="136"/>
      <c r="T109" s="142"/>
      <c r="U109" s="143" t="s">
        <v>42</v>
      </c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39"/>
      <c r="AG109" s="139"/>
      <c r="AH109" s="139"/>
      <c r="AI109" s="139"/>
      <c r="AJ109" s="139"/>
      <c r="AK109" s="139"/>
      <c r="AL109" s="139"/>
      <c r="AM109" s="139"/>
      <c r="AN109" s="139"/>
      <c r="AO109" s="139"/>
      <c r="AP109" s="139"/>
      <c r="AQ109" s="139"/>
      <c r="AR109" s="139"/>
      <c r="AS109" s="139"/>
      <c r="AT109" s="139"/>
      <c r="AU109" s="139"/>
      <c r="AV109" s="139"/>
      <c r="AW109" s="139"/>
      <c r="AX109" s="139"/>
      <c r="AY109" s="140" t="s">
        <v>125</v>
      </c>
      <c r="AZ109" s="139"/>
      <c r="BA109" s="139"/>
      <c r="BB109" s="139"/>
      <c r="BC109" s="139"/>
      <c r="BD109" s="139"/>
      <c r="BE109" s="141">
        <f t="shared" si="0"/>
        <v>0</v>
      </c>
      <c r="BF109" s="141">
        <f t="shared" si="1"/>
        <v>0</v>
      </c>
      <c r="BG109" s="141">
        <f t="shared" si="2"/>
        <v>0</v>
      </c>
      <c r="BH109" s="141">
        <f t="shared" si="3"/>
        <v>0</v>
      </c>
      <c r="BI109" s="141">
        <f t="shared" si="4"/>
        <v>0</v>
      </c>
      <c r="BJ109" s="140" t="s">
        <v>119</v>
      </c>
      <c r="BK109" s="139"/>
      <c r="BL109" s="139"/>
      <c r="BM109" s="139"/>
    </row>
    <row r="110" spans="2:65" s="1" customForma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  <c r="T110" s="123"/>
      <c r="U110" s="123"/>
    </row>
    <row r="111" spans="2:65" s="1" customFormat="1" ht="29.25" customHeight="1">
      <c r="B111" s="34"/>
      <c r="C111" s="111" t="s">
        <v>89</v>
      </c>
      <c r="D111" s="112"/>
      <c r="E111" s="112"/>
      <c r="F111" s="112"/>
      <c r="G111" s="112"/>
      <c r="H111" s="112"/>
      <c r="I111" s="112"/>
      <c r="J111" s="112"/>
      <c r="K111" s="112"/>
      <c r="L111" s="180">
        <f>ROUND(SUM(N87+N103),2)</f>
        <v>0</v>
      </c>
      <c r="M111" s="180"/>
      <c r="N111" s="180"/>
      <c r="O111" s="180"/>
      <c r="P111" s="180"/>
      <c r="Q111" s="180"/>
      <c r="R111" s="36"/>
      <c r="T111" s="123"/>
      <c r="U111" s="123"/>
    </row>
    <row r="112" spans="2:65" s="1" customFormat="1" ht="6.95" customHeight="1">
      <c r="B112" s="58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60"/>
      <c r="T112" s="123"/>
      <c r="U112" s="123"/>
    </row>
    <row r="116" spans="2:63" s="1" customFormat="1" ht="6.95" customHeight="1">
      <c r="B116" s="61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3"/>
    </row>
    <row r="117" spans="2:63" s="1" customFormat="1" ht="36.950000000000003" customHeight="1">
      <c r="B117" s="34"/>
      <c r="C117" s="195" t="s">
        <v>126</v>
      </c>
      <c r="D117" s="248"/>
      <c r="E117" s="248"/>
      <c r="F117" s="248"/>
      <c r="G117" s="248"/>
      <c r="H117" s="248"/>
      <c r="I117" s="248"/>
      <c r="J117" s="248"/>
      <c r="K117" s="248"/>
      <c r="L117" s="248"/>
      <c r="M117" s="248"/>
      <c r="N117" s="248"/>
      <c r="O117" s="248"/>
      <c r="P117" s="248"/>
      <c r="Q117" s="248"/>
      <c r="R117" s="36"/>
    </row>
    <row r="118" spans="2:63" s="1" customFormat="1" ht="6.95" customHeight="1">
      <c r="B118" s="34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6"/>
    </row>
    <row r="119" spans="2:63" s="1" customFormat="1" ht="36.950000000000003" customHeight="1">
      <c r="B119" s="34"/>
      <c r="C119" s="68" t="s">
        <v>17</v>
      </c>
      <c r="D119" s="35"/>
      <c r="E119" s="35"/>
      <c r="F119" s="197" t="str">
        <f>F6</f>
        <v>Oprava podlahy v kuchyni MŠ Malinovského</v>
      </c>
      <c r="G119" s="248"/>
      <c r="H119" s="248"/>
      <c r="I119" s="248"/>
      <c r="J119" s="248"/>
      <c r="K119" s="248"/>
      <c r="L119" s="248"/>
      <c r="M119" s="248"/>
      <c r="N119" s="248"/>
      <c r="O119" s="248"/>
      <c r="P119" s="248"/>
      <c r="Q119" s="35"/>
      <c r="R119" s="36"/>
    </row>
    <row r="120" spans="2:63" s="1" customFormat="1" ht="6.95" customHeight="1">
      <c r="B120" s="34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6"/>
    </row>
    <row r="121" spans="2:63" s="1" customFormat="1" ht="18" customHeight="1">
      <c r="B121" s="34"/>
      <c r="C121" s="29" t="s">
        <v>22</v>
      </c>
      <c r="D121" s="35"/>
      <c r="E121" s="35"/>
      <c r="F121" s="27" t="str">
        <f>F8</f>
        <v xml:space="preserve"> </v>
      </c>
      <c r="G121" s="35"/>
      <c r="H121" s="35"/>
      <c r="I121" s="35"/>
      <c r="J121" s="35"/>
      <c r="K121" s="29" t="s">
        <v>24</v>
      </c>
      <c r="L121" s="35"/>
      <c r="M121" s="249" t="str">
        <f>IF(O8="","",O8)</f>
        <v>16. 8. 2017</v>
      </c>
      <c r="N121" s="249"/>
      <c r="O121" s="249"/>
      <c r="P121" s="249"/>
      <c r="Q121" s="35"/>
      <c r="R121" s="36"/>
    </row>
    <row r="122" spans="2:63" s="1" customFormat="1" ht="6.95" customHeight="1">
      <c r="B122" s="34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6"/>
    </row>
    <row r="123" spans="2:63" s="1" customFormat="1" ht="15">
      <c r="B123" s="34"/>
      <c r="C123" s="29" t="s">
        <v>26</v>
      </c>
      <c r="D123" s="35"/>
      <c r="E123" s="35"/>
      <c r="F123" s="27" t="str">
        <f>E11</f>
        <v xml:space="preserve"> </v>
      </c>
      <c r="G123" s="35"/>
      <c r="H123" s="35"/>
      <c r="I123" s="35"/>
      <c r="J123" s="35"/>
      <c r="K123" s="29" t="s">
        <v>31</v>
      </c>
      <c r="L123" s="35"/>
      <c r="M123" s="217" t="str">
        <f>E17</f>
        <v xml:space="preserve"> </v>
      </c>
      <c r="N123" s="217"/>
      <c r="O123" s="217"/>
      <c r="P123" s="217"/>
      <c r="Q123" s="217"/>
      <c r="R123" s="36"/>
    </row>
    <row r="124" spans="2:63" s="1" customFormat="1" ht="14.45" customHeight="1">
      <c r="B124" s="34"/>
      <c r="C124" s="29" t="s">
        <v>29</v>
      </c>
      <c r="D124" s="35"/>
      <c r="E124" s="35"/>
      <c r="F124" s="27" t="str">
        <f>IF(E14="","",E14)</f>
        <v>Vyplň údaj</v>
      </c>
      <c r="G124" s="35"/>
      <c r="H124" s="35"/>
      <c r="I124" s="35"/>
      <c r="J124" s="35"/>
      <c r="K124" s="29" t="s">
        <v>34</v>
      </c>
      <c r="L124" s="35"/>
      <c r="M124" s="217" t="str">
        <f>E20</f>
        <v xml:space="preserve"> </v>
      </c>
      <c r="N124" s="217"/>
      <c r="O124" s="217"/>
      <c r="P124" s="217"/>
      <c r="Q124" s="217"/>
      <c r="R124" s="36"/>
    </row>
    <row r="125" spans="2:63" s="1" customFormat="1" ht="10.35" customHeight="1">
      <c r="B125" s="34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6"/>
    </row>
    <row r="126" spans="2:63" s="8" customFormat="1" ht="29.25" customHeight="1">
      <c r="B126" s="144"/>
      <c r="C126" s="145" t="s">
        <v>127</v>
      </c>
      <c r="D126" s="146" t="s">
        <v>128</v>
      </c>
      <c r="E126" s="146" t="s">
        <v>57</v>
      </c>
      <c r="F126" s="250" t="s">
        <v>129</v>
      </c>
      <c r="G126" s="250"/>
      <c r="H126" s="250"/>
      <c r="I126" s="250"/>
      <c r="J126" s="146" t="s">
        <v>130</v>
      </c>
      <c r="K126" s="146" t="s">
        <v>131</v>
      </c>
      <c r="L126" s="251" t="s">
        <v>132</v>
      </c>
      <c r="M126" s="251"/>
      <c r="N126" s="250" t="s">
        <v>99</v>
      </c>
      <c r="O126" s="250"/>
      <c r="P126" s="250"/>
      <c r="Q126" s="252"/>
      <c r="R126" s="147"/>
      <c r="T126" s="79" t="s">
        <v>133</v>
      </c>
      <c r="U126" s="80" t="s">
        <v>39</v>
      </c>
      <c r="V126" s="80" t="s">
        <v>134</v>
      </c>
      <c r="W126" s="80" t="s">
        <v>135</v>
      </c>
      <c r="X126" s="80" t="s">
        <v>136</v>
      </c>
      <c r="Y126" s="80" t="s">
        <v>137</v>
      </c>
      <c r="Z126" s="80" t="s">
        <v>138</v>
      </c>
      <c r="AA126" s="81" t="s">
        <v>139</v>
      </c>
    </row>
    <row r="127" spans="2:63" s="1" customFormat="1" ht="29.25" customHeight="1">
      <c r="B127" s="34"/>
      <c r="C127" s="83" t="s">
        <v>96</v>
      </c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230">
        <f>BK127</f>
        <v>0</v>
      </c>
      <c r="O127" s="231"/>
      <c r="P127" s="231"/>
      <c r="Q127" s="231"/>
      <c r="R127" s="36"/>
      <c r="T127" s="82"/>
      <c r="U127" s="50"/>
      <c r="V127" s="50"/>
      <c r="W127" s="148">
        <f>W128+W155+W157+W175</f>
        <v>0</v>
      </c>
      <c r="X127" s="50"/>
      <c r="Y127" s="148">
        <f>Y128+Y155+Y157+Y175</f>
        <v>18.013828174712643</v>
      </c>
      <c r="Z127" s="50"/>
      <c r="AA127" s="149">
        <f>AA128+AA155+AA157+AA175</f>
        <v>14.380000000000003</v>
      </c>
      <c r="AT127" s="17" t="s">
        <v>74</v>
      </c>
      <c r="AU127" s="17" t="s">
        <v>101</v>
      </c>
      <c r="BK127" s="150">
        <f>BK128+BK155+BK157+BK175</f>
        <v>0</v>
      </c>
    </row>
    <row r="128" spans="2:63" s="9" customFormat="1" ht="37.35" customHeight="1">
      <c r="B128" s="151"/>
      <c r="C128" s="152"/>
      <c r="D128" s="153" t="s">
        <v>102</v>
      </c>
      <c r="E128" s="153"/>
      <c r="F128" s="153"/>
      <c r="G128" s="153"/>
      <c r="H128" s="153"/>
      <c r="I128" s="153"/>
      <c r="J128" s="153"/>
      <c r="K128" s="153"/>
      <c r="L128" s="153"/>
      <c r="M128" s="153"/>
      <c r="N128" s="232">
        <f>BK128</f>
        <v>0</v>
      </c>
      <c r="O128" s="233"/>
      <c r="P128" s="233"/>
      <c r="Q128" s="233"/>
      <c r="R128" s="154"/>
      <c r="T128" s="155"/>
      <c r="U128" s="152"/>
      <c r="V128" s="152"/>
      <c r="W128" s="156">
        <f>W129+W132+W135+W139+W153</f>
        <v>0</v>
      </c>
      <c r="X128" s="152"/>
      <c r="Y128" s="156">
        <f>Y129+Y132+Y135+Y139+Y153</f>
        <v>15.3618276</v>
      </c>
      <c r="Z128" s="152"/>
      <c r="AA128" s="157">
        <f>AA129+AA132+AA135+AA139+AA153</f>
        <v>14.380000000000003</v>
      </c>
      <c r="AR128" s="158" t="s">
        <v>79</v>
      </c>
      <c r="AT128" s="159" t="s">
        <v>74</v>
      </c>
      <c r="AU128" s="159" t="s">
        <v>75</v>
      </c>
      <c r="AY128" s="158" t="s">
        <v>140</v>
      </c>
      <c r="BK128" s="160">
        <f>BK129+BK132+BK135+BK139+BK153</f>
        <v>0</v>
      </c>
    </row>
    <row r="129" spans="2:65" s="9" customFormat="1" ht="19.899999999999999" customHeight="1">
      <c r="B129" s="151"/>
      <c r="C129" s="152"/>
      <c r="D129" s="161" t="s">
        <v>103</v>
      </c>
      <c r="E129" s="161"/>
      <c r="F129" s="161"/>
      <c r="G129" s="161"/>
      <c r="H129" s="161"/>
      <c r="I129" s="161"/>
      <c r="J129" s="161"/>
      <c r="K129" s="161"/>
      <c r="L129" s="161"/>
      <c r="M129" s="161"/>
      <c r="N129" s="234">
        <f>BK129</f>
        <v>0</v>
      </c>
      <c r="O129" s="235"/>
      <c r="P129" s="235"/>
      <c r="Q129" s="235"/>
      <c r="R129" s="154"/>
      <c r="T129" s="155"/>
      <c r="U129" s="152"/>
      <c r="V129" s="152"/>
      <c r="W129" s="156">
        <f>SUM(W130:W131)</f>
        <v>0</v>
      </c>
      <c r="X129" s="152"/>
      <c r="Y129" s="156">
        <f>SUM(Y130:Y131)</f>
        <v>0</v>
      </c>
      <c r="Z129" s="152"/>
      <c r="AA129" s="157">
        <f>SUM(AA130:AA131)</f>
        <v>0</v>
      </c>
      <c r="AR129" s="158" t="s">
        <v>79</v>
      </c>
      <c r="AT129" s="159" t="s">
        <v>74</v>
      </c>
      <c r="AU129" s="159" t="s">
        <v>79</v>
      </c>
      <c r="AY129" s="158" t="s">
        <v>140</v>
      </c>
      <c r="BK129" s="160">
        <f>SUM(BK130:BK131)</f>
        <v>0</v>
      </c>
    </row>
    <row r="130" spans="2:65" s="1" customFormat="1" ht="31.5" customHeight="1">
      <c r="B130" s="34"/>
      <c r="C130" s="162" t="s">
        <v>79</v>
      </c>
      <c r="D130" s="162" t="s">
        <v>141</v>
      </c>
      <c r="E130" s="163" t="s">
        <v>142</v>
      </c>
      <c r="F130" s="242" t="s">
        <v>143</v>
      </c>
      <c r="G130" s="242"/>
      <c r="H130" s="242"/>
      <c r="I130" s="242"/>
      <c r="J130" s="164" t="s">
        <v>144</v>
      </c>
      <c r="K130" s="165">
        <v>1.2</v>
      </c>
      <c r="L130" s="228">
        <v>0</v>
      </c>
      <c r="M130" s="243"/>
      <c r="N130" s="229">
        <f>ROUND(L130*K130,3)</f>
        <v>0</v>
      </c>
      <c r="O130" s="229"/>
      <c r="P130" s="229"/>
      <c r="Q130" s="229"/>
      <c r="R130" s="36"/>
      <c r="T130" s="167" t="s">
        <v>20</v>
      </c>
      <c r="U130" s="43" t="s">
        <v>42</v>
      </c>
      <c r="V130" s="35"/>
      <c r="W130" s="168">
        <f>V130*K130</f>
        <v>0</v>
      </c>
      <c r="X130" s="168">
        <v>0</v>
      </c>
      <c r="Y130" s="168">
        <f>X130*K130</f>
        <v>0</v>
      </c>
      <c r="Z130" s="168">
        <v>0</v>
      </c>
      <c r="AA130" s="169">
        <f>Z130*K130</f>
        <v>0</v>
      </c>
      <c r="AR130" s="17" t="s">
        <v>145</v>
      </c>
      <c r="AT130" s="17" t="s">
        <v>141</v>
      </c>
      <c r="AU130" s="17" t="s">
        <v>119</v>
      </c>
      <c r="AY130" s="17" t="s">
        <v>140</v>
      </c>
      <c r="BE130" s="104">
        <f>IF(U130="základná",N130,0)</f>
        <v>0</v>
      </c>
      <c r="BF130" s="104">
        <f>IF(U130="znížená",N130,0)</f>
        <v>0</v>
      </c>
      <c r="BG130" s="104">
        <f>IF(U130="zákl. prenesená",N130,0)</f>
        <v>0</v>
      </c>
      <c r="BH130" s="104">
        <f>IF(U130="zníž. prenesená",N130,0)</f>
        <v>0</v>
      </c>
      <c r="BI130" s="104">
        <f>IF(U130="nulová",N130,0)</f>
        <v>0</v>
      </c>
      <c r="BJ130" s="17" t="s">
        <v>119</v>
      </c>
      <c r="BK130" s="170">
        <f>ROUND(L130*K130,3)</f>
        <v>0</v>
      </c>
      <c r="BL130" s="17" t="s">
        <v>145</v>
      </c>
      <c r="BM130" s="17" t="s">
        <v>146</v>
      </c>
    </row>
    <row r="131" spans="2:65" s="1" customFormat="1" ht="31.5" customHeight="1">
      <c r="B131" s="34"/>
      <c r="C131" s="162" t="s">
        <v>119</v>
      </c>
      <c r="D131" s="162" t="s">
        <v>141</v>
      </c>
      <c r="E131" s="163" t="s">
        <v>147</v>
      </c>
      <c r="F131" s="242" t="s">
        <v>148</v>
      </c>
      <c r="G131" s="242"/>
      <c r="H131" s="242"/>
      <c r="I131" s="242"/>
      <c r="J131" s="164" t="s">
        <v>144</v>
      </c>
      <c r="K131" s="165">
        <v>1.2</v>
      </c>
      <c r="L131" s="228">
        <v>0</v>
      </c>
      <c r="M131" s="243"/>
      <c r="N131" s="229">
        <f>ROUND(L131*K131,3)</f>
        <v>0</v>
      </c>
      <c r="O131" s="229"/>
      <c r="P131" s="229"/>
      <c r="Q131" s="229"/>
      <c r="R131" s="36"/>
      <c r="T131" s="167" t="s">
        <v>20</v>
      </c>
      <c r="U131" s="43" t="s">
        <v>42</v>
      </c>
      <c r="V131" s="35"/>
      <c r="W131" s="168">
        <f>V131*K131</f>
        <v>0</v>
      </c>
      <c r="X131" s="168">
        <v>0</v>
      </c>
      <c r="Y131" s="168">
        <f>X131*K131</f>
        <v>0</v>
      </c>
      <c r="Z131" s="168">
        <v>0</v>
      </c>
      <c r="AA131" s="169">
        <f>Z131*K131</f>
        <v>0</v>
      </c>
      <c r="AR131" s="17" t="s">
        <v>145</v>
      </c>
      <c r="AT131" s="17" t="s">
        <v>141</v>
      </c>
      <c r="AU131" s="17" t="s">
        <v>119</v>
      </c>
      <c r="AY131" s="17" t="s">
        <v>140</v>
      </c>
      <c r="BE131" s="104">
        <f>IF(U131="základná",N131,0)</f>
        <v>0</v>
      </c>
      <c r="BF131" s="104">
        <f>IF(U131="znížená",N131,0)</f>
        <v>0</v>
      </c>
      <c r="BG131" s="104">
        <f>IF(U131="zákl. prenesená",N131,0)</f>
        <v>0</v>
      </c>
      <c r="BH131" s="104">
        <f>IF(U131="zníž. prenesená",N131,0)</f>
        <v>0</v>
      </c>
      <c r="BI131" s="104">
        <f>IF(U131="nulová",N131,0)</f>
        <v>0</v>
      </c>
      <c r="BJ131" s="17" t="s">
        <v>119</v>
      </c>
      <c r="BK131" s="170">
        <f>ROUND(L131*K131,3)</f>
        <v>0</v>
      </c>
      <c r="BL131" s="17" t="s">
        <v>145</v>
      </c>
      <c r="BM131" s="17" t="s">
        <v>149</v>
      </c>
    </row>
    <row r="132" spans="2:65" s="9" customFormat="1" ht="29.85" customHeight="1">
      <c r="B132" s="151"/>
      <c r="C132" s="152"/>
      <c r="D132" s="161" t="s">
        <v>104</v>
      </c>
      <c r="E132" s="161"/>
      <c r="F132" s="161"/>
      <c r="G132" s="161"/>
      <c r="H132" s="161"/>
      <c r="I132" s="161"/>
      <c r="J132" s="161"/>
      <c r="K132" s="161"/>
      <c r="L132" s="161"/>
      <c r="M132" s="161"/>
      <c r="N132" s="236">
        <f>BK132</f>
        <v>0</v>
      </c>
      <c r="O132" s="237"/>
      <c r="P132" s="237"/>
      <c r="Q132" s="237"/>
      <c r="R132" s="154"/>
      <c r="T132" s="155"/>
      <c r="U132" s="152"/>
      <c r="V132" s="152"/>
      <c r="W132" s="156">
        <f>SUM(W133:W134)</f>
        <v>0</v>
      </c>
      <c r="X132" s="152"/>
      <c r="Y132" s="156">
        <f>SUM(Y133:Y134)</f>
        <v>9.7861159999999998</v>
      </c>
      <c r="Z132" s="152"/>
      <c r="AA132" s="157">
        <f>SUM(AA133:AA134)</f>
        <v>0</v>
      </c>
      <c r="AR132" s="158" t="s">
        <v>79</v>
      </c>
      <c r="AT132" s="159" t="s">
        <v>74</v>
      </c>
      <c r="AU132" s="159" t="s">
        <v>79</v>
      </c>
      <c r="AY132" s="158" t="s">
        <v>140</v>
      </c>
      <c r="BK132" s="160">
        <f>SUM(BK133:BK134)</f>
        <v>0</v>
      </c>
    </row>
    <row r="133" spans="2:65" s="1" customFormat="1" ht="31.5" customHeight="1">
      <c r="B133" s="34"/>
      <c r="C133" s="162" t="s">
        <v>150</v>
      </c>
      <c r="D133" s="162" t="s">
        <v>141</v>
      </c>
      <c r="E133" s="163" t="s">
        <v>151</v>
      </c>
      <c r="F133" s="242" t="s">
        <v>152</v>
      </c>
      <c r="G133" s="242"/>
      <c r="H133" s="242"/>
      <c r="I133" s="242"/>
      <c r="J133" s="164" t="s">
        <v>153</v>
      </c>
      <c r="K133" s="165">
        <v>47.2</v>
      </c>
      <c r="L133" s="228">
        <v>0</v>
      </c>
      <c r="M133" s="243"/>
      <c r="N133" s="229">
        <f>ROUND(L133*K133,3)</f>
        <v>0</v>
      </c>
      <c r="O133" s="229"/>
      <c r="P133" s="229"/>
      <c r="Q133" s="229"/>
      <c r="R133" s="36"/>
      <c r="T133" s="167" t="s">
        <v>20</v>
      </c>
      <c r="U133" s="43" t="s">
        <v>42</v>
      </c>
      <c r="V133" s="35"/>
      <c r="W133" s="168">
        <f>V133*K133</f>
        <v>0</v>
      </c>
      <c r="X133" s="168">
        <v>0.15049999999999999</v>
      </c>
      <c r="Y133" s="168">
        <f>X133*K133</f>
        <v>7.1036000000000001</v>
      </c>
      <c r="Z133" s="168">
        <v>0</v>
      </c>
      <c r="AA133" s="169">
        <f>Z133*K133</f>
        <v>0</v>
      </c>
      <c r="AR133" s="17" t="s">
        <v>145</v>
      </c>
      <c r="AT133" s="17" t="s">
        <v>141</v>
      </c>
      <c r="AU133" s="17" t="s">
        <v>119</v>
      </c>
      <c r="AY133" s="17" t="s">
        <v>140</v>
      </c>
      <c r="BE133" s="104">
        <f>IF(U133="základná",N133,0)</f>
        <v>0</v>
      </c>
      <c r="BF133" s="104">
        <f>IF(U133="znížená",N133,0)</f>
        <v>0</v>
      </c>
      <c r="BG133" s="104">
        <f>IF(U133="zákl. prenesená",N133,0)</f>
        <v>0</v>
      </c>
      <c r="BH133" s="104">
        <f>IF(U133="zníž. prenesená",N133,0)</f>
        <v>0</v>
      </c>
      <c r="BI133" s="104">
        <f>IF(U133="nulová",N133,0)</f>
        <v>0</v>
      </c>
      <c r="BJ133" s="17" t="s">
        <v>119</v>
      </c>
      <c r="BK133" s="170">
        <f>ROUND(L133*K133,3)</f>
        <v>0</v>
      </c>
      <c r="BL133" s="17" t="s">
        <v>145</v>
      </c>
      <c r="BM133" s="17" t="s">
        <v>154</v>
      </c>
    </row>
    <row r="134" spans="2:65" s="1" customFormat="1" ht="31.5" customHeight="1">
      <c r="B134" s="34"/>
      <c r="C134" s="162" t="s">
        <v>145</v>
      </c>
      <c r="D134" s="162" t="s">
        <v>141</v>
      </c>
      <c r="E134" s="163" t="s">
        <v>155</v>
      </c>
      <c r="F134" s="242" t="s">
        <v>156</v>
      </c>
      <c r="G134" s="242"/>
      <c r="H134" s="242"/>
      <c r="I134" s="242"/>
      <c r="J134" s="164" t="s">
        <v>144</v>
      </c>
      <c r="K134" s="165">
        <v>1.2</v>
      </c>
      <c r="L134" s="228">
        <v>0</v>
      </c>
      <c r="M134" s="243"/>
      <c r="N134" s="229">
        <f>ROUND(L134*K134,3)</f>
        <v>0</v>
      </c>
      <c r="O134" s="229"/>
      <c r="P134" s="229"/>
      <c r="Q134" s="229"/>
      <c r="R134" s="36"/>
      <c r="T134" s="167" t="s">
        <v>20</v>
      </c>
      <c r="U134" s="43" t="s">
        <v>42</v>
      </c>
      <c r="V134" s="35"/>
      <c r="W134" s="168">
        <f>V134*K134</f>
        <v>0</v>
      </c>
      <c r="X134" s="168">
        <v>2.23543</v>
      </c>
      <c r="Y134" s="168">
        <f>X134*K134</f>
        <v>2.6825160000000001</v>
      </c>
      <c r="Z134" s="168">
        <v>0</v>
      </c>
      <c r="AA134" s="169">
        <f>Z134*K134</f>
        <v>0</v>
      </c>
      <c r="AR134" s="17" t="s">
        <v>145</v>
      </c>
      <c r="AT134" s="17" t="s">
        <v>141</v>
      </c>
      <c r="AU134" s="17" t="s">
        <v>119</v>
      </c>
      <c r="AY134" s="17" t="s">
        <v>140</v>
      </c>
      <c r="BE134" s="104">
        <f>IF(U134="základná",N134,0)</f>
        <v>0</v>
      </c>
      <c r="BF134" s="104">
        <f>IF(U134="znížená",N134,0)</f>
        <v>0</v>
      </c>
      <c r="BG134" s="104">
        <f>IF(U134="zákl. prenesená",N134,0)</f>
        <v>0</v>
      </c>
      <c r="BH134" s="104">
        <f>IF(U134="zníž. prenesená",N134,0)</f>
        <v>0</v>
      </c>
      <c r="BI134" s="104">
        <f>IF(U134="nulová",N134,0)</f>
        <v>0</v>
      </c>
      <c r="BJ134" s="17" t="s">
        <v>119</v>
      </c>
      <c r="BK134" s="170">
        <f>ROUND(L134*K134,3)</f>
        <v>0</v>
      </c>
      <c r="BL134" s="17" t="s">
        <v>145</v>
      </c>
      <c r="BM134" s="17" t="s">
        <v>157</v>
      </c>
    </row>
    <row r="135" spans="2:65" s="9" customFormat="1" ht="29.85" customHeight="1">
      <c r="B135" s="151"/>
      <c r="C135" s="152"/>
      <c r="D135" s="161" t="s">
        <v>105</v>
      </c>
      <c r="E135" s="161"/>
      <c r="F135" s="161"/>
      <c r="G135" s="161"/>
      <c r="H135" s="161"/>
      <c r="I135" s="161"/>
      <c r="J135" s="161"/>
      <c r="K135" s="161"/>
      <c r="L135" s="161"/>
      <c r="M135" s="161"/>
      <c r="N135" s="236">
        <f>BK135</f>
        <v>0</v>
      </c>
      <c r="O135" s="237"/>
      <c r="P135" s="237"/>
      <c r="Q135" s="237"/>
      <c r="R135" s="154"/>
      <c r="T135" s="155"/>
      <c r="U135" s="152"/>
      <c r="V135" s="152"/>
      <c r="W135" s="156">
        <f>SUM(W136:W138)</f>
        <v>0</v>
      </c>
      <c r="X135" s="152"/>
      <c r="Y135" s="156">
        <f>SUM(Y136:Y138)</f>
        <v>5.5757116</v>
      </c>
      <c r="Z135" s="152"/>
      <c r="AA135" s="157">
        <f>SUM(AA136:AA138)</f>
        <v>0</v>
      </c>
      <c r="AR135" s="158" t="s">
        <v>79</v>
      </c>
      <c r="AT135" s="159" t="s">
        <v>74</v>
      </c>
      <c r="AU135" s="159" t="s">
        <v>79</v>
      </c>
      <c r="AY135" s="158" t="s">
        <v>140</v>
      </c>
      <c r="BK135" s="160">
        <f>SUM(BK136:BK138)</f>
        <v>0</v>
      </c>
    </row>
    <row r="136" spans="2:65" s="1" customFormat="1" ht="31.5" customHeight="1">
      <c r="B136" s="34"/>
      <c r="C136" s="162" t="s">
        <v>158</v>
      </c>
      <c r="D136" s="162" t="s">
        <v>141</v>
      </c>
      <c r="E136" s="163" t="s">
        <v>159</v>
      </c>
      <c r="F136" s="242" t="s">
        <v>160</v>
      </c>
      <c r="G136" s="242"/>
      <c r="H136" s="242"/>
      <c r="I136" s="242"/>
      <c r="J136" s="164" t="s">
        <v>144</v>
      </c>
      <c r="K136" s="165">
        <v>0.68</v>
      </c>
      <c r="L136" s="228">
        <v>0</v>
      </c>
      <c r="M136" s="243"/>
      <c r="N136" s="229">
        <f>ROUND(L136*K136,3)</f>
        <v>0</v>
      </c>
      <c r="O136" s="229"/>
      <c r="P136" s="229"/>
      <c r="Q136" s="229"/>
      <c r="R136" s="36"/>
      <c r="T136" s="167" t="s">
        <v>20</v>
      </c>
      <c r="U136" s="43" t="s">
        <v>42</v>
      </c>
      <c r="V136" s="35"/>
      <c r="W136" s="168">
        <f>V136*K136</f>
        <v>0</v>
      </c>
      <c r="X136" s="168">
        <v>2.19407</v>
      </c>
      <c r="Y136" s="168">
        <f>X136*K136</f>
        <v>1.4919676000000002</v>
      </c>
      <c r="Z136" s="168">
        <v>0</v>
      </c>
      <c r="AA136" s="169">
        <f>Z136*K136</f>
        <v>0</v>
      </c>
      <c r="AR136" s="17" t="s">
        <v>145</v>
      </c>
      <c r="AT136" s="17" t="s">
        <v>141</v>
      </c>
      <c r="AU136" s="17" t="s">
        <v>119</v>
      </c>
      <c r="AY136" s="17" t="s">
        <v>140</v>
      </c>
      <c r="BE136" s="104">
        <f>IF(U136="základná",N136,0)</f>
        <v>0</v>
      </c>
      <c r="BF136" s="104">
        <f>IF(U136="znížená",N136,0)</f>
        <v>0</v>
      </c>
      <c r="BG136" s="104">
        <f>IF(U136="zákl. prenesená",N136,0)</f>
        <v>0</v>
      </c>
      <c r="BH136" s="104">
        <f>IF(U136="zníž. prenesená",N136,0)</f>
        <v>0</v>
      </c>
      <c r="BI136" s="104">
        <f>IF(U136="nulová",N136,0)</f>
        <v>0</v>
      </c>
      <c r="BJ136" s="17" t="s">
        <v>119</v>
      </c>
      <c r="BK136" s="170">
        <f>ROUND(L136*K136,3)</f>
        <v>0</v>
      </c>
      <c r="BL136" s="17" t="s">
        <v>145</v>
      </c>
      <c r="BM136" s="17" t="s">
        <v>161</v>
      </c>
    </row>
    <row r="137" spans="2:65" s="1" customFormat="1" ht="22.5" customHeight="1">
      <c r="B137" s="34"/>
      <c r="C137" s="162" t="s">
        <v>162</v>
      </c>
      <c r="D137" s="162" t="s">
        <v>141</v>
      </c>
      <c r="E137" s="163" t="s">
        <v>163</v>
      </c>
      <c r="F137" s="242" t="s">
        <v>164</v>
      </c>
      <c r="G137" s="242"/>
      <c r="H137" s="242"/>
      <c r="I137" s="242"/>
      <c r="J137" s="164" t="s">
        <v>153</v>
      </c>
      <c r="K137" s="165">
        <v>47.2</v>
      </c>
      <c r="L137" s="228">
        <v>0</v>
      </c>
      <c r="M137" s="243"/>
      <c r="N137" s="229">
        <f>ROUND(L137*K137,3)</f>
        <v>0</v>
      </c>
      <c r="O137" s="229"/>
      <c r="P137" s="229"/>
      <c r="Q137" s="229"/>
      <c r="R137" s="36"/>
      <c r="T137" s="167" t="s">
        <v>20</v>
      </c>
      <c r="U137" s="43" t="s">
        <v>42</v>
      </c>
      <c r="V137" s="35"/>
      <c r="W137" s="168">
        <f>V137*K137</f>
        <v>0</v>
      </c>
      <c r="X137" s="168">
        <v>0</v>
      </c>
      <c r="Y137" s="168">
        <f>X137*K137</f>
        <v>0</v>
      </c>
      <c r="Z137" s="168">
        <v>0</v>
      </c>
      <c r="AA137" s="169">
        <f>Z137*K137</f>
        <v>0</v>
      </c>
      <c r="AR137" s="17" t="s">
        <v>145</v>
      </c>
      <c r="AT137" s="17" t="s">
        <v>141</v>
      </c>
      <c r="AU137" s="17" t="s">
        <v>119</v>
      </c>
      <c r="AY137" s="17" t="s">
        <v>140</v>
      </c>
      <c r="BE137" s="104">
        <f>IF(U137="základná",N137,0)</f>
        <v>0</v>
      </c>
      <c r="BF137" s="104">
        <f>IF(U137="znížená",N137,0)</f>
        <v>0</v>
      </c>
      <c r="BG137" s="104">
        <f>IF(U137="zákl. prenesená",N137,0)</f>
        <v>0</v>
      </c>
      <c r="BH137" s="104">
        <f>IF(U137="zníž. prenesená",N137,0)</f>
        <v>0</v>
      </c>
      <c r="BI137" s="104">
        <f>IF(U137="nulová",N137,0)</f>
        <v>0</v>
      </c>
      <c r="BJ137" s="17" t="s">
        <v>119</v>
      </c>
      <c r="BK137" s="170">
        <f>ROUND(L137*K137,3)</f>
        <v>0</v>
      </c>
      <c r="BL137" s="17" t="s">
        <v>145</v>
      </c>
      <c r="BM137" s="17" t="s">
        <v>165</v>
      </c>
    </row>
    <row r="138" spans="2:65" s="1" customFormat="1" ht="22.5" customHeight="1">
      <c r="B138" s="34"/>
      <c r="C138" s="162" t="s">
        <v>166</v>
      </c>
      <c r="D138" s="162" t="s">
        <v>141</v>
      </c>
      <c r="E138" s="163" t="s">
        <v>167</v>
      </c>
      <c r="F138" s="242" t="s">
        <v>168</v>
      </c>
      <c r="G138" s="242"/>
      <c r="H138" s="242"/>
      <c r="I138" s="242"/>
      <c r="J138" s="164" t="s">
        <v>153</v>
      </c>
      <c r="K138" s="165">
        <v>47.2</v>
      </c>
      <c r="L138" s="228">
        <v>0</v>
      </c>
      <c r="M138" s="243"/>
      <c r="N138" s="229">
        <f>ROUND(L138*K138,3)</f>
        <v>0</v>
      </c>
      <c r="O138" s="229"/>
      <c r="P138" s="229"/>
      <c r="Q138" s="229"/>
      <c r="R138" s="36"/>
      <c r="T138" s="167" t="s">
        <v>20</v>
      </c>
      <c r="U138" s="43" t="s">
        <v>42</v>
      </c>
      <c r="V138" s="35"/>
      <c r="W138" s="168">
        <f>V138*K138</f>
        <v>0</v>
      </c>
      <c r="X138" s="168">
        <v>8.652E-2</v>
      </c>
      <c r="Y138" s="168">
        <f>X138*K138</f>
        <v>4.0837440000000003</v>
      </c>
      <c r="Z138" s="168">
        <v>0</v>
      </c>
      <c r="AA138" s="169">
        <f>Z138*K138</f>
        <v>0</v>
      </c>
      <c r="AR138" s="17" t="s">
        <v>145</v>
      </c>
      <c r="AT138" s="17" t="s">
        <v>141</v>
      </c>
      <c r="AU138" s="17" t="s">
        <v>119</v>
      </c>
      <c r="AY138" s="17" t="s">
        <v>140</v>
      </c>
      <c r="BE138" s="104">
        <f>IF(U138="základná",N138,0)</f>
        <v>0</v>
      </c>
      <c r="BF138" s="104">
        <f>IF(U138="znížená",N138,0)</f>
        <v>0</v>
      </c>
      <c r="BG138" s="104">
        <f>IF(U138="zákl. prenesená",N138,0)</f>
        <v>0</v>
      </c>
      <c r="BH138" s="104">
        <f>IF(U138="zníž. prenesená",N138,0)</f>
        <v>0</v>
      </c>
      <c r="BI138" s="104">
        <f>IF(U138="nulová",N138,0)</f>
        <v>0</v>
      </c>
      <c r="BJ138" s="17" t="s">
        <v>119</v>
      </c>
      <c r="BK138" s="170">
        <f>ROUND(L138*K138,3)</f>
        <v>0</v>
      </c>
      <c r="BL138" s="17" t="s">
        <v>145</v>
      </c>
      <c r="BM138" s="17" t="s">
        <v>169</v>
      </c>
    </row>
    <row r="139" spans="2:65" s="9" customFormat="1" ht="29.85" customHeight="1">
      <c r="B139" s="151"/>
      <c r="C139" s="152"/>
      <c r="D139" s="161" t="s">
        <v>106</v>
      </c>
      <c r="E139" s="161"/>
      <c r="F139" s="161"/>
      <c r="G139" s="161"/>
      <c r="H139" s="161"/>
      <c r="I139" s="161"/>
      <c r="J139" s="161"/>
      <c r="K139" s="161"/>
      <c r="L139" s="161"/>
      <c r="M139" s="161"/>
      <c r="N139" s="236">
        <f>BK139</f>
        <v>0</v>
      </c>
      <c r="O139" s="237"/>
      <c r="P139" s="237"/>
      <c r="Q139" s="237"/>
      <c r="R139" s="154"/>
      <c r="T139" s="155"/>
      <c r="U139" s="152"/>
      <c r="V139" s="152"/>
      <c r="W139" s="156">
        <f>SUM(W140:W152)</f>
        <v>0</v>
      </c>
      <c r="X139" s="152"/>
      <c r="Y139" s="156">
        <f>SUM(Y140:Y152)</f>
        <v>0</v>
      </c>
      <c r="Z139" s="152"/>
      <c r="AA139" s="157">
        <f>SUM(AA140:AA152)</f>
        <v>14.380000000000003</v>
      </c>
      <c r="AR139" s="158" t="s">
        <v>79</v>
      </c>
      <c r="AT139" s="159" t="s">
        <v>74</v>
      </c>
      <c r="AU139" s="159" t="s">
        <v>79</v>
      </c>
      <c r="AY139" s="158" t="s">
        <v>140</v>
      </c>
      <c r="BK139" s="160">
        <f>SUM(BK140:BK152)</f>
        <v>0</v>
      </c>
    </row>
    <row r="140" spans="2:65" s="1" customFormat="1" ht="44.25" customHeight="1">
      <c r="B140" s="34"/>
      <c r="C140" s="162" t="s">
        <v>170</v>
      </c>
      <c r="D140" s="162" t="s">
        <v>141</v>
      </c>
      <c r="E140" s="163" t="s">
        <v>171</v>
      </c>
      <c r="F140" s="242" t="s">
        <v>172</v>
      </c>
      <c r="G140" s="242"/>
      <c r="H140" s="242"/>
      <c r="I140" s="242"/>
      <c r="J140" s="164" t="s">
        <v>144</v>
      </c>
      <c r="K140" s="165">
        <v>4.72</v>
      </c>
      <c r="L140" s="228">
        <v>0</v>
      </c>
      <c r="M140" s="243"/>
      <c r="N140" s="229">
        <f t="shared" ref="N140:N152" si="5">ROUND(L140*K140,3)</f>
        <v>0</v>
      </c>
      <c r="O140" s="229"/>
      <c r="P140" s="229"/>
      <c r="Q140" s="229"/>
      <c r="R140" s="36"/>
      <c r="T140" s="167" t="s">
        <v>20</v>
      </c>
      <c r="U140" s="43" t="s">
        <v>42</v>
      </c>
      <c r="V140" s="35"/>
      <c r="W140" s="168">
        <f t="shared" ref="W140:W152" si="6">V140*K140</f>
        <v>0</v>
      </c>
      <c r="X140" s="168">
        <v>0</v>
      </c>
      <c r="Y140" s="168">
        <f t="shared" ref="Y140:Y152" si="7">X140*K140</f>
        <v>0</v>
      </c>
      <c r="Z140" s="168">
        <v>2.2000000000000002</v>
      </c>
      <c r="AA140" s="169">
        <f t="shared" ref="AA140:AA152" si="8">Z140*K140</f>
        <v>10.384</v>
      </c>
      <c r="AR140" s="17" t="s">
        <v>145</v>
      </c>
      <c r="AT140" s="17" t="s">
        <v>141</v>
      </c>
      <c r="AU140" s="17" t="s">
        <v>119</v>
      </c>
      <c r="AY140" s="17" t="s">
        <v>140</v>
      </c>
      <c r="BE140" s="104">
        <f t="shared" ref="BE140:BE152" si="9">IF(U140="základná",N140,0)</f>
        <v>0</v>
      </c>
      <c r="BF140" s="104">
        <f t="shared" ref="BF140:BF152" si="10">IF(U140="znížená",N140,0)</f>
        <v>0</v>
      </c>
      <c r="BG140" s="104">
        <f t="shared" ref="BG140:BG152" si="11">IF(U140="zákl. prenesená",N140,0)</f>
        <v>0</v>
      </c>
      <c r="BH140" s="104">
        <f t="shared" ref="BH140:BH152" si="12">IF(U140="zníž. prenesená",N140,0)</f>
        <v>0</v>
      </c>
      <c r="BI140" s="104">
        <f t="shared" ref="BI140:BI152" si="13">IF(U140="nulová",N140,0)</f>
        <v>0</v>
      </c>
      <c r="BJ140" s="17" t="s">
        <v>119</v>
      </c>
      <c r="BK140" s="170">
        <f t="shared" ref="BK140:BK152" si="14">ROUND(L140*K140,3)</f>
        <v>0</v>
      </c>
      <c r="BL140" s="17" t="s">
        <v>145</v>
      </c>
      <c r="BM140" s="17" t="s">
        <v>173</v>
      </c>
    </row>
    <row r="141" spans="2:65" s="1" customFormat="1" ht="44.25" customHeight="1">
      <c r="B141" s="34"/>
      <c r="C141" s="162" t="s">
        <v>174</v>
      </c>
      <c r="D141" s="162" t="s">
        <v>141</v>
      </c>
      <c r="E141" s="163" t="s">
        <v>175</v>
      </c>
      <c r="F141" s="242" t="s">
        <v>176</v>
      </c>
      <c r="G141" s="242"/>
      <c r="H141" s="242"/>
      <c r="I141" s="242"/>
      <c r="J141" s="164" t="s">
        <v>144</v>
      </c>
      <c r="K141" s="165">
        <v>4.72</v>
      </c>
      <c r="L141" s="228">
        <v>0</v>
      </c>
      <c r="M141" s="243"/>
      <c r="N141" s="229">
        <f t="shared" si="5"/>
        <v>0</v>
      </c>
      <c r="O141" s="229"/>
      <c r="P141" s="229"/>
      <c r="Q141" s="229"/>
      <c r="R141" s="36"/>
      <c r="T141" s="167" t="s">
        <v>20</v>
      </c>
      <c r="U141" s="43" t="s">
        <v>42</v>
      </c>
      <c r="V141" s="35"/>
      <c r="W141" s="168">
        <f t="shared" si="6"/>
        <v>0</v>
      </c>
      <c r="X141" s="168">
        <v>0</v>
      </c>
      <c r="Y141" s="168">
        <f t="shared" si="7"/>
        <v>0</v>
      </c>
      <c r="Z141" s="168">
        <v>0</v>
      </c>
      <c r="AA141" s="169">
        <f t="shared" si="8"/>
        <v>0</v>
      </c>
      <c r="AR141" s="17" t="s">
        <v>145</v>
      </c>
      <c r="AT141" s="17" t="s">
        <v>141</v>
      </c>
      <c r="AU141" s="17" t="s">
        <v>119</v>
      </c>
      <c r="AY141" s="17" t="s">
        <v>140</v>
      </c>
      <c r="BE141" s="104">
        <f t="shared" si="9"/>
        <v>0</v>
      </c>
      <c r="BF141" s="104">
        <f t="shared" si="10"/>
        <v>0</v>
      </c>
      <c r="BG141" s="104">
        <f t="shared" si="11"/>
        <v>0</v>
      </c>
      <c r="BH141" s="104">
        <f t="shared" si="12"/>
        <v>0</v>
      </c>
      <c r="BI141" s="104">
        <f t="shared" si="13"/>
        <v>0</v>
      </c>
      <c r="BJ141" s="17" t="s">
        <v>119</v>
      </c>
      <c r="BK141" s="170">
        <f t="shared" si="14"/>
        <v>0</v>
      </c>
      <c r="BL141" s="17" t="s">
        <v>145</v>
      </c>
      <c r="BM141" s="17" t="s">
        <v>177</v>
      </c>
    </row>
    <row r="142" spans="2:65" s="1" customFormat="1" ht="44.25" customHeight="1">
      <c r="B142" s="34"/>
      <c r="C142" s="162" t="s">
        <v>178</v>
      </c>
      <c r="D142" s="162" t="s">
        <v>141</v>
      </c>
      <c r="E142" s="163" t="s">
        <v>179</v>
      </c>
      <c r="F142" s="242" t="s">
        <v>180</v>
      </c>
      <c r="G142" s="242"/>
      <c r="H142" s="242"/>
      <c r="I142" s="242"/>
      <c r="J142" s="164" t="s">
        <v>153</v>
      </c>
      <c r="K142" s="165">
        <v>47.2</v>
      </c>
      <c r="L142" s="228">
        <v>0</v>
      </c>
      <c r="M142" s="243"/>
      <c r="N142" s="229">
        <f t="shared" si="5"/>
        <v>0</v>
      </c>
      <c r="O142" s="229"/>
      <c r="P142" s="229"/>
      <c r="Q142" s="229"/>
      <c r="R142" s="36"/>
      <c r="T142" s="167" t="s">
        <v>20</v>
      </c>
      <c r="U142" s="43" t="s">
        <v>42</v>
      </c>
      <c r="V142" s="35"/>
      <c r="W142" s="168">
        <f t="shared" si="6"/>
        <v>0</v>
      </c>
      <c r="X142" s="168">
        <v>0</v>
      </c>
      <c r="Y142" s="168">
        <f t="shared" si="7"/>
        <v>0</v>
      </c>
      <c r="Z142" s="168">
        <v>0.02</v>
      </c>
      <c r="AA142" s="169">
        <f t="shared" si="8"/>
        <v>0.94400000000000006</v>
      </c>
      <c r="AR142" s="17" t="s">
        <v>145</v>
      </c>
      <c r="AT142" s="17" t="s">
        <v>141</v>
      </c>
      <c r="AU142" s="17" t="s">
        <v>119</v>
      </c>
      <c r="AY142" s="17" t="s">
        <v>140</v>
      </c>
      <c r="BE142" s="104">
        <f t="shared" si="9"/>
        <v>0</v>
      </c>
      <c r="BF142" s="104">
        <f t="shared" si="10"/>
        <v>0</v>
      </c>
      <c r="BG142" s="104">
        <f t="shared" si="11"/>
        <v>0</v>
      </c>
      <c r="BH142" s="104">
        <f t="shared" si="12"/>
        <v>0</v>
      </c>
      <c r="BI142" s="104">
        <f t="shared" si="13"/>
        <v>0</v>
      </c>
      <c r="BJ142" s="17" t="s">
        <v>119</v>
      </c>
      <c r="BK142" s="170">
        <f t="shared" si="14"/>
        <v>0</v>
      </c>
      <c r="BL142" s="17" t="s">
        <v>145</v>
      </c>
      <c r="BM142" s="17" t="s">
        <v>181</v>
      </c>
    </row>
    <row r="143" spans="2:65" s="1" customFormat="1" ht="44.25" customHeight="1">
      <c r="B143" s="34"/>
      <c r="C143" s="162" t="s">
        <v>182</v>
      </c>
      <c r="D143" s="162" t="s">
        <v>141</v>
      </c>
      <c r="E143" s="163" t="s">
        <v>183</v>
      </c>
      <c r="F143" s="242" t="s">
        <v>184</v>
      </c>
      <c r="G143" s="242"/>
      <c r="H143" s="242"/>
      <c r="I143" s="242"/>
      <c r="J143" s="164" t="s">
        <v>185</v>
      </c>
      <c r="K143" s="165">
        <v>1</v>
      </c>
      <c r="L143" s="228">
        <v>0</v>
      </c>
      <c r="M143" s="243"/>
      <c r="N143" s="229">
        <f t="shared" si="5"/>
        <v>0</v>
      </c>
      <c r="O143" s="229"/>
      <c r="P143" s="229"/>
      <c r="Q143" s="229"/>
      <c r="R143" s="36"/>
      <c r="T143" s="167" t="s">
        <v>20</v>
      </c>
      <c r="U143" s="43" t="s">
        <v>42</v>
      </c>
      <c r="V143" s="35"/>
      <c r="W143" s="168">
        <f t="shared" si="6"/>
        <v>0</v>
      </c>
      <c r="X143" s="168">
        <v>0</v>
      </c>
      <c r="Y143" s="168">
        <f t="shared" si="7"/>
        <v>0</v>
      </c>
      <c r="Z143" s="168">
        <v>8.2000000000000003E-2</v>
      </c>
      <c r="AA143" s="169">
        <f t="shared" si="8"/>
        <v>8.2000000000000003E-2</v>
      </c>
      <c r="AR143" s="17" t="s">
        <v>145</v>
      </c>
      <c r="AT143" s="17" t="s">
        <v>141</v>
      </c>
      <c r="AU143" s="17" t="s">
        <v>119</v>
      </c>
      <c r="AY143" s="17" t="s">
        <v>140</v>
      </c>
      <c r="BE143" s="104">
        <f t="shared" si="9"/>
        <v>0</v>
      </c>
      <c r="BF143" s="104">
        <f t="shared" si="10"/>
        <v>0</v>
      </c>
      <c r="BG143" s="104">
        <f t="shared" si="11"/>
        <v>0</v>
      </c>
      <c r="BH143" s="104">
        <f t="shared" si="12"/>
        <v>0</v>
      </c>
      <c r="BI143" s="104">
        <f t="shared" si="13"/>
        <v>0</v>
      </c>
      <c r="BJ143" s="17" t="s">
        <v>119</v>
      </c>
      <c r="BK143" s="170">
        <f t="shared" si="14"/>
        <v>0</v>
      </c>
      <c r="BL143" s="17" t="s">
        <v>145</v>
      </c>
      <c r="BM143" s="17" t="s">
        <v>186</v>
      </c>
    </row>
    <row r="144" spans="2:65" s="1" customFormat="1" ht="44.25" customHeight="1">
      <c r="B144" s="34"/>
      <c r="C144" s="162" t="s">
        <v>187</v>
      </c>
      <c r="D144" s="162" t="s">
        <v>141</v>
      </c>
      <c r="E144" s="163" t="s">
        <v>188</v>
      </c>
      <c r="F144" s="242" t="s">
        <v>189</v>
      </c>
      <c r="G144" s="242"/>
      <c r="H144" s="242"/>
      <c r="I144" s="242"/>
      <c r="J144" s="164" t="s">
        <v>185</v>
      </c>
      <c r="K144" s="165">
        <v>1</v>
      </c>
      <c r="L144" s="228">
        <v>0</v>
      </c>
      <c r="M144" s="243"/>
      <c r="N144" s="229">
        <f t="shared" si="5"/>
        <v>0</v>
      </c>
      <c r="O144" s="229"/>
      <c r="P144" s="229"/>
      <c r="Q144" s="229"/>
      <c r="R144" s="36"/>
      <c r="T144" s="167" t="s">
        <v>20</v>
      </c>
      <c r="U144" s="43" t="s">
        <v>42</v>
      </c>
      <c r="V144" s="35"/>
      <c r="W144" s="168">
        <f t="shared" si="6"/>
        <v>0</v>
      </c>
      <c r="X144" s="168">
        <v>0</v>
      </c>
      <c r="Y144" s="168">
        <f t="shared" si="7"/>
        <v>0</v>
      </c>
      <c r="Z144" s="168">
        <v>0.33</v>
      </c>
      <c r="AA144" s="169">
        <f t="shared" si="8"/>
        <v>0.33</v>
      </c>
      <c r="AR144" s="17" t="s">
        <v>145</v>
      </c>
      <c r="AT144" s="17" t="s">
        <v>141</v>
      </c>
      <c r="AU144" s="17" t="s">
        <v>119</v>
      </c>
      <c r="AY144" s="17" t="s">
        <v>140</v>
      </c>
      <c r="BE144" s="104">
        <f t="shared" si="9"/>
        <v>0</v>
      </c>
      <c r="BF144" s="104">
        <f t="shared" si="10"/>
        <v>0</v>
      </c>
      <c r="BG144" s="104">
        <f t="shared" si="11"/>
        <v>0</v>
      </c>
      <c r="BH144" s="104">
        <f t="shared" si="12"/>
        <v>0</v>
      </c>
      <c r="BI144" s="104">
        <f t="shared" si="13"/>
        <v>0</v>
      </c>
      <c r="BJ144" s="17" t="s">
        <v>119</v>
      </c>
      <c r="BK144" s="170">
        <f t="shared" si="14"/>
        <v>0</v>
      </c>
      <c r="BL144" s="17" t="s">
        <v>145</v>
      </c>
      <c r="BM144" s="17" t="s">
        <v>190</v>
      </c>
    </row>
    <row r="145" spans="2:65" s="1" customFormat="1" ht="31.5" customHeight="1">
      <c r="B145" s="34"/>
      <c r="C145" s="162" t="s">
        <v>191</v>
      </c>
      <c r="D145" s="162" t="s">
        <v>141</v>
      </c>
      <c r="E145" s="163" t="s">
        <v>192</v>
      </c>
      <c r="F145" s="242" t="s">
        <v>193</v>
      </c>
      <c r="G145" s="242"/>
      <c r="H145" s="242"/>
      <c r="I145" s="242"/>
      <c r="J145" s="164" t="s">
        <v>194</v>
      </c>
      <c r="K145" s="165">
        <v>12</v>
      </c>
      <c r="L145" s="228">
        <v>0</v>
      </c>
      <c r="M145" s="243"/>
      <c r="N145" s="229">
        <f t="shared" si="5"/>
        <v>0</v>
      </c>
      <c r="O145" s="229"/>
      <c r="P145" s="229"/>
      <c r="Q145" s="229"/>
      <c r="R145" s="36"/>
      <c r="T145" s="167" t="s">
        <v>20</v>
      </c>
      <c r="U145" s="43" t="s">
        <v>42</v>
      </c>
      <c r="V145" s="35"/>
      <c r="W145" s="168">
        <f t="shared" si="6"/>
        <v>0</v>
      </c>
      <c r="X145" s="168">
        <v>0</v>
      </c>
      <c r="Y145" s="168">
        <f t="shared" si="7"/>
        <v>0</v>
      </c>
      <c r="Z145" s="168">
        <v>0.22</v>
      </c>
      <c r="AA145" s="169">
        <f t="shared" si="8"/>
        <v>2.64</v>
      </c>
      <c r="AR145" s="17" t="s">
        <v>145</v>
      </c>
      <c r="AT145" s="17" t="s">
        <v>141</v>
      </c>
      <c r="AU145" s="17" t="s">
        <v>119</v>
      </c>
      <c r="AY145" s="17" t="s">
        <v>140</v>
      </c>
      <c r="BE145" s="104">
        <f t="shared" si="9"/>
        <v>0</v>
      </c>
      <c r="BF145" s="104">
        <f t="shared" si="10"/>
        <v>0</v>
      </c>
      <c r="BG145" s="104">
        <f t="shared" si="11"/>
        <v>0</v>
      </c>
      <c r="BH145" s="104">
        <f t="shared" si="12"/>
        <v>0</v>
      </c>
      <c r="BI145" s="104">
        <f t="shared" si="13"/>
        <v>0</v>
      </c>
      <c r="BJ145" s="17" t="s">
        <v>119</v>
      </c>
      <c r="BK145" s="170">
        <f t="shared" si="14"/>
        <v>0</v>
      </c>
      <c r="BL145" s="17" t="s">
        <v>145</v>
      </c>
      <c r="BM145" s="17" t="s">
        <v>195</v>
      </c>
    </row>
    <row r="146" spans="2:65" s="1" customFormat="1" ht="31.5" customHeight="1">
      <c r="B146" s="34"/>
      <c r="C146" s="162" t="s">
        <v>196</v>
      </c>
      <c r="D146" s="162" t="s">
        <v>141</v>
      </c>
      <c r="E146" s="163" t="s">
        <v>197</v>
      </c>
      <c r="F146" s="242" t="s">
        <v>198</v>
      </c>
      <c r="G146" s="242"/>
      <c r="H146" s="242"/>
      <c r="I146" s="242"/>
      <c r="J146" s="164" t="s">
        <v>199</v>
      </c>
      <c r="K146" s="165">
        <v>14.38</v>
      </c>
      <c r="L146" s="228">
        <v>0</v>
      </c>
      <c r="M146" s="243"/>
      <c r="N146" s="229">
        <f t="shared" si="5"/>
        <v>0</v>
      </c>
      <c r="O146" s="229"/>
      <c r="P146" s="229"/>
      <c r="Q146" s="229"/>
      <c r="R146" s="36"/>
      <c r="T146" s="167" t="s">
        <v>20</v>
      </c>
      <c r="U146" s="43" t="s">
        <v>42</v>
      </c>
      <c r="V146" s="35"/>
      <c r="W146" s="168">
        <f t="shared" si="6"/>
        <v>0</v>
      </c>
      <c r="X146" s="168">
        <v>0</v>
      </c>
      <c r="Y146" s="168">
        <f t="shared" si="7"/>
        <v>0</v>
      </c>
      <c r="Z146" s="168">
        <v>0</v>
      </c>
      <c r="AA146" s="169">
        <f t="shared" si="8"/>
        <v>0</v>
      </c>
      <c r="AR146" s="17" t="s">
        <v>145</v>
      </c>
      <c r="AT146" s="17" t="s">
        <v>141</v>
      </c>
      <c r="AU146" s="17" t="s">
        <v>119</v>
      </c>
      <c r="AY146" s="17" t="s">
        <v>140</v>
      </c>
      <c r="BE146" s="104">
        <f t="shared" si="9"/>
        <v>0</v>
      </c>
      <c r="BF146" s="104">
        <f t="shared" si="10"/>
        <v>0</v>
      </c>
      <c r="BG146" s="104">
        <f t="shared" si="11"/>
        <v>0</v>
      </c>
      <c r="BH146" s="104">
        <f t="shared" si="12"/>
        <v>0</v>
      </c>
      <c r="BI146" s="104">
        <f t="shared" si="13"/>
        <v>0</v>
      </c>
      <c r="BJ146" s="17" t="s">
        <v>119</v>
      </c>
      <c r="BK146" s="170">
        <f t="shared" si="14"/>
        <v>0</v>
      </c>
      <c r="BL146" s="17" t="s">
        <v>145</v>
      </c>
      <c r="BM146" s="17" t="s">
        <v>200</v>
      </c>
    </row>
    <row r="147" spans="2:65" s="1" customFormat="1" ht="31.5" customHeight="1">
      <c r="B147" s="34"/>
      <c r="C147" s="162" t="s">
        <v>201</v>
      </c>
      <c r="D147" s="162" t="s">
        <v>141</v>
      </c>
      <c r="E147" s="163" t="s">
        <v>202</v>
      </c>
      <c r="F147" s="242" t="s">
        <v>203</v>
      </c>
      <c r="G147" s="242"/>
      <c r="H147" s="242"/>
      <c r="I147" s="242"/>
      <c r="J147" s="164" t="s">
        <v>199</v>
      </c>
      <c r="K147" s="165">
        <v>14.38</v>
      </c>
      <c r="L147" s="228">
        <v>0</v>
      </c>
      <c r="M147" s="243"/>
      <c r="N147" s="229">
        <f t="shared" si="5"/>
        <v>0</v>
      </c>
      <c r="O147" s="229"/>
      <c r="P147" s="229"/>
      <c r="Q147" s="229"/>
      <c r="R147" s="36"/>
      <c r="T147" s="167" t="s">
        <v>20</v>
      </c>
      <c r="U147" s="43" t="s">
        <v>42</v>
      </c>
      <c r="V147" s="35"/>
      <c r="W147" s="168">
        <f t="shared" si="6"/>
        <v>0</v>
      </c>
      <c r="X147" s="168">
        <v>0</v>
      </c>
      <c r="Y147" s="168">
        <f t="shared" si="7"/>
        <v>0</v>
      </c>
      <c r="Z147" s="168">
        <v>0</v>
      </c>
      <c r="AA147" s="169">
        <f t="shared" si="8"/>
        <v>0</v>
      </c>
      <c r="AR147" s="17" t="s">
        <v>145</v>
      </c>
      <c r="AT147" s="17" t="s">
        <v>141</v>
      </c>
      <c r="AU147" s="17" t="s">
        <v>119</v>
      </c>
      <c r="AY147" s="17" t="s">
        <v>140</v>
      </c>
      <c r="BE147" s="104">
        <f t="shared" si="9"/>
        <v>0</v>
      </c>
      <c r="BF147" s="104">
        <f t="shared" si="10"/>
        <v>0</v>
      </c>
      <c r="BG147" s="104">
        <f t="shared" si="11"/>
        <v>0</v>
      </c>
      <c r="BH147" s="104">
        <f t="shared" si="12"/>
        <v>0</v>
      </c>
      <c r="BI147" s="104">
        <f t="shared" si="13"/>
        <v>0</v>
      </c>
      <c r="BJ147" s="17" t="s">
        <v>119</v>
      </c>
      <c r="BK147" s="170">
        <f t="shared" si="14"/>
        <v>0</v>
      </c>
      <c r="BL147" s="17" t="s">
        <v>145</v>
      </c>
      <c r="BM147" s="17" t="s">
        <v>204</v>
      </c>
    </row>
    <row r="148" spans="2:65" s="1" customFormat="1" ht="31.5" customHeight="1">
      <c r="B148" s="34"/>
      <c r="C148" s="162" t="s">
        <v>205</v>
      </c>
      <c r="D148" s="162" t="s">
        <v>141</v>
      </c>
      <c r="E148" s="163" t="s">
        <v>206</v>
      </c>
      <c r="F148" s="242" t="s">
        <v>207</v>
      </c>
      <c r="G148" s="242"/>
      <c r="H148" s="242"/>
      <c r="I148" s="242"/>
      <c r="J148" s="164" t="s">
        <v>199</v>
      </c>
      <c r="K148" s="165">
        <v>129.41999999999999</v>
      </c>
      <c r="L148" s="228">
        <v>0</v>
      </c>
      <c r="M148" s="243"/>
      <c r="N148" s="229">
        <f t="shared" si="5"/>
        <v>0</v>
      </c>
      <c r="O148" s="229"/>
      <c r="P148" s="229"/>
      <c r="Q148" s="229"/>
      <c r="R148" s="36"/>
      <c r="T148" s="167" t="s">
        <v>20</v>
      </c>
      <c r="U148" s="43" t="s">
        <v>42</v>
      </c>
      <c r="V148" s="35"/>
      <c r="W148" s="168">
        <f t="shared" si="6"/>
        <v>0</v>
      </c>
      <c r="X148" s="168">
        <v>0</v>
      </c>
      <c r="Y148" s="168">
        <f t="shared" si="7"/>
        <v>0</v>
      </c>
      <c r="Z148" s="168">
        <v>0</v>
      </c>
      <c r="AA148" s="169">
        <f t="shared" si="8"/>
        <v>0</v>
      </c>
      <c r="AR148" s="17" t="s">
        <v>145</v>
      </c>
      <c r="AT148" s="17" t="s">
        <v>141</v>
      </c>
      <c r="AU148" s="17" t="s">
        <v>119</v>
      </c>
      <c r="AY148" s="17" t="s">
        <v>140</v>
      </c>
      <c r="BE148" s="104">
        <f t="shared" si="9"/>
        <v>0</v>
      </c>
      <c r="BF148" s="104">
        <f t="shared" si="10"/>
        <v>0</v>
      </c>
      <c r="BG148" s="104">
        <f t="shared" si="11"/>
        <v>0</v>
      </c>
      <c r="BH148" s="104">
        <f t="shared" si="12"/>
        <v>0</v>
      </c>
      <c r="BI148" s="104">
        <f t="shared" si="13"/>
        <v>0</v>
      </c>
      <c r="BJ148" s="17" t="s">
        <v>119</v>
      </c>
      <c r="BK148" s="170">
        <f t="shared" si="14"/>
        <v>0</v>
      </c>
      <c r="BL148" s="17" t="s">
        <v>145</v>
      </c>
      <c r="BM148" s="17" t="s">
        <v>208</v>
      </c>
    </row>
    <row r="149" spans="2:65" s="1" customFormat="1" ht="31.5" customHeight="1">
      <c r="B149" s="34"/>
      <c r="C149" s="162" t="s">
        <v>209</v>
      </c>
      <c r="D149" s="162" t="s">
        <v>141</v>
      </c>
      <c r="E149" s="163" t="s">
        <v>210</v>
      </c>
      <c r="F149" s="242" t="s">
        <v>211</v>
      </c>
      <c r="G149" s="242"/>
      <c r="H149" s="242"/>
      <c r="I149" s="242"/>
      <c r="J149" s="164" t="s">
        <v>199</v>
      </c>
      <c r="K149" s="165">
        <v>14.38</v>
      </c>
      <c r="L149" s="228">
        <v>0</v>
      </c>
      <c r="M149" s="243"/>
      <c r="N149" s="229">
        <f t="shared" si="5"/>
        <v>0</v>
      </c>
      <c r="O149" s="229"/>
      <c r="P149" s="229"/>
      <c r="Q149" s="229"/>
      <c r="R149" s="36"/>
      <c r="T149" s="167" t="s">
        <v>20</v>
      </c>
      <c r="U149" s="43" t="s">
        <v>42</v>
      </c>
      <c r="V149" s="35"/>
      <c r="W149" s="168">
        <f t="shared" si="6"/>
        <v>0</v>
      </c>
      <c r="X149" s="168">
        <v>0</v>
      </c>
      <c r="Y149" s="168">
        <f t="shared" si="7"/>
        <v>0</v>
      </c>
      <c r="Z149" s="168">
        <v>0</v>
      </c>
      <c r="AA149" s="169">
        <f t="shared" si="8"/>
        <v>0</v>
      </c>
      <c r="AR149" s="17" t="s">
        <v>145</v>
      </c>
      <c r="AT149" s="17" t="s">
        <v>141</v>
      </c>
      <c r="AU149" s="17" t="s">
        <v>119</v>
      </c>
      <c r="AY149" s="17" t="s">
        <v>140</v>
      </c>
      <c r="BE149" s="104">
        <f t="shared" si="9"/>
        <v>0</v>
      </c>
      <c r="BF149" s="104">
        <f t="shared" si="10"/>
        <v>0</v>
      </c>
      <c r="BG149" s="104">
        <f t="shared" si="11"/>
        <v>0</v>
      </c>
      <c r="BH149" s="104">
        <f t="shared" si="12"/>
        <v>0</v>
      </c>
      <c r="BI149" s="104">
        <f t="shared" si="13"/>
        <v>0</v>
      </c>
      <c r="BJ149" s="17" t="s">
        <v>119</v>
      </c>
      <c r="BK149" s="170">
        <f t="shared" si="14"/>
        <v>0</v>
      </c>
      <c r="BL149" s="17" t="s">
        <v>145</v>
      </c>
      <c r="BM149" s="17" t="s">
        <v>212</v>
      </c>
    </row>
    <row r="150" spans="2:65" s="1" customFormat="1" ht="31.5" customHeight="1">
      <c r="B150" s="34"/>
      <c r="C150" s="162" t="s">
        <v>213</v>
      </c>
      <c r="D150" s="162" t="s">
        <v>141</v>
      </c>
      <c r="E150" s="163" t="s">
        <v>214</v>
      </c>
      <c r="F150" s="242" t="s">
        <v>215</v>
      </c>
      <c r="G150" s="242"/>
      <c r="H150" s="242"/>
      <c r="I150" s="242"/>
      <c r="J150" s="164" t="s">
        <v>199</v>
      </c>
      <c r="K150" s="165">
        <v>14.38</v>
      </c>
      <c r="L150" s="228">
        <v>0</v>
      </c>
      <c r="M150" s="243"/>
      <c r="N150" s="229">
        <f t="shared" si="5"/>
        <v>0</v>
      </c>
      <c r="O150" s="229"/>
      <c r="P150" s="229"/>
      <c r="Q150" s="229"/>
      <c r="R150" s="36"/>
      <c r="T150" s="167" t="s">
        <v>20</v>
      </c>
      <c r="U150" s="43" t="s">
        <v>42</v>
      </c>
      <c r="V150" s="35"/>
      <c r="W150" s="168">
        <f t="shared" si="6"/>
        <v>0</v>
      </c>
      <c r="X150" s="168">
        <v>0</v>
      </c>
      <c r="Y150" s="168">
        <f t="shared" si="7"/>
        <v>0</v>
      </c>
      <c r="Z150" s="168">
        <v>0</v>
      </c>
      <c r="AA150" s="169">
        <f t="shared" si="8"/>
        <v>0</v>
      </c>
      <c r="AR150" s="17" t="s">
        <v>145</v>
      </c>
      <c r="AT150" s="17" t="s">
        <v>141</v>
      </c>
      <c r="AU150" s="17" t="s">
        <v>119</v>
      </c>
      <c r="AY150" s="17" t="s">
        <v>140</v>
      </c>
      <c r="BE150" s="104">
        <f t="shared" si="9"/>
        <v>0</v>
      </c>
      <c r="BF150" s="104">
        <f t="shared" si="10"/>
        <v>0</v>
      </c>
      <c r="BG150" s="104">
        <f t="shared" si="11"/>
        <v>0</v>
      </c>
      <c r="BH150" s="104">
        <f t="shared" si="12"/>
        <v>0</v>
      </c>
      <c r="BI150" s="104">
        <f t="shared" si="13"/>
        <v>0</v>
      </c>
      <c r="BJ150" s="17" t="s">
        <v>119</v>
      </c>
      <c r="BK150" s="170">
        <f t="shared" si="14"/>
        <v>0</v>
      </c>
      <c r="BL150" s="17" t="s">
        <v>145</v>
      </c>
      <c r="BM150" s="17" t="s">
        <v>216</v>
      </c>
    </row>
    <row r="151" spans="2:65" s="1" customFormat="1" ht="31.5" customHeight="1">
      <c r="B151" s="34"/>
      <c r="C151" s="162" t="s">
        <v>217</v>
      </c>
      <c r="D151" s="162" t="s">
        <v>141</v>
      </c>
      <c r="E151" s="163" t="s">
        <v>218</v>
      </c>
      <c r="F151" s="242" t="s">
        <v>219</v>
      </c>
      <c r="G151" s="242"/>
      <c r="H151" s="242"/>
      <c r="I151" s="242"/>
      <c r="J151" s="164" t="s">
        <v>199</v>
      </c>
      <c r="K151" s="165">
        <v>14.38</v>
      </c>
      <c r="L151" s="228">
        <v>0</v>
      </c>
      <c r="M151" s="243"/>
      <c r="N151" s="229">
        <f t="shared" si="5"/>
        <v>0</v>
      </c>
      <c r="O151" s="229"/>
      <c r="P151" s="229"/>
      <c r="Q151" s="229"/>
      <c r="R151" s="36"/>
      <c r="T151" s="167" t="s">
        <v>20</v>
      </c>
      <c r="U151" s="43" t="s">
        <v>42</v>
      </c>
      <c r="V151" s="35"/>
      <c r="W151" s="168">
        <f t="shared" si="6"/>
        <v>0</v>
      </c>
      <c r="X151" s="168">
        <v>0</v>
      </c>
      <c r="Y151" s="168">
        <f t="shared" si="7"/>
        <v>0</v>
      </c>
      <c r="Z151" s="168">
        <v>0</v>
      </c>
      <c r="AA151" s="169">
        <f t="shared" si="8"/>
        <v>0</v>
      </c>
      <c r="AR151" s="17" t="s">
        <v>145</v>
      </c>
      <c r="AT151" s="17" t="s">
        <v>141</v>
      </c>
      <c r="AU151" s="17" t="s">
        <v>119</v>
      </c>
      <c r="AY151" s="17" t="s">
        <v>140</v>
      </c>
      <c r="BE151" s="104">
        <f t="shared" si="9"/>
        <v>0</v>
      </c>
      <c r="BF151" s="104">
        <f t="shared" si="10"/>
        <v>0</v>
      </c>
      <c r="BG151" s="104">
        <f t="shared" si="11"/>
        <v>0</v>
      </c>
      <c r="BH151" s="104">
        <f t="shared" si="12"/>
        <v>0</v>
      </c>
      <c r="BI151" s="104">
        <f t="shared" si="13"/>
        <v>0</v>
      </c>
      <c r="BJ151" s="17" t="s">
        <v>119</v>
      </c>
      <c r="BK151" s="170">
        <f t="shared" si="14"/>
        <v>0</v>
      </c>
      <c r="BL151" s="17" t="s">
        <v>145</v>
      </c>
      <c r="BM151" s="17" t="s">
        <v>220</v>
      </c>
    </row>
    <row r="152" spans="2:65" s="1" customFormat="1" ht="22.5" customHeight="1">
      <c r="B152" s="34"/>
      <c r="C152" s="162" t="s">
        <v>10</v>
      </c>
      <c r="D152" s="162" t="s">
        <v>141</v>
      </c>
      <c r="E152" s="163" t="s">
        <v>221</v>
      </c>
      <c r="F152" s="242" t="s">
        <v>222</v>
      </c>
      <c r="G152" s="242"/>
      <c r="H152" s="242"/>
      <c r="I152" s="242"/>
      <c r="J152" s="164" t="s">
        <v>199</v>
      </c>
      <c r="K152" s="165">
        <v>14.38</v>
      </c>
      <c r="L152" s="228">
        <v>0</v>
      </c>
      <c r="M152" s="243"/>
      <c r="N152" s="229">
        <f t="shared" si="5"/>
        <v>0</v>
      </c>
      <c r="O152" s="229"/>
      <c r="P152" s="229"/>
      <c r="Q152" s="229"/>
      <c r="R152" s="36"/>
      <c r="T152" s="167" t="s">
        <v>20</v>
      </c>
      <c r="U152" s="43" t="s">
        <v>42</v>
      </c>
      <c r="V152" s="35"/>
      <c r="W152" s="168">
        <f t="shared" si="6"/>
        <v>0</v>
      </c>
      <c r="X152" s="168">
        <v>0</v>
      </c>
      <c r="Y152" s="168">
        <f t="shared" si="7"/>
        <v>0</v>
      </c>
      <c r="Z152" s="168">
        <v>0</v>
      </c>
      <c r="AA152" s="169">
        <f t="shared" si="8"/>
        <v>0</v>
      </c>
      <c r="AR152" s="17" t="s">
        <v>145</v>
      </c>
      <c r="AT152" s="17" t="s">
        <v>141</v>
      </c>
      <c r="AU152" s="17" t="s">
        <v>119</v>
      </c>
      <c r="AY152" s="17" t="s">
        <v>140</v>
      </c>
      <c r="BE152" s="104">
        <f t="shared" si="9"/>
        <v>0</v>
      </c>
      <c r="BF152" s="104">
        <f t="shared" si="10"/>
        <v>0</v>
      </c>
      <c r="BG152" s="104">
        <f t="shared" si="11"/>
        <v>0</v>
      </c>
      <c r="BH152" s="104">
        <f t="shared" si="12"/>
        <v>0</v>
      </c>
      <c r="BI152" s="104">
        <f t="shared" si="13"/>
        <v>0</v>
      </c>
      <c r="BJ152" s="17" t="s">
        <v>119</v>
      </c>
      <c r="BK152" s="170">
        <f t="shared" si="14"/>
        <v>0</v>
      </c>
      <c r="BL152" s="17" t="s">
        <v>145</v>
      </c>
      <c r="BM152" s="17" t="s">
        <v>223</v>
      </c>
    </row>
    <row r="153" spans="2:65" s="9" customFormat="1" ht="29.85" customHeight="1">
      <c r="B153" s="151"/>
      <c r="C153" s="152"/>
      <c r="D153" s="161" t="s">
        <v>107</v>
      </c>
      <c r="E153" s="161"/>
      <c r="F153" s="161"/>
      <c r="G153" s="161"/>
      <c r="H153" s="161"/>
      <c r="I153" s="161"/>
      <c r="J153" s="161"/>
      <c r="K153" s="161"/>
      <c r="L153" s="161"/>
      <c r="M153" s="161"/>
      <c r="N153" s="236">
        <f>BK153</f>
        <v>0</v>
      </c>
      <c r="O153" s="237"/>
      <c r="P153" s="237"/>
      <c r="Q153" s="237"/>
      <c r="R153" s="154"/>
      <c r="T153" s="155"/>
      <c r="U153" s="152"/>
      <c r="V153" s="152"/>
      <c r="W153" s="156">
        <f>W154</f>
        <v>0</v>
      </c>
      <c r="X153" s="152"/>
      <c r="Y153" s="156">
        <f>Y154</f>
        <v>0</v>
      </c>
      <c r="Z153" s="152"/>
      <c r="AA153" s="157">
        <f>AA154</f>
        <v>0</v>
      </c>
      <c r="AR153" s="158" t="s">
        <v>79</v>
      </c>
      <c r="AT153" s="159" t="s">
        <v>74</v>
      </c>
      <c r="AU153" s="159" t="s">
        <v>79</v>
      </c>
      <c r="AY153" s="158" t="s">
        <v>140</v>
      </c>
      <c r="BK153" s="160">
        <f>BK154</f>
        <v>0</v>
      </c>
    </row>
    <row r="154" spans="2:65" s="1" customFormat="1" ht="44.25" customHeight="1">
      <c r="B154" s="34"/>
      <c r="C154" s="162" t="s">
        <v>224</v>
      </c>
      <c r="D154" s="162" t="s">
        <v>141</v>
      </c>
      <c r="E154" s="163" t="s">
        <v>225</v>
      </c>
      <c r="F154" s="242" t="s">
        <v>226</v>
      </c>
      <c r="G154" s="242"/>
      <c r="H154" s="242"/>
      <c r="I154" s="242"/>
      <c r="J154" s="164" t="s">
        <v>199</v>
      </c>
      <c r="K154" s="165">
        <v>18.013999999999999</v>
      </c>
      <c r="L154" s="228">
        <v>0</v>
      </c>
      <c r="M154" s="243"/>
      <c r="N154" s="229">
        <f>ROUND(L154*K154,3)</f>
        <v>0</v>
      </c>
      <c r="O154" s="229"/>
      <c r="P154" s="229"/>
      <c r="Q154" s="229"/>
      <c r="R154" s="36"/>
      <c r="T154" s="167" t="s">
        <v>20</v>
      </c>
      <c r="U154" s="43" t="s">
        <v>42</v>
      </c>
      <c r="V154" s="35"/>
      <c r="W154" s="168">
        <f>V154*K154</f>
        <v>0</v>
      </c>
      <c r="X154" s="168">
        <v>0</v>
      </c>
      <c r="Y154" s="168">
        <f>X154*K154</f>
        <v>0</v>
      </c>
      <c r="Z154" s="168">
        <v>0</v>
      </c>
      <c r="AA154" s="169">
        <f>Z154*K154</f>
        <v>0</v>
      </c>
      <c r="AR154" s="17" t="s">
        <v>145</v>
      </c>
      <c r="AT154" s="17" t="s">
        <v>141</v>
      </c>
      <c r="AU154" s="17" t="s">
        <v>119</v>
      </c>
      <c r="AY154" s="17" t="s">
        <v>140</v>
      </c>
      <c r="BE154" s="104">
        <f>IF(U154="základná",N154,0)</f>
        <v>0</v>
      </c>
      <c r="BF154" s="104">
        <f>IF(U154="znížená",N154,0)</f>
        <v>0</v>
      </c>
      <c r="BG154" s="104">
        <f>IF(U154="zákl. prenesená",N154,0)</f>
        <v>0</v>
      </c>
      <c r="BH154" s="104">
        <f>IF(U154="zníž. prenesená",N154,0)</f>
        <v>0</v>
      </c>
      <c r="BI154" s="104">
        <f>IF(U154="nulová",N154,0)</f>
        <v>0</v>
      </c>
      <c r="BJ154" s="17" t="s">
        <v>119</v>
      </c>
      <c r="BK154" s="170">
        <f>ROUND(L154*K154,3)</f>
        <v>0</v>
      </c>
      <c r="BL154" s="17" t="s">
        <v>145</v>
      </c>
      <c r="BM154" s="17" t="s">
        <v>227</v>
      </c>
    </row>
    <row r="155" spans="2:65" s="9" customFormat="1" ht="37.35" customHeight="1">
      <c r="B155" s="151"/>
      <c r="C155" s="152"/>
      <c r="D155" s="153" t="s">
        <v>108</v>
      </c>
      <c r="E155" s="153"/>
      <c r="F155" s="153"/>
      <c r="G155" s="153"/>
      <c r="H155" s="153"/>
      <c r="I155" s="153"/>
      <c r="J155" s="153"/>
      <c r="K155" s="153"/>
      <c r="L155" s="153"/>
      <c r="M155" s="153"/>
      <c r="N155" s="238">
        <f>BK155</f>
        <v>0</v>
      </c>
      <c r="O155" s="239"/>
      <c r="P155" s="239"/>
      <c r="Q155" s="239"/>
      <c r="R155" s="154"/>
      <c r="T155" s="155"/>
      <c r="U155" s="152"/>
      <c r="V155" s="152"/>
      <c r="W155" s="156">
        <f>W156</f>
        <v>0</v>
      </c>
      <c r="X155" s="152"/>
      <c r="Y155" s="156">
        <f>Y156</f>
        <v>0</v>
      </c>
      <c r="Z155" s="152"/>
      <c r="AA155" s="157">
        <f>AA156</f>
        <v>0</v>
      </c>
      <c r="AR155" s="158" t="s">
        <v>79</v>
      </c>
      <c r="AT155" s="159" t="s">
        <v>74</v>
      </c>
      <c r="AU155" s="159" t="s">
        <v>75</v>
      </c>
      <c r="AY155" s="158" t="s">
        <v>140</v>
      </c>
      <c r="BK155" s="160">
        <f>BK156</f>
        <v>0</v>
      </c>
    </row>
    <row r="156" spans="2:65" s="1" customFormat="1" ht="31.5" customHeight="1">
      <c r="B156" s="34"/>
      <c r="C156" s="162" t="s">
        <v>228</v>
      </c>
      <c r="D156" s="162" t="s">
        <v>141</v>
      </c>
      <c r="E156" s="163" t="s">
        <v>229</v>
      </c>
      <c r="F156" s="242" t="s">
        <v>230</v>
      </c>
      <c r="G156" s="242"/>
      <c r="H156" s="242"/>
      <c r="I156" s="242"/>
      <c r="J156" s="164" t="s">
        <v>231</v>
      </c>
      <c r="K156" s="165">
        <v>40</v>
      </c>
      <c r="L156" s="228">
        <v>0</v>
      </c>
      <c r="M156" s="243"/>
      <c r="N156" s="229">
        <f>ROUND(L156*K156,3)</f>
        <v>0</v>
      </c>
      <c r="O156" s="229"/>
      <c r="P156" s="229"/>
      <c r="Q156" s="229"/>
      <c r="R156" s="36"/>
      <c r="T156" s="167" t="s">
        <v>20</v>
      </c>
      <c r="U156" s="43" t="s">
        <v>42</v>
      </c>
      <c r="V156" s="35"/>
      <c r="W156" s="168">
        <f>V156*K156</f>
        <v>0</v>
      </c>
      <c r="X156" s="168">
        <v>0</v>
      </c>
      <c r="Y156" s="168">
        <f>X156*K156</f>
        <v>0</v>
      </c>
      <c r="Z156" s="168">
        <v>0</v>
      </c>
      <c r="AA156" s="169">
        <f>Z156*K156</f>
        <v>0</v>
      </c>
      <c r="AR156" s="17" t="s">
        <v>145</v>
      </c>
      <c r="AT156" s="17" t="s">
        <v>141</v>
      </c>
      <c r="AU156" s="17" t="s">
        <v>79</v>
      </c>
      <c r="AY156" s="17" t="s">
        <v>140</v>
      </c>
      <c r="BE156" s="104">
        <f>IF(U156="základná",N156,0)</f>
        <v>0</v>
      </c>
      <c r="BF156" s="104">
        <f>IF(U156="znížená",N156,0)</f>
        <v>0</v>
      </c>
      <c r="BG156" s="104">
        <f>IF(U156="zákl. prenesená",N156,0)</f>
        <v>0</v>
      </c>
      <c r="BH156" s="104">
        <f>IF(U156="zníž. prenesená",N156,0)</f>
        <v>0</v>
      </c>
      <c r="BI156" s="104">
        <f>IF(U156="nulová",N156,0)</f>
        <v>0</v>
      </c>
      <c r="BJ156" s="17" t="s">
        <v>119</v>
      </c>
      <c r="BK156" s="170">
        <f>ROUND(L156*K156,3)</f>
        <v>0</v>
      </c>
      <c r="BL156" s="17" t="s">
        <v>145</v>
      </c>
      <c r="BM156" s="17" t="s">
        <v>232</v>
      </c>
    </row>
    <row r="157" spans="2:65" s="9" customFormat="1" ht="37.35" customHeight="1">
      <c r="B157" s="151"/>
      <c r="C157" s="152"/>
      <c r="D157" s="153" t="s">
        <v>109</v>
      </c>
      <c r="E157" s="153"/>
      <c r="F157" s="153"/>
      <c r="G157" s="153"/>
      <c r="H157" s="153"/>
      <c r="I157" s="153"/>
      <c r="J157" s="153"/>
      <c r="K157" s="153"/>
      <c r="L157" s="153"/>
      <c r="M157" s="153"/>
      <c r="N157" s="240">
        <f>BK157</f>
        <v>0</v>
      </c>
      <c r="O157" s="241"/>
      <c r="P157" s="241"/>
      <c r="Q157" s="241"/>
      <c r="R157" s="154"/>
      <c r="T157" s="155"/>
      <c r="U157" s="152"/>
      <c r="V157" s="152"/>
      <c r="W157" s="156">
        <f>W158+W161+W164+W167+W171</f>
        <v>0</v>
      </c>
      <c r="X157" s="152"/>
      <c r="Y157" s="156">
        <f>Y158+Y161+Y164+Y167+Y171</f>
        <v>2.6520005747126429</v>
      </c>
      <c r="Z157" s="152"/>
      <c r="AA157" s="157">
        <f>AA158+AA161+AA164+AA167+AA171</f>
        <v>0</v>
      </c>
      <c r="AR157" s="158" t="s">
        <v>79</v>
      </c>
      <c r="AT157" s="159" t="s">
        <v>74</v>
      </c>
      <c r="AU157" s="159" t="s">
        <v>75</v>
      </c>
      <c r="AY157" s="158" t="s">
        <v>140</v>
      </c>
      <c r="BK157" s="160">
        <f>BK158+BK161+BK164+BK167+BK171</f>
        <v>0</v>
      </c>
    </row>
    <row r="158" spans="2:65" s="9" customFormat="1" ht="19.899999999999999" customHeight="1">
      <c r="B158" s="151"/>
      <c r="C158" s="152"/>
      <c r="D158" s="161" t="s">
        <v>110</v>
      </c>
      <c r="E158" s="161"/>
      <c r="F158" s="161"/>
      <c r="G158" s="161"/>
      <c r="H158" s="161"/>
      <c r="I158" s="161"/>
      <c r="J158" s="161"/>
      <c r="K158" s="161"/>
      <c r="L158" s="161"/>
      <c r="M158" s="161"/>
      <c r="N158" s="234">
        <f>BK158</f>
        <v>0</v>
      </c>
      <c r="O158" s="235"/>
      <c r="P158" s="235"/>
      <c r="Q158" s="235"/>
      <c r="R158" s="154"/>
      <c r="T158" s="155"/>
      <c r="U158" s="152"/>
      <c r="V158" s="152"/>
      <c r="W158" s="156">
        <f>SUM(W159:W160)</f>
        <v>0</v>
      </c>
      <c r="X158" s="152"/>
      <c r="Y158" s="156">
        <f>SUM(Y159:Y160)</f>
        <v>8.2000000000000003E-2</v>
      </c>
      <c r="Z158" s="152"/>
      <c r="AA158" s="157">
        <f>SUM(AA159:AA160)</f>
        <v>0</v>
      </c>
      <c r="AR158" s="158" t="s">
        <v>79</v>
      </c>
      <c r="AT158" s="159" t="s">
        <v>74</v>
      </c>
      <c r="AU158" s="159" t="s">
        <v>79</v>
      </c>
      <c r="AY158" s="158" t="s">
        <v>140</v>
      </c>
      <c r="BK158" s="160">
        <f>SUM(BK159:BK160)</f>
        <v>0</v>
      </c>
    </row>
    <row r="159" spans="2:65" s="1" customFormat="1" ht="31.5" customHeight="1">
      <c r="B159" s="34"/>
      <c r="C159" s="162" t="s">
        <v>233</v>
      </c>
      <c r="D159" s="162" t="s">
        <v>141</v>
      </c>
      <c r="E159" s="163" t="s">
        <v>234</v>
      </c>
      <c r="F159" s="242" t="s">
        <v>235</v>
      </c>
      <c r="G159" s="242"/>
      <c r="H159" s="242"/>
      <c r="I159" s="242"/>
      <c r="J159" s="164" t="s">
        <v>153</v>
      </c>
      <c r="K159" s="165">
        <v>82</v>
      </c>
      <c r="L159" s="228">
        <v>0</v>
      </c>
      <c r="M159" s="243"/>
      <c r="N159" s="229">
        <f>ROUND(L159*K159,3)</f>
        <v>0</v>
      </c>
      <c r="O159" s="229"/>
      <c r="P159" s="229"/>
      <c r="Q159" s="229"/>
      <c r="R159" s="36"/>
      <c r="T159" s="167" t="s">
        <v>20</v>
      </c>
      <c r="U159" s="43" t="s">
        <v>42</v>
      </c>
      <c r="V159" s="35"/>
      <c r="W159" s="168">
        <f>V159*K159</f>
        <v>0</v>
      </c>
      <c r="X159" s="168">
        <v>0</v>
      </c>
      <c r="Y159" s="168">
        <f>X159*K159</f>
        <v>0</v>
      </c>
      <c r="Z159" s="168">
        <v>0</v>
      </c>
      <c r="AA159" s="169">
        <f>Z159*K159</f>
        <v>0</v>
      </c>
      <c r="AR159" s="17" t="s">
        <v>145</v>
      </c>
      <c r="AT159" s="17" t="s">
        <v>141</v>
      </c>
      <c r="AU159" s="17" t="s">
        <v>119</v>
      </c>
      <c r="AY159" s="17" t="s">
        <v>140</v>
      </c>
      <c r="BE159" s="104">
        <f>IF(U159="základná",N159,0)</f>
        <v>0</v>
      </c>
      <c r="BF159" s="104">
        <f>IF(U159="znížená",N159,0)</f>
        <v>0</v>
      </c>
      <c r="BG159" s="104">
        <f>IF(U159="zákl. prenesená",N159,0)</f>
        <v>0</v>
      </c>
      <c r="BH159" s="104">
        <f>IF(U159="zníž. prenesená",N159,0)</f>
        <v>0</v>
      </c>
      <c r="BI159" s="104">
        <f>IF(U159="nulová",N159,0)</f>
        <v>0</v>
      </c>
      <c r="BJ159" s="17" t="s">
        <v>119</v>
      </c>
      <c r="BK159" s="170">
        <f>ROUND(L159*K159,3)</f>
        <v>0</v>
      </c>
      <c r="BL159" s="17" t="s">
        <v>145</v>
      </c>
      <c r="BM159" s="17" t="s">
        <v>236</v>
      </c>
    </row>
    <row r="160" spans="2:65" s="1" customFormat="1" ht="31.5" customHeight="1">
      <c r="B160" s="34"/>
      <c r="C160" s="171" t="s">
        <v>237</v>
      </c>
      <c r="D160" s="171" t="s">
        <v>238</v>
      </c>
      <c r="E160" s="172" t="s">
        <v>239</v>
      </c>
      <c r="F160" s="244" t="s">
        <v>240</v>
      </c>
      <c r="G160" s="244"/>
      <c r="H160" s="244"/>
      <c r="I160" s="244"/>
      <c r="J160" s="173" t="s">
        <v>199</v>
      </c>
      <c r="K160" s="174">
        <v>8.2000000000000003E-2</v>
      </c>
      <c r="L160" s="245">
        <v>0</v>
      </c>
      <c r="M160" s="246"/>
      <c r="N160" s="247">
        <f>ROUND(L160*K160,3)</f>
        <v>0</v>
      </c>
      <c r="O160" s="229"/>
      <c r="P160" s="229"/>
      <c r="Q160" s="229"/>
      <c r="R160" s="36"/>
      <c r="T160" s="167" t="s">
        <v>20</v>
      </c>
      <c r="U160" s="43" t="s">
        <v>42</v>
      </c>
      <c r="V160" s="35"/>
      <c r="W160" s="168">
        <f>V160*K160</f>
        <v>0</v>
      </c>
      <c r="X160" s="168">
        <v>1</v>
      </c>
      <c r="Y160" s="168">
        <f>X160*K160</f>
        <v>8.2000000000000003E-2</v>
      </c>
      <c r="Z160" s="168">
        <v>0</v>
      </c>
      <c r="AA160" s="169">
        <f>Z160*K160</f>
        <v>0</v>
      </c>
      <c r="AR160" s="17" t="s">
        <v>170</v>
      </c>
      <c r="AT160" s="17" t="s">
        <v>238</v>
      </c>
      <c r="AU160" s="17" t="s">
        <v>119</v>
      </c>
      <c r="AY160" s="17" t="s">
        <v>140</v>
      </c>
      <c r="BE160" s="104">
        <f>IF(U160="základná",N160,0)</f>
        <v>0</v>
      </c>
      <c r="BF160" s="104">
        <f>IF(U160="znížená",N160,0)</f>
        <v>0</v>
      </c>
      <c r="BG160" s="104">
        <f>IF(U160="zákl. prenesená",N160,0)</f>
        <v>0</v>
      </c>
      <c r="BH160" s="104">
        <f>IF(U160="zníž. prenesená",N160,0)</f>
        <v>0</v>
      </c>
      <c r="BI160" s="104">
        <f>IF(U160="nulová",N160,0)</f>
        <v>0</v>
      </c>
      <c r="BJ160" s="17" t="s">
        <v>119</v>
      </c>
      <c r="BK160" s="170">
        <f>ROUND(L160*K160,3)</f>
        <v>0</v>
      </c>
      <c r="BL160" s="17" t="s">
        <v>145</v>
      </c>
      <c r="BM160" s="17" t="s">
        <v>241</v>
      </c>
    </row>
    <row r="161" spans="2:65" s="9" customFormat="1" ht="29.85" customHeight="1">
      <c r="B161" s="151"/>
      <c r="C161" s="152"/>
      <c r="D161" s="161" t="s">
        <v>111</v>
      </c>
      <c r="E161" s="161"/>
      <c r="F161" s="161"/>
      <c r="G161" s="161"/>
      <c r="H161" s="161"/>
      <c r="I161" s="161"/>
      <c r="J161" s="161"/>
      <c r="K161" s="161"/>
      <c r="L161" s="161"/>
      <c r="M161" s="161"/>
      <c r="N161" s="236">
        <f>BK161</f>
        <v>0</v>
      </c>
      <c r="O161" s="237"/>
      <c r="P161" s="237"/>
      <c r="Q161" s="237"/>
      <c r="R161" s="154"/>
      <c r="T161" s="155"/>
      <c r="U161" s="152"/>
      <c r="V161" s="152"/>
      <c r="W161" s="156">
        <f>SUM(W162:W163)</f>
        <v>0</v>
      </c>
      <c r="X161" s="152"/>
      <c r="Y161" s="156">
        <f>SUM(Y162:Y163)</f>
        <v>2.0460000000000002E-2</v>
      </c>
      <c r="Z161" s="152"/>
      <c r="AA161" s="157">
        <f>SUM(AA162:AA163)</f>
        <v>0</v>
      </c>
      <c r="AR161" s="158" t="s">
        <v>79</v>
      </c>
      <c r="AT161" s="159" t="s">
        <v>74</v>
      </c>
      <c r="AU161" s="159" t="s">
        <v>79</v>
      </c>
      <c r="AY161" s="158" t="s">
        <v>140</v>
      </c>
      <c r="BK161" s="160">
        <f>SUM(BK162:BK163)</f>
        <v>0</v>
      </c>
    </row>
    <row r="162" spans="2:65" s="1" customFormat="1" ht="31.5" customHeight="1">
      <c r="B162" s="34"/>
      <c r="C162" s="162" t="s">
        <v>242</v>
      </c>
      <c r="D162" s="162" t="s">
        <v>141</v>
      </c>
      <c r="E162" s="163" t="s">
        <v>243</v>
      </c>
      <c r="F162" s="242" t="s">
        <v>244</v>
      </c>
      <c r="G162" s="242"/>
      <c r="H162" s="242"/>
      <c r="I162" s="242"/>
      <c r="J162" s="164" t="s">
        <v>185</v>
      </c>
      <c r="K162" s="165">
        <v>1</v>
      </c>
      <c r="L162" s="228">
        <v>0</v>
      </c>
      <c r="M162" s="243"/>
      <c r="N162" s="229">
        <f>ROUND(L162*K162,3)</f>
        <v>0</v>
      </c>
      <c r="O162" s="229"/>
      <c r="P162" s="229"/>
      <c r="Q162" s="229"/>
      <c r="R162" s="36"/>
      <c r="T162" s="167" t="s">
        <v>20</v>
      </c>
      <c r="U162" s="43" t="s">
        <v>42</v>
      </c>
      <c r="V162" s="35"/>
      <c r="W162" s="168">
        <f>V162*K162</f>
        <v>0</v>
      </c>
      <c r="X162" s="168">
        <v>8.9999999999999998E-4</v>
      </c>
      <c r="Y162" s="168">
        <f>X162*K162</f>
        <v>8.9999999999999998E-4</v>
      </c>
      <c r="Z162" s="168">
        <v>0</v>
      </c>
      <c r="AA162" s="169">
        <f>Z162*K162</f>
        <v>0</v>
      </c>
      <c r="AR162" s="17" t="s">
        <v>145</v>
      </c>
      <c r="AT162" s="17" t="s">
        <v>141</v>
      </c>
      <c r="AU162" s="17" t="s">
        <v>119</v>
      </c>
      <c r="AY162" s="17" t="s">
        <v>140</v>
      </c>
      <c r="BE162" s="104">
        <f>IF(U162="základná",N162,0)</f>
        <v>0</v>
      </c>
      <c r="BF162" s="104">
        <f>IF(U162="znížená",N162,0)</f>
        <v>0</v>
      </c>
      <c r="BG162" s="104">
        <f>IF(U162="zákl. prenesená",N162,0)</f>
        <v>0</v>
      </c>
      <c r="BH162" s="104">
        <f>IF(U162="zníž. prenesená",N162,0)</f>
        <v>0</v>
      </c>
      <c r="BI162" s="104">
        <f>IF(U162="nulová",N162,0)</f>
        <v>0</v>
      </c>
      <c r="BJ162" s="17" t="s">
        <v>119</v>
      </c>
      <c r="BK162" s="170">
        <f>ROUND(L162*K162,3)</f>
        <v>0</v>
      </c>
      <c r="BL162" s="17" t="s">
        <v>145</v>
      </c>
      <c r="BM162" s="17" t="s">
        <v>245</v>
      </c>
    </row>
    <row r="163" spans="2:65" s="1" customFormat="1" ht="31.5" customHeight="1">
      <c r="B163" s="34"/>
      <c r="C163" s="162" t="s">
        <v>246</v>
      </c>
      <c r="D163" s="162" t="s">
        <v>141</v>
      </c>
      <c r="E163" s="163" t="s">
        <v>247</v>
      </c>
      <c r="F163" s="242" t="s">
        <v>248</v>
      </c>
      <c r="G163" s="242"/>
      <c r="H163" s="242"/>
      <c r="I163" s="242"/>
      <c r="J163" s="164" t="s">
        <v>194</v>
      </c>
      <c r="K163" s="165">
        <v>12</v>
      </c>
      <c r="L163" s="228">
        <v>0</v>
      </c>
      <c r="M163" s="243"/>
      <c r="N163" s="229">
        <f>ROUND(L163*K163,3)</f>
        <v>0</v>
      </c>
      <c r="O163" s="229"/>
      <c r="P163" s="229"/>
      <c r="Q163" s="229"/>
      <c r="R163" s="36"/>
      <c r="T163" s="167" t="s">
        <v>20</v>
      </c>
      <c r="U163" s="43" t="s">
        <v>42</v>
      </c>
      <c r="V163" s="35"/>
      <c r="W163" s="168">
        <f>V163*K163</f>
        <v>0</v>
      </c>
      <c r="X163" s="168">
        <v>1.6299999999999999E-3</v>
      </c>
      <c r="Y163" s="168">
        <f>X163*K163</f>
        <v>1.9560000000000001E-2</v>
      </c>
      <c r="Z163" s="168">
        <v>0</v>
      </c>
      <c r="AA163" s="169">
        <f>Z163*K163</f>
        <v>0</v>
      </c>
      <c r="AR163" s="17" t="s">
        <v>145</v>
      </c>
      <c r="AT163" s="17" t="s">
        <v>141</v>
      </c>
      <c r="AU163" s="17" t="s">
        <v>119</v>
      </c>
      <c r="AY163" s="17" t="s">
        <v>140</v>
      </c>
      <c r="BE163" s="104">
        <f>IF(U163="základná",N163,0)</f>
        <v>0</v>
      </c>
      <c r="BF163" s="104">
        <f>IF(U163="znížená",N163,0)</f>
        <v>0</v>
      </c>
      <c r="BG163" s="104">
        <f>IF(U163="zákl. prenesená",N163,0)</f>
        <v>0</v>
      </c>
      <c r="BH163" s="104">
        <f>IF(U163="zníž. prenesená",N163,0)</f>
        <v>0</v>
      </c>
      <c r="BI163" s="104">
        <f>IF(U163="nulová",N163,0)</f>
        <v>0</v>
      </c>
      <c r="BJ163" s="17" t="s">
        <v>119</v>
      </c>
      <c r="BK163" s="170">
        <f>ROUND(L163*K163,3)</f>
        <v>0</v>
      </c>
      <c r="BL163" s="17" t="s">
        <v>145</v>
      </c>
      <c r="BM163" s="17" t="s">
        <v>249</v>
      </c>
    </row>
    <row r="164" spans="2:65" s="9" customFormat="1" ht="29.85" customHeight="1">
      <c r="B164" s="151"/>
      <c r="C164" s="152"/>
      <c r="D164" s="161" t="s">
        <v>112</v>
      </c>
      <c r="E164" s="161"/>
      <c r="F164" s="161"/>
      <c r="G164" s="161"/>
      <c r="H164" s="161"/>
      <c r="I164" s="161"/>
      <c r="J164" s="161"/>
      <c r="K164" s="161"/>
      <c r="L164" s="161"/>
      <c r="M164" s="161"/>
      <c r="N164" s="236">
        <f>BK164</f>
        <v>0</v>
      </c>
      <c r="O164" s="237"/>
      <c r="P164" s="237"/>
      <c r="Q164" s="237"/>
      <c r="R164" s="154"/>
      <c r="T164" s="155"/>
      <c r="U164" s="152"/>
      <c r="V164" s="152"/>
      <c r="W164" s="156">
        <f>SUM(W165:W166)</f>
        <v>0</v>
      </c>
      <c r="X164" s="152"/>
      <c r="Y164" s="156">
        <f>SUM(Y165:Y166)</f>
        <v>1.98E-3</v>
      </c>
      <c r="Z164" s="152"/>
      <c r="AA164" s="157">
        <f>SUM(AA165:AA166)</f>
        <v>0</v>
      </c>
      <c r="AR164" s="158" t="s">
        <v>79</v>
      </c>
      <c r="AT164" s="159" t="s">
        <v>74</v>
      </c>
      <c r="AU164" s="159" t="s">
        <v>79</v>
      </c>
      <c r="AY164" s="158" t="s">
        <v>140</v>
      </c>
      <c r="BK164" s="160">
        <f>SUM(BK165:BK166)</f>
        <v>0</v>
      </c>
    </row>
    <row r="165" spans="2:65" s="1" customFormat="1" ht="22.5" customHeight="1">
      <c r="B165" s="34"/>
      <c r="C165" s="162" t="s">
        <v>250</v>
      </c>
      <c r="D165" s="162" t="s">
        <v>141</v>
      </c>
      <c r="E165" s="163" t="s">
        <v>251</v>
      </c>
      <c r="F165" s="242" t="s">
        <v>252</v>
      </c>
      <c r="G165" s="242"/>
      <c r="H165" s="242"/>
      <c r="I165" s="242"/>
      <c r="J165" s="164" t="s">
        <v>185</v>
      </c>
      <c r="K165" s="165">
        <v>1</v>
      </c>
      <c r="L165" s="228">
        <v>0</v>
      </c>
      <c r="M165" s="243"/>
      <c r="N165" s="229">
        <f>ROUND(L165*K165,3)</f>
        <v>0</v>
      </c>
      <c r="O165" s="229"/>
      <c r="P165" s="229"/>
      <c r="Q165" s="229"/>
      <c r="R165" s="36"/>
      <c r="T165" s="167" t="s">
        <v>20</v>
      </c>
      <c r="U165" s="43" t="s">
        <v>42</v>
      </c>
      <c r="V165" s="35"/>
      <c r="W165" s="168">
        <f>V165*K165</f>
        <v>0</v>
      </c>
      <c r="X165" s="168">
        <v>2.0000000000000001E-4</v>
      </c>
      <c r="Y165" s="168">
        <f>X165*K165</f>
        <v>2.0000000000000001E-4</v>
      </c>
      <c r="Z165" s="168">
        <v>0</v>
      </c>
      <c r="AA165" s="169">
        <f>Z165*K165</f>
        <v>0</v>
      </c>
      <c r="AR165" s="17" t="s">
        <v>145</v>
      </c>
      <c r="AT165" s="17" t="s">
        <v>141</v>
      </c>
      <c r="AU165" s="17" t="s">
        <v>119</v>
      </c>
      <c r="AY165" s="17" t="s">
        <v>140</v>
      </c>
      <c r="BE165" s="104">
        <f>IF(U165="základná",N165,0)</f>
        <v>0</v>
      </c>
      <c r="BF165" s="104">
        <f>IF(U165="znížená",N165,0)</f>
        <v>0</v>
      </c>
      <c r="BG165" s="104">
        <f>IF(U165="zákl. prenesená",N165,0)</f>
        <v>0</v>
      </c>
      <c r="BH165" s="104">
        <f>IF(U165="zníž. prenesená",N165,0)</f>
        <v>0</v>
      </c>
      <c r="BI165" s="104">
        <f>IF(U165="nulová",N165,0)</f>
        <v>0</v>
      </c>
      <c r="BJ165" s="17" t="s">
        <v>119</v>
      </c>
      <c r="BK165" s="170">
        <f>ROUND(L165*K165,3)</f>
        <v>0</v>
      </c>
      <c r="BL165" s="17" t="s">
        <v>145</v>
      </c>
      <c r="BM165" s="17" t="s">
        <v>253</v>
      </c>
    </row>
    <row r="166" spans="2:65" s="1" customFormat="1" ht="22.5" customHeight="1">
      <c r="B166" s="34"/>
      <c r="C166" s="171" t="s">
        <v>254</v>
      </c>
      <c r="D166" s="171" t="s">
        <v>238</v>
      </c>
      <c r="E166" s="172" t="s">
        <v>255</v>
      </c>
      <c r="F166" s="244" t="s">
        <v>256</v>
      </c>
      <c r="G166" s="244"/>
      <c r="H166" s="244"/>
      <c r="I166" s="244"/>
      <c r="J166" s="173" t="s">
        <v>185</v>
      </c>
      <c r="K166" s="174">
        <v>1</v>
      </c>
      <c r="L166" s="245">
        <v>0</v>
      </c>
      <c r="M166" s="246"/>
      <c r="N166" s="247">
        <f>ROUND(L166*K166,3)</f>
        <v>0</v>
      </c>
      <c r="O166" s="229"/>
      <c r="P166" s="229"/>
      <c r="Q166" s="229"/>
      <c r="R166" s="36"/>
      <c r="T166" s="167" t="s">
        <v>20</v>
      </c>
      <c r="U166" s="43" t="s">
        <v>42</v>
      </c>
      <c r="V166" s="35"/>
      <c r="W166" s="168">
        <f>V166*K166</f>
        <v>0</v>
      </c>
      <c r="X166" s="168">
        <v>1.7799999999999999E-3</v>
      </c>
      <c r="Y166" s="168">
        <f>X166*K166</f>
        <v>1.7799999999999999E-3</v>
      </c>
      <c r="Z166" s="168">
        <v>0</v>
      </c>
      <c r="AA166" s="169">
        <f>Z166*K166</f>
        <v>0</v>
      </c>
      <c r="AR166" s="17" t="s">
        <v>170</v>
      </c>
      <c r="AT166" s="17" t="s">
        <v>238</v>
      </c>
      <c r="AU166" s="17" t="s">
        <v>119</v>
      </c>
      <c r="AY166" s="17" t="s">
        <v>140</v>
      </c>
      <c r="BE166" s="104">
        <f>IF(U166="základná",N166,0)</f>
        <v>0</v>
      </c>
      <c r="BF166" s="104">
        <f>IF(U166="znížená",N166,0)</f>
        <v>0</v>
      </c>
      <c r="BG166" s="104">
        <f>IF(U166="zákl. prenesená",N166,0)</f>
        <v>0</v>
      </c>
      <c r="BH166" s="104">
        <f>IF(U166="zníž. prenesená",N166,0)</f>
        <v>0</v>
      </c>
      <c r="BI166" s="104">
        <f>IF(U166="nulová",N166,0)</f>
        <v>0</v>
      </c>
      <c r="BJ166" s="17" t="s">
        <v>119</v>
      </c>
      <c r="BK166" s="170">
        <f>ROUND(L166*K166,3)</f>
        <v>0</v>
      </c>
      <c r="BL166" s="17" t="s">
        <v>145</v>
      </c>
      <c r="BM166" s="17" t="s">
        <v>257</v>
      </c>
    </row>
    <row r="167" spans="2:65" s="9" customFormat="1" ht="29.85" customHeight="1">
      <c r="B167" s="151"/>
      <c r="C167" s="152"/>
      <c r="D167" s="161" t="s">
        <v>113</v>
      </c>
      <c r="E167" s="161"/>
      <c r="F167" s="161"/>
      <c r="G167" s="161"/>
      <c r="H167" s="161"/>
      <c r="I167" s="161"/>
      <c r="J167" s="161"/>
      <c r="K167" s="161"/>
      <c r="L167" s="161"/>
      <c r="M167" s="161"/>
      <c r="N167" s="236">
        <f>BK167</f>
        <v>0</v>
      </c>
      <c r="O167" s="237"/>
      <c r="P167" s="237"/>
      <c r="Q167" s="237"/>
      <c r="R167" s="154"/>
      <c r="T167" s="155"/>
      <c r="U167" s="152"/>
      <c r="V167" s="152"/>
      <c r="W167" s="156">
        <f>SUM(W168:W170)</f>
        <v>0</v>
      </c>
      <c r="X167" s="152"/>
      <c r="Y167" s="156">
        <f>SUM(Y168:Y170)</f>
        <v>2.2718005747126431</v>
      </c>
      <c r="Z167" s="152"/>
      <c r="AA167" s="157">
        <f>SUM(AA168:AA170)</f>
        <v>0</v>
      </c>
      <c r="AR167" s="158" t="s">
        <v>79</v>
      </c>
      <c r="AT167" s="159" t="s">
        <v>74</v>
      </c>
      <c r="AU167" s="159" t="s">
        <v>79</v>
      </c>
      <c r="AY167" s="158" t="s">
        <v>140</v>
      </c>
      <c r="BK167" s="160">
        <f>SUM(BK168:BK170)</f>
        <v>0</v>
      </c>
    </row>
    <row r="168" spans="2:65" s="1" customFormat="1" ht="44.25" customHeight="1">
      <c r="B168" s="34"/>
      <c r="C168" s="162" t="s">
        <v>258</v>
      </c>
      <c r="D168" s="162" t="s">
        <v>141</v>
      </c>
      <c r="E168" s="163" t="s">
        <v>259</v>
      </c>
      <c r="F168" s="242" t="s">
        <v>260</v>
      </c>
      <c r="G168" s="242"/>
      <c r="H168" s="242"/>
      <c r="I168" s="242"/>
      <c r="J168" s="164" t="s">
        <v>153</v>
      </c>
      <c r="K168" s="165">
        <v>82</v>
      </c>
      <c r="L168" s="228">
        <v>0</v>
      </c>
      <c r="M168" s="243"/>
      <c r="N168" s="229">
        <f>ROUND(L168*K168,3)</f>
        <v>0</v>
      </c>
      <c r="O168" s="229"/>
      <c r="P168" s="229"/>
      <c r="Q168" s="229"/>
      <c r="R168" s="36"/>
      <c r="T168" s="167" t="s">
        <v>20</v>
      </c>
      <c r="U168" s="43" t="s">
        <v>42</v>
      </c>
      <c r="V168" s="35"/>
      <c r="W168" s="168">
        <f>V168*K168</f>
        <v>0</v>
      </c>
      <c r="X168" s="168">
        <v>2.5048850574712601E-3</v>
      </c>
      <c r="Y168" s="168">
        <f>X168*K168</f>
        <v>0.20540057471264334</v>
      </c>
      <c r="Z168" s="168">
        <v>0</v>
      </c>
      <c r="AA168" s="169">
        <f>Z168*K168</f>
        <v>0</v>
      </c>
      <c r="AR168" s="17" t="s">
        <v>145</v>
      </c>
      <c r="AT168" s="17" t="s">
        <v>141</v>
      </c>
      <c r="AU168" s="17" t="s">
        <v>119</v>
      </c>
      <c r="AY168" s="17" t="s">
        <v>140</v>
      </c>
      <c r="BE168" s="104">
        <f>IF(U168="základná",N168,0)</f>
        <v>0</v>
      </c>
      <c r="BF168" s="104">
        <f>IF(U168="znížená",N168,0)</f>
        <v>0</v>
      </c>
      <c r="BG168" s="104">
        <f>IF(U168="zákl. prenesená",N168,0)</f>
        <v>0</v>
      </c>
      <c r="BH168" s="104">
        <f>IF(U168="zníž. prenesená",N168,0)</f>
        <v>0</v>
      </c>
      <c r="BI168" s="104">
        <f>IF(U168="nulová",N168,0)</f>
        <v>0</v>
      </c>
      <c r="BJ168" s="17" t="s">
        <v>119</v>
      </c>
      <c r="BK168" s="170">
        <f>ROUND(L168*K168,3)</f>
        <v>0</v>
      </c>
      <c r="BL168" s="17" t="s">
        <v>145</v>
      </c>
      <c r="BM168" s="17" t="s">
        <v>261</v>
      </c>
    </row>
    <row r="169" spans="2:65" s="1" customFormat="1" ht="31.5" customHeight="1">
      <c r="B169" s="34"/>
      <c r="C169" s="171" t="s">
        <v>262</v>
      </c>
      <c r="D169" s="171" t="s">
        <v>238</v>
      </c>
      <c r="E169" s="172" t="s">
        <v>263</v>
      </c>
      <c r="F169" s="244" t="s">
        <v>264</v>
      </c>
      <c r="G169" s="244"/>
      <c r="H169" s="244"/>
      <c r="I169" s="244"/>
      <c r="J169" s="173" t="s">
        <v>153</v>
      </c>
      <c r="K169" s="174">
        <v>86.1</v>
      </c>
      <c r="L169" s="245">
        <v>0</v>
      </c>
      <c r="M169" s="246"/>
      <c r="N169" s="247">
        <f>ROUND(L169*K169,3)</f>
        <v>0</v>
      </c>
      <c r="O169" s="229"/>
      <c r="P169" s="229"/>
      <c r="Q169" s="229"/>
      <c r="R169" s="36"/>
      <c r="T169" s="167" t="s">
        <v>20</v>
      </c>
      <c r="U169" s="43" t="s">
        <v>42</v>
      </c>
      <c r="V169" s="35"/>
      <c r="W169" s="168">
        <f>V169*K169</f>
        <v>0</v>
      </c>
      <c r="X169" s="168">
        <v>2.4E-2</v>
      </c>
      <c r="Y169" s="168">
        <f>X169*K169</f>
        <v>2.0663999999999998</v>
      </c>
      <c r="Z169" s="168">
        <v>0</v>
      </c>
      <c r="AA169" s="169">
        <f>Z169*K169</f>
        <v>0</v>
      </c>
      <c r="AR169" s="17" t="s">
        <v>170</v>
      </c>
      <c r="AT169" s="17" t="s">
        <v>238</v>
      </c>
      <c r="AU169" s="17" t="s">
        <v>119</v>
      </c>
      <c r="AY169" s="17" t="s">
        <v>140</v>
      </c>
      <c r="BE169" s="104">
        <f>IF(U169="základná",N169,0)</f>
        <v>0</v>
      </c>
      <c r="BF169" s="104">
        <f>IF(U169="znížená",N169,0)</f>
        <v>0</v>
      </c>
      <c r="BG169" s="104">
        <f>IF(U169="zákl. prenesená",N169,0)</f>
        <v>0</v>
      </c>
      <c r="BH169" s="104">
        <f>IF(U169="zníž. prenesená",N169,0)</f>
        <v>0</v>
      </c>
      <c r="BI169" s="104">
        <f>IF(U169="nulová",N169,0)</f>
        <v>0</v>
      </c>
      <c r="BJ169" s="17" t="s">
        <v>119</v>
      </c>
      <c r="BK169" s="170">
        <f>ROUND(L169*K169,3)</f>
        <v>0</v>
      </c>
      <c r="BL169" s="17" t="s">
        <v>145</v>
      </c>
      <c r="BM169" s="17" t="s">
        <v>265</v>
      </c>
    </row>
    <row r="170" spans="2:65" s="1" customFormat="1" ht="31.5" customHeight="1">
      <c r="B170" s="34"/>
      <c r="C170" s="162" t="s">
        <v>266</v>
      </c>
      <c r="D170" s="162" t="s">
        <v>141</v>
      </c>
      <c r="E170" s="163" t="s">
        <v>267</v>
      </c>
      <c r="F170" s="242" t="s">
        <v>268</v>
      </c>
      <c r="G170" s="242"/>
      <c r="H170" s="242"/>
      <c r="I170" s="242"/>
      <c r="J170" s="164" t="s">
        <v>199</v>
      </c>
      <c r="K170" s="165">
        <v>2.2719999999999998</v>
      </c>
      <c r="L170" s="228">
        <v>0</v>
      </c>
      <c r="M170" s="243"/>
      <c r="N170" s="229">
        <f>ROUND(L170*K170,3)</f>
        <v>0</v>
      </c>
      <c r="O170" s="229"/>
      <c r="P170" s="229"/>
      <c r="Q170" s="229"/>
      <c r="R170" s="36"/>
      <c r="T170" s="167" t="s">
        <v>20</v>
      </c>
      <c r="U170" s="43" t="s">
        <v>42</v>
      </c>
      <c r="V170" s="35"/>
      <c r="W170" s="168">
        <f>V170*K170</f>
        <v>0</v>
      </c>
      <c r="X170" s="168">
        <v>0</v>
      </c>
      <c r="Y170" s="168">
        <f>X170*K170</f>
        <v>0</v>
      </c>
      <c r="Z170" s="168">
        <v>0</v>
      </c>
      <c r="AA170" s="169">
        <f>Z170*K170</f>
        <v>0</v>
      </c>
      <c r="AR170" s="17" t="s">
        <v>145</v>
      </c>
      <c r="AT170" s="17" t="s">
        <v>141</v>
      </c>
      <c r="AU170" s="17" t="s">
        <v>119</v>
      </c>
      <c r="AY170" s="17" t="s">
        <v>140</v>
      </c>
      <c r="BE170" s="104">
        <f>IF(U170="základná",N170,0)</f>
        <v>0</v>
      </c>
      <c r="BF170" s="104">
        <f>IF(U170="znížená",N170,0)</f>
        <v>0</v>
      </c>
      <c r="BG170" s="104">
        <f>IF(U170="zákl. prenesená",N170,0)</f>
        <v>0</v>
      </c>
      <c r="BH170" s="104">
        <f>IF(U170="zníž. prenesená",N170,0)</f>
        <v>0</v>
      </c>
      <c r="BI170" s="104">
        <f>IF(U170="nulová",N170,0)</f>
        <v>0</v>
      </c>
      <c r="BJ170" s="17" t="s">
        <v>119</v>
      </c>
      <c r="BK170" s="170">
        <f>ROUND(L170*K170,3)</f>
        <v>0</v>
      </c>
      <c r="BL170" s="17" t="s">
        <v>145</v>
      </c>
      <c r="BM170" s="17" t="s">
        <v>269</v>
      </c>
    </row>
    <row r="171" spans="2:65" s="9" customFormat="1" ht="29.85" customHeight="1">
      <c r="B171" s="151"/>
      <c r="C171" s="152"/>
      <c r="D171" s="161" t="s">
        <v>114</v>
      </c>
      <c r="E171" s="161"/>
      <c r="F171" s="161"/>
      <c r="G171" s="161"/>
      <c r="H171" s="161"/>
      <c r="I171" s="161"/>
      <c r="J171" s="161"/>
      <c r="K171" s="161"/>
      <c r="L171" s="161"/>
      <c r="M171" s="161"/>
      <c r="N171" s="236">
        <f>BK171</f>
        <v>0</v>
      </c>
      <c r="O171" s="237"/>
      <c r="P171" s="237"/>
      <c r="Q171" s="237"/>
      <c r="R171" s="154"/>
      <c r="T171" s="155"/>
      <c r="U171" s="152"/>
      <c r="V171" s="152"/>
      <c r="W171" s="156">
        <f>SUM(W172:W174)</f>
        <v>0</v>
      </c>
      <c r="X171" s="152"/>
      <c r="Y171" s="156">
        <f>SUM(Y172:Y174)</f>
        <v>0.27576000000000001</v>
      </c>
      <c r="Z171" s="152"/>
      <c r="AA171" s="157">
        <f>SUM(AA172:AA174)</f>
        <v>0</v>
      </c>
      <c r="AR171" s="158" t="s">
        <v>79</v>
      </c>
      <c r="AT171" s="159" t="s">
        <v>74</v>
      </c>
      <c r="AU171" s="159" t="s">
        <v>79</v>
      </c>
      <c r="AY171" s="158" t="s">
        <v>140</v>
      </c>
      <c r="BK171" s="160">
        <f>SUM(BK172:BK174)</f>
        <v>0</v>
      </c>
    </row>
    <row r="172" spans="2:65" s="1" customFormat="1" ht="22.5" customHeight="1">
      <c r="B172" s="34"/>
      <c r="C172" s="162" t="s">
        <v>270</v>
      </c>
      <c r="D172" s="162" t="s">
        <v>141</v>
      </c>
      <c r="E172" s="163" t="s">
        <v>271</v>
      </c>
      <c r="F172" s="242" t="s">
        <v>272</v>
      </c>
      <c r="G172" s="242"/>
      <c r="H172" s="242"/>
      <c r="I172" s="242"/>
      <c r="J172" s="164" t="s">
        <v>194</v>
      </c>
      <c r="K172" s="165">
        <v>41</v>
      </c>
      <c r="L172" s="228">
        <v>0</v>
      </c>
      <c r="M172" s="243"/>
      <c r="N172" s="229">
        <f>ROUND(L172*K172,3)</f>
        <v>0</v>
      </c>
      <c r="O172" s="229"/>
      <c r="P172" s="229"/>
      <c r="Q172" s="229"/>
      <c r="R172" s="36"/>
      <c r="T172" s="167" t="s">
        <v>20</v>
      </c>
      <c r="U172" s="43" t="s">
        <v>42</v>
      </c>
      <c r="V172" s="35"/>
      <c r="W172" s="168">
        <f>V172*K172</f>
        <v>0</v>
      </c>
      <c r="X172" s="168">
        <v>5.2599999999999999E-3</v>
      </c>
      <c r="Y172" s="168">
        <f>X172*K172</f>
        <v>0.21565999999999999</v>
      </c>
      <c r="Z172" s="168">
        <v>0</v>
      </c>
      <c r="AA172" s="169">
        <f>Z172*K172</f>
        <v>0</v>
      </c>
      <c r="AR172" s="17" t="s">
        <v>145</v>
      </c>
      <c r="AT172" s="17" t="s">
        <v>141</v>
      </c>
      <c r="AU172" s="17" t="s">
        <v>119</v>
      </c>
      <c r="AY172" s="17" t="s">
        <v>140</v>
      </c>
      <c r="BE172" s="104">
        <f>IF(U172="základná",N172,0)</f>
        <v>0</v>
      </c>
      <c r="BF172" s="104">
        <f>IF(U172="znížená",N172,0)</f>
        <v>0</v>
      </c>
      <c r="BG172" s="104">
        <f>IF(U172="zákl. prenesená",N172,0)</f>
        <v>0</v>
      </c>
      <c r="BH172" s="104">
        <f>IF(U172="zníž. prenesená",N172,0)</f>
        <v>0</v>
      </c>
      <c r="BI172" s="104">
        <f>IF(U172="nulová",N172,0)</f>
        <v>0</v>
      </c>
      <c r="BJ172" s="17" t="s">
        <v>119</v>
      </c>
      <c r="BK172" s="170">
        <f>ROUND(L172*K172,3)</f>
        <v>0</v>
      </c>
      <c r="BL172" s="17" t="s">
        <v>145</v>
      </c>
      <c r="BM172" s="17" t="s">
        <v>273</v>
      </c>
    </row>
    <row r="173" spans="2:65" s="1" customFormat="1" ht="31.5" customHeight="1">
      <c r="B173" s="34"/>
      <c r="C173" s="162" t="s">
        <v>274</v>
      </c>
      <c r="D173" s="162" t="s">
        <v>141</v>
      </c>
      <c r="E173" s="163" t="s">
        <v>275</v>
      </c>
      <c r="F173" s="242" t="s">
        <v>276</v>
      </c>
      <c r="G173" s="242"/>
      <c r="H173" s="242"/>
      <c r="I173" s="242"/>
      <c r="J173" s="164" t="s">
        <v>194</v>
      </c>
      <c r="K173" s="165">
        <v>15</v>
      </c>
      <c r="L173" s="228">
        <v>0</v>
      </c>
      <c r="M173" s="243"/>
      <c r="N173" s="229">
        <f>ROUND(L173*K173,3)</f>
        <v>0</v>
      </c>
      <c r="O173" s="229"/>
      <c r="P173" s="229"/>
      <c r="Q173" s="229"/>
      <c r="R173" s="36"/>
      <c r="T173" s="167" t="s">
        <v>20</v>
      </c>
      <c r="U173" s="43" t="s">
        <v>42</v>
      </c>
      <c r="V173" s="35"/>
      <c r="W173" s="168">
        <f>V173*K173</f>
        <v>0</v>
      </c>
      <c r="X173" s="168">
        <v>5.0000000000000001E-4</v>
      </c>
      <c r="Y173" s="168">
        <f>X173*K173</f>
        <v>7.4999999999999997E-3</v>
      </c>
      <c r="Z173" s="168">
        <v>0</v>
      </c>
      <c r="AA173" s="169">
        <f>Z173*K173</f>
        <v>0</v>
      </c>
      <c r="AR173" s="17" t="s">
        <v>145</v>
      </c>
      <c r="AT173" s="17" t="s">
        <v>141</v>
      </c>
      <c r="AU173" s="17" t="s">
        <v>119</v>
      </c>
      <c r="AY173" s="17" t="s">
        <v>140</v>
      </c>
      <c r="BE173" s="104">
        <f>IF(U173="základná",N173,0)</f>
        <v>0</v>
      </c>
      <c r="BF173" s="104">
        <f>IF(U173="znížená",N173,0)</f>
        <v>0</v>
      </c>
      <c r="BG173" s="104">
        <f>IF(U173="zákl. prenesená",N173,0)</f>
        <v>0</v>
      </c>
      <c r="BH173" s="104">
        <f>IF(U173="zníž. prenesená",N173,0)</f>
        <v>0</v>
      </c>
      <c r="BI173" s="104">
        <f>IF(U173="nulová",N173,0)</f>
        <v>0</v>
      </c>
      <c r="BJ173" s="17" t="s">
        <v>119</v>
      </c>
      <c r="BK173" s="170">
        <f>ROUND(L173*K173,3)</f>
        <v>0</v>
      </c>
      <c r="BL173" s="17" t="s">
        <v>145</v>
      </c>
      <c r="BM173" s="17" t="s">
        <v>277</v>
      </c>
    </row>
    <row r="174" spans="2:65" s="1" customFormat="1" ht="22.5" customHeight="1">
      <c r="B174" s="34"/>
      <c r="C174" s="162" t="s">
        <v>278</v>
      </c>
      <c r="D174" s="162" t="s">
        <v>141</v>
      </c>
      <c r="E174" s="163" t="s">
        <v>279</v>
      </c>
      <c r="F174" s="242" t="s">
        <v>280</v>
      </c>
      <c r="G174" s="242"/>
      <c r="H174" s="242"/>
      <c r="I174" s="242"/>
      <c r="J174" s="164" t="s">
        <v>194</v>
      </c>
      <c r="K174" s="165">
        <v>10</v>
      </c>
      <c r="L174" s="228">
        <v>0</v>
      </c>
      <c r="M174" s="243"/>
      <c r="N174" s="229">
        <f>ROUND(L174*K174,3)</f>
        <v>0</v>
      </c>
      <c r="O174" s="229"/>
      <c r="P174" s="229"/>
      <c r="Q174" s="229"/>
      <c r="R174" s="36"/>
      <c r="T174" s="167" t="s">
        <v>20</v>
      </c>
      <c r="U174" s="43" t="s">
        <v>42</v>
      </c>
      <c r="V174" s="35"/>
      <c r="W174" s="168">
        <f>V174*K174</f>
        <v>0</v>
      </c>
      <c r="X174" s="168">
        <v>5.2599999999999999E-3</v>
      </c>
      <c r="Y174" s="168">
        <f>X174*K174</f>
        <v>5.2600000000000001E-2</v>
      </c>
      <c r="Z174" s="168">
        <v>0</v>
      </c>
      <c r="AA174" s="169">
        <f>Z174*K174</f>
        <v>0</v>
      </c>
      <c r="AR174" s="17" t="s">
        <v>145</v>
      </c>
      <c r="AT174" s="17" t="s">
        <v>141</v>
      </c>
      <c r="AU174" s="17" t="s">
        <v>119</v>
      </c>
      <c r="AY174" s="17" t="s">
        <v>140</v>
      </c>
      <c r="BE174" s="104">
        <f>IF(U174="základná",N174,0)</f>
        <v>0</v>
      </c>
      <c r="BF174" s="104">
        <f>IF(U174="znížená",N174,0)</f>
        <v>0</v>
      </c>
      <c r="BG174" s="104">
        <f>IF(U174="zákl. prenesená",N174,0)</f>
        <v>0</v>
      </c>
      <c r="BH174" s="104">
        <f>IF(U174="zníž. prenesená",N174,0)</f>
        <v>0</v>
      </c>
      <c r="BI174" s="104">
        <f>IF(U174="nulová",N174,0)</f>
        <v>0</v>
      </c>
      <c r="BJ174" s="17" t="s">
        <v>119</v>
      </c>
      <c r="BK174" s="170">
        <f>ROUND(L174*K174,3)</f>
        <v>0</v>
      </c>
      <c r="BL174" s="17" t="s">
        <v>145</v>
      </c>
      <c r="BM174" s="17" t="s">
        <v>281</v>
      </c>
    </row>
    <row r="175" spans="2:65" s="1" customFormat="1" ht="49.9" customHeight="1">
      <c r="B175" s="34"/>
      <c r="C175" s="35"/>
      <c r="D175" s="153" t="s">
        <v>282</v>
      </c>
      <c r="E175" s="35"/>
      <c r="F175" s="35"/>
      <c r="G175" s="35"/>
      <c r="H175" s="35"/>
      <c r="I175" s="35"/>
      <c r="J175" s="35"/>
      <c r="K175" s="35"/>
      <c r="L175" s="35"/>
      <c r="M175" s="35"/>
      <c r="N175" s="238">
        <f t="shared" ref="N175:N180" si="15">BK175</f>
        <v>0</v>
      </c>
      <c r="O175" s="239"/>
      <c r="P175" s="239"/>
      <c r="Q175" s="239"/>
      <c r="R175" s="36"/>
      <c r="T175" s="137"/>
      <c r="U175" s="35"/>
      <c r="V175" s="35"/>
      <c r="W175" s="35"/>
      <c r="X175" s="35"/>
      <c r="Y175" s="35"/>
      <c r="Z175" s="35"/>
      <c r="AA175" s="77"/>
      <c r="AT175" s="17" t="s">
        <v>74</v>
      </c>
      <c r="AU175" s="17" t="s">
        <v>75</v>
      </c>
      <c r="AY175" s="17" t="s">
        <v>283</v>
      </c>
      <c r="BK175" s="170">
        <f>SUM(BK176:BK180)</f>
        <v>0</v>
      </c>
    </row>
    <row r="176" spans="2:65" s="1" customFormat="1" ht="22.35" customHeight="1">
      <c r="B176" s="34"/>
      <c r="C176" s="175" t="s">
        <v>20</v>
      </c>
      <c r="D176" s="175" t="s">
        <v>141</v>
      </c>
      <c r="E176" s="176" t="s">
        <v>20</v>
      </c>
      <c r="F176" s="227" t="s">
        <v>20</v>
      </c>
      <c r="G176" s="227"/>
      <c r="H176" s="227"/>
      <c r="I176" s="227"/>
      <c r="J176" s="177" t="s">
        <v>20</v>
      </c>
      <c r="K176" s="166"/>
      <c r="L176" s="228"/>
      <c r="M176" s="229"/>
      <c r="N176" s="229">
        <f t="shared" si="15"/>
        <v>0</v>
      </c>
      <c r="O176" s="229"/>
      <c r="P176" s="229"/>
      <c r="Q176" s="229"/>
      <c r="R176" s="36"/>
      <c r="T176" s="167" t="s">
        <v>20</v>
      </c>
      <c r="U176" s="178" t="s">
        <v>42</v>
      </c>
      <c r="V176" s="35"/>
      <c r="W176" s="35"/>
      <c r="X176" s="35"/>
      <c r="Y176" s="35"/>
      <c r="Z176" s="35"/>
      <c r="AA176" s="77"/>
      <c r="AT176" s="17" t="s">
        <v>283</v>
      </c>
      <c r="AU176" s="17" t="s">
        <v>79</v>
      </c>
      <c r="AY176" s="17" t="s">
        <v>283</v>
      </c>
      <c r="BE176" s="104">
        <f>IF(U176="základná",N176,0)</f>
        <v>0</v>
      </c>
      <c r="BF176" s="104">
        <f>IF(U176="znížená",N176,0)</f>
        <v>0</v>
      </c>
      <c r="BG176" s="104">
        <f>IF(U176="zákl. prenesená",N176,0)</f>
        <v>0</v>
      </c>
      <c r="BH176" s="104">
        <f>IF(U176="zníž. prenesená",N176,0)</f>
        <v>0</v>
      </c>
      <c r="BI176" s="104">
        <f>IF(U176="nulová",N176,0)</f>
        <v>0</v>
      </c>
      <c r="BJ176" s="17" t="s">
        <v>119</v>
      </c>
      <c r="BK176" s="170">
        <f>L176*K176</f>
        <v>0</v>
      </c>
    </row>
    <row r="177" spans="2:63" s="1" customFormat="1" ht="22.35" customHeight="1">
      <c r="B177" s="34"/>
      <c r="C177" s="175" t="s">
        <v>20</v>
      </c>
      <c r="D177" s="175" t="s">
        <v>141</v>
      </c>
      <c r="E177" s="176" t="s">
        <v>20</v>
      </c>
      <c r="F177" s="227" t="s">
        <v>20</v>
      </c>
      <c r="G177" s="227"/>
      <c r="H177" s="227"/>
      <c r="I177" s="227"/>
      <c r="J177" s="177" t="s">
        <v>20</v>
      </c>
      <c r="K177" s="166"/>
      <c r="L177" s="228"/>
      <c r="M177" s="229"/>
      <c r="N177" s="229">
        <f t="shared" si="15"/>
        <v>0</v>
      </c>
      <c r="O177" s="229"/>
      <c r="P177" s="229"/>
      <c r="Q177" s="229"/>
      <c r="R177" s="36"/>
      <c r="T177" s="167" t="s">
        <v>20</v>
      </c>
      <c r="U177" s="178" t="s">
        <v>42</v>
      </c>
      <c r="V177" s="35"/>
      <c r="W177" s="35"/>
      <c r="X177" s="35"/>
      <c r="Y177" s="35"/>
      <c r="Z177" s="35"/>
      <c r="AA177" s="77"/>
      <c r="AT177" s="17" t="s">
        <v>283</v>
      </c>
      <c r="AU177" s="17" t="s">
        <v>79</v>
      </c>
      <c r="AY177" s="17" t="s">
        <v>283</v>
      </c>
      <c r="BE177" s="104">
        <f>IF(U177="základná",N177,0)</f>
        <v>0</v>
      </c>
      <c r="BF177" s="104">
        <f>IF(U177="znížená",N177,0)</f>
        <v>0</v>
      </c>
      <c r="BG177" s="104">
        <f>IF(U177="zákl. prenesená",N177,0)</f>
        <v>0</v>
      </c>
      <c r="BH177" s="104">
        <f>IF(U177="zníž. prenesená",N177,0)</f>
        <v>0</v>
      </c>
      <c r="BI177" s="104">
        <f>IF(U177="nulová",N177,0)</f>
        <v>0</v>
      </c>
      <c r="BJ177" s="17" t="s">
        <v>119</v>
      </c>
      <c r="BK177" s="170">
        <f>L177*K177</f>
        <v>0</v>
      </c>
    </row>
    <row r="178" spans="2:63" s="1" customFormat="1" ht="22.35" customHeight="1">
      <c r="B178" s="34"/>
      <c r="C178" s="175" t="s">
        <v>20</v>
      </c>
      <c r="D178" s="175" t="s">
        <v>141</v>
      </c>
      <c r="E178" s="176" t="s">
        <v>20</v>
      </c>
      <c r="F178" s="227" t="s">
        <v>20</v>
      </c>
      <c r="G178" s="227"/>
      <c r="H178" s="227"/>
      <c r="I178" s="227"/>
      <c r="J178" s="177" t="s">
        <v>20</v>
      </c>
      <c r="K178" s="166"/>
      <c r="L178" s="228"/>
      <c r="M178" s="229"/>
      <c r="N178" s="229">
        <f t="shared" si="15"/>
        <v>0</v>
      </c>
      <c r="O178" s="229"/>
      <c r="P178" s="229"/>
      <c r="Q178" s="229"/>
      <c r="R178" s="36"/>
      <c r="T178" s="167" t="s">
        <v>20</v>
      </c>
      <c r="U178" s="178" t="s">
        <v>42</v>
      </c>
      <c r="V178" s="35"/>
      <c r="W178" s="35"/>
      <c r="X178" s="35"/>
      <c r="Y178" s="35"/>
      <c r="Z178" s="35"/>
      <c r="AA178" s="77"/>
      <c r="AT178" s="17" t="s">
        <v>283</v>
      </c>
      <c r="AU178" s="17" t="s">
        <v>79</v>
      </c>
      <c r="AY178" s="17" t="s">
        <v>283</v>
      </c>
      <c r="BE178" s="104">
        <f>IF(U178="základná",N178,0)</f>
        <v>0</v>
      </c>
      <c r="BF178" s="104">
        <f>IF(U178="znížená",N178,0)</f>
        <v>0</v>
      </c>
      <c r="BG178" s="104">
        <f>IF(U178="zákl. prenesená",N178,0)</f>
        <v>0</v>
      </c>
      <c r="BH178" s="104">
        <f>IF(U178="zníž. prenesená",N178,0)</f>
        <v>0</v>
      </c>
      <c r="BI178" s="104">
        <f>IF(U178="nulová",N178,0)</f>
        <v>0</v>
      </c>
      <c r="BJ178" s="17" t="s">
        <v>119</v>
      </c>
      <c r="BK178" s="170">
        <f>L178*K178</f>
        <v>0</v>
      </c>
    </row>
    <row r="179" spans="2:63" s="1" customFormat="1" ht="22.35" customHeight="1">
      <c r="B179" s="34"/>
      <c r="C179" s="175" t="s">
        <v>20</v>
      </c>
      <c r="D179" s="175" t="s">
        <v>141</v>
      </c>
      <c r="E179" s="176" t="s">
        <v>20</v>
      </c>
      <c r="F179" s="227" t="s">
        <v>20</v>
      </c>
      <c r="G179" s="227"/>
      <c r="H179" s="227"/>
      <c r="I179" s="227"/>
      <c r="J179" s="177" t="s">
        <v>20</v>
      </c>
      <c r="K179" s="166"/>
      <c r="L179" s="228"/>
      <c r="M179" s="229"/>
      <c r="N179" s="229">
        <f t="shared" si="15"/>
        <v>0</v>
      </c>
      <c r="O179" s="229"/>
      <c r="P179" s="229"/>
      <c r="Q179" s="229"/>
      <c r="R179" s="36"/>
      <c r="T179" s="167" t="s">
        <v>20</v>
      </c>
      <c r="U179" s="178" t="s">
        <v>42</v>
      </c>
      <c r="V179" s="35"/>
      <c r="W179" s="35"/>
      <c r="X179" s="35"/>
      <c r="Y179" s="35"/>
      <c r="Z179" s="35"/>
      <c r="AA179" s="77"/>
      <c r="AT179" s="17" t="s">
        <v>283</v>
      </c>
      <c r="AU179" s="17" t="s">
        <v>79</v>
      </c>
      <c r="AY179" s="17" t="s">
        <v>283</v>
      </c>
      <c r="BE179" s="104">
        <f>IF(U179="základná",N179,0)</f>
        <v>0</v>
      </c>
      <c r="BF179" s="104">
        <f>IF(U179="znížená",N179,0)</f>
        <v>0</v>
      </c>
      <c r="BG179" s="104">
        <f>IF(U179="zákl. prenesená",N179,0)</f>
        <v>0</v>
      </c>
      <c r="BH179" s="104">
        <f>IF(U179="zníž. prenesená",N179,0)</f>
        <v>0</v>
      </c>
      <c r="BI179" s="104">
        <f>IF(U179="nulová",N179,0)</f>
        <v>0</v>
      </c>
      <c r="BJ179" s="17" t="s">
        <v>119</v>
      </c>
      <c r="BK179" s="170">
        <f>L179*K179</f>
        <v>0</v>
      </c>
    </row>
    <row r="180" spans="2:63" s="1" customFormat="1" ht="22.35" customHeight="1">
      <c r="B180" s="34"/>
      <c r="C180" s="175" t="s">
        <v>20</v>
      </c>
      <c r="D180" s="175" t="s">
        <v>141</v>
      </c>
      <c r="E180" s="176" t="s">
        <v>20</v>
      </c>
      <c r="F180" s="227" t="s">
        <v>20</v>
      </c>
      <c r="G180" s="227"/>
      <c r="H180" s="227"/>
      <c r="I180" s="227"/>
      <c r="J180" s="177" t="s">
        <v>20</v>
      </c>
      <c r="K180" s="166"/>
      <c r="L180" s="228"/>
      <c r="M180" s="229"/>
      <c r="N180" s="229">
        <f t="shared" si="15"/>
        <v>0</v>
      </c>
      <c r="O180" s="229"/>
      <c r="P180" s="229"/>
      <c r="Q180" s="229"/>
      <c r="R180" s="36"/>
      <c r="T180" s="167" t="s">
        <v>20</v>
      </c>
      <c r="U180" s="178" t="s">
        <v>42</v>
      </c>
      <c r="V180" s="55"/>
      <c r="W180" s="55"/>
      <c r="X180" s="55"/>
      <c r="Y180" s="55"/>
      <c r="Z180" s="55"/>
      <c r="AA180" s="57"/>
      <c r="AT180" s="17" t="s">
        <v>283</v>
      </c>
      <c r="AU180" s="17" t="s">
        <v>79</v>
      </c>
      <c r="AY180" s="17" t="s">
        <v>283</v>
      </c>
      <c r="BE180" s="104">
        <f>IF(U180="základná",N180,0)</f>
        <v>0</v>
      </c>
      <c r="BF180" s="104">
        <f>IF(U180="znížená",N180,0)</f>
        <v>0</v>
      </c>
      <c r="BG180" s="104">
        <f>IF(U180="zákl. prenesená",N180,0)</f>
        <v>0</v>
      </c>
      <c r="BH180" s="104">
        <f>IF(U180="zníž. prenesená",N180,0)</f>
        <v>0</v>
      </c>
      <c r="BI180" s="104">
        <f>IF(U180="nulová",N180,0)</f>
        <v>0</v>
      </c>
      <c r="BJ180" s="17" t="s">
        <v>119</v>
      </c>
      <c r="BK180" s="170">
        <f>L180*K180</f>
        <v>0</v>
      </c>
    </row>
    <row r="181" spans="2:63" s="1" customFormat="1" ht="6.95" customHeight="1">
      <c r="B181" s="58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60"/>
    </row>
  </sheetData>
  <sheetProtection algorithmName="SHA-512" hashValue="TKt6k6u2v5Lm+YfvL8fh3AWHuUQyyd+DmEUnZDA/5YSlPf6g25Jny0SJXNdJxVZhVdcJHtR935k0fAVwMRDulA==" saltValue="lwGdJxA+G7ZNoPDNH5BjSA==" spinCount="100000" sheet="1" objects="1" scenarios="1" formatCells="0" formatColumns="0" formatRows="0" sort="0" autoFilter="0"/>
  <mergeCells count="205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D108:H108"/>
    <mergeCell ref="N108:Q108"/>
    <mergeCell ref="N109:Q109"/>
    <mergeCell ref="L111:Q111"/>
    <mergeCell ref="C117:Q117"/>
    <mergeCell ref="F119:P119"/>
    <mergeCell ref="M121:P121"/>
    <mergeCell ref="M123:Q123"/>
    <mergeCell ref="M124:Q124"/>
    <mergeCell ref="F126:I126"/>
    <mergeCell ref="L126:M126"/>
    <mergeCell ref="N126:Q126"/>
    <mergeCell ref="F130:I130"/>
    <mergeCell ref="L130:M130"/>
    <mergeCell ref="N130:Q130"/>
    <mergeCell ref="F131:I131"/>
    <mergeCell ref="L131:M131"/>
    <mergeCell ref="N131:Q131"/>
    <mergeCell ref="F133:I133"/>
    <mergeCell ref="L133:M133"/>
    <mergeCell ref="N133:Q133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4:I154"/>
    <mergeCell ref="L154:M154"/>
    <mergeCell ref="N154:Q154"/>
    <mergeCell ref="F156:I156"/>
    <mergeCell ref="L156:M156"/>
    <mergeCell ref="N156:Q156"/>
    <mergeCell ref="F159:I159"/>
    <mergeCell ref="L159:M159"/>
    <mergeCell ref="N159:Q159"/>
    <mergeCell ref="F160:I160"/>
    <mergeCell ref="L160:M160"/>
    <mergeCell ref="N160:Q160"/>
    <mergeCell ref="F162:I162"/>
    <mergeCell ref="L162:M162"/>
    <mergeCell ref="N162:Q162"/>
    <mergeCell ref="F163:I163"/>
    <mergeCell ref="L163:M163"/>
    <mergeCell ref="N163:Q163"/>
    <mergeCell ref="F165:I165"/>
    <mergeCell ref="L165:M165"/>
    <mergeCell ref="N165:Q165"/>
    <mergeCell ref="F166:I166"/>
    <mergeCell ref="L166:M166"/>
    <mergeCell ref="N166:Q166"/>
    <mergeCell ref="F168:I168"/>
    <mergeCell ref="L168:M168"/>
    <mergeCell ref="N168:Q168"/>
    <mergeCell ref="F169:I169"/>
    <mergeCell ref="L169:M169"/>
    <mergeCell ref="N169:Q169"/>
    <mergeCell ref="F170:I170"/>
    <mergeCell ref="L170:M170"/>
    <mergeCell ref="N170:Q170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2:I172"/>
    <mergeCell ref="L172:M172"/>
    <mergeCell ref="N172:Q172"/>
    <mergeCell ref="F173:I173"/>
    <mergeCell ref="L173:M173"/>
    <mergeCell ref="N173:Q173"/>
    <mergeCell ref="F174:I174"/>
    <mergeCell ref="L174:M174"/>
    <mergeCell ref="N174:Q174"/>
    <mergeCell ref="H1:K1"/>
    <mergeCell ref="S2:AC2"/>
    <mergeCell ref="F179:I179"/>
    <mergeCell ref="L179:M179"/>
    <mergeCell ref="N179:Q179"/>
    <mergeCell ref="F180:I180"/>
    <mergeCell ref="L180:M180"/>
    <mergeCell ref="N180:Q180"/>
    <mergeCell ref="N127:Q127"/>
    <mergeCell ref="N128:Q128"/>
    <mergeCell ref="N129:Q129"/>
    <mergeCell ref="N132:Q132"/>
    <mergeCell ref="N135:Q135"/>
    <mergeCell ref="N139:Q139"/>
    <mergeCell ref="N153:Q153"/>
    <mergeCell ref="N155:Q155"/>
    <mergeCell ref="N157:Q157"/>
    <mergeCell ref="N158:Q158"/>
    <mergeCell ref="N161:Q161"/>
    <mergeCell ref="N164:Q164"/>
    <mergeCell ref="N167:Q167"/>
    <mergeCell ref="N171:Q171"/>
    <mergeCell ref="N175:Q175"/>
    <mergeCell ref="F176:I176"/>
  </mergeCells>
  <dataValidations count="2">
    <dataValidation type="list" allowBlank="1" showInputMessage="1" showErrorMessage="1" error="Povolené sú hodnoty K, M." sqref="D176:D181">
      <formula1>"K, M"</formula1>
    </dataValidation>
    <dataValidation type="list" allowBlank="1" showInputMessage="1" showErrorMessage="1" error="Povolené sú hodnoty základná, znížená, nulová." sqref="U176:U181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6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IMPORT - Oprava podlahy v...</vt:lpstr>
      <vt:lpstr>'IMPORT - Oprava podlahy v...'!Názvy_tlače</vt:lpstr>
      <vt:lpstr>'Rekapitulácia stavby'!Názvy_tlače</vt:lpstr>
      <vt:lpstr>'IMPORT - Oprava podlahy v...'!Oblasť_tlače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Pretova</cp:lastModifiedBy>
  <dcterms:created xsi:type="dcterms:W3CDTF">2017-08-17T05:45:07Z</dcterms:created>
  <dcterms:modified xsi:type="dcterms:W3CDTF">2017-08-17T07:57:48Z</dcterms:modified>
</cp:coreProperties>
</file>